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OW270DF\m303700$\RCFiles\NaturalCapital\NNRpilot\Workbooks\Ainsdale\"/>
    </mc:Choice>
  </mc:AlternateContent>
  <bookViews>
    <workbookView xWindow="-15" yWindow="4050" windowWidth="19215" windowHeight="3495"/>
  </bookViews>
  <sheets>
    <sheet name="Intro" sheetId="37" r:id="rId1"/>
    <sheet name="Focus" sheetId="1" r:id="rId2"/>
    <sheet name="RS G &amp; S" sheetId="2" r:id="rId3"/>
    <sheet name="RS Phys Flow" sheetId="4" r:id="rId4"/>
    <sheet name="RS Register" sheetId="3" r:id="rId5"/>
    <sheet name="RS Attrib" sheetId="8" r:id="rId6"/>
    <sheet name="RS Non-Attrib" sheetId="10" r:id="rId7"/>
    <sheet name="RS V Info" sheetId="5" r:id="rId8"/>
    <sheet name="X RS Gen V Info" sheetId="6" r:id="rId9"/>
    <sheet name="X RS G &amp; S V" sheetId="7" r:id="rId10"/>
    <sheet name="X RS G &amp; S Net" sheetId="9" r:id="rId11"/>
    <sheet name="X RS Disc" sheetId="11" r:id="rId12"/>
    <sheet name="X RS Net Asset Value" sheetId="41" r:id="rId13"/>
    <sheet name="Tip Intro" sheetId="35" r:id="rId14"/>
    <sheet name="Tip Dig" sheetId="36" r:id="rId15"/>
    <sheet name="Tip Prin" sheetId="39" r:id="rId16"/>
    <sheet name="Tip Entering" sheetId="40" r:id="rId17"/>
    <sheet name="Tip Goal" sheetId="24" r:id="rId18"/>
    <sheet name="Tip Land" sheetId="25" r:id="rId19"/>
    <sheet name="Tip G&amp;S" sheetId="26" r:id="rId20"/>
    <sheet name="Tip PhysFlow" sheetId="30" r:id="rId21"/>
    <sheet name="Tip QuantInd" sheetId="27" r:id="rId22"/>
    <sheet name="Tip QualInd" sheetId="28" r:id="rId23"/>
    <sheet name="Tip OthInd" sheetId="29" r:id="rId24"/>
    <sheet name="Tip Attrib" sheetId="33" r:id="rId25"/>
    <sheet name="Tip Non-Attrib" sheetId="34" r:id="rId26"/>
    <sheet name="Graph Data" sheetId="42" r:id="rId27"/>
  </sheets>
  <definedNames>
    <definedName name="AccountInclusion">'RS G &amp; S'!#REF!</definedName>
    <definedName name="EnvGSLevel">'RS G &amp; S'!$D$14:$D$16</definedName>
    <definedName name="Recipient">'X RS G &amp; S V'!$BV$4:$BV$11</definedName>
  </definedNames>
  <calcPr calcId="152511"/>
  <customWorkbookViews>
    <customWorkbookView name="m303700 - Personal View" guid="{F0620CD8-87A9-448D-9A15-FA44C9D2FC91}" mergeInterval="0" personalView="1" maximized="1" windowWidth="1276" windowHeight="463" tabRatio="795" activeSheetId="1"/>
  </customWorkbookViews>
</workbook>
</file>

<file path=xl/calcChain.xml><?xml version="1.0" encoding="utf-8"?>
<calcChain xmlns="http://schemas.openxmlformats.org/spreadsheetml/2006/main">
  <c r="D68" i="6" l="1"/>
  <c r="H68" i="10" s="1"/>
  <c r="D67" i="6"/>
  <c r="D66" i="6"/>
  <c r="H86" i="10" l="1"/>
  <c r="Z68" i="10" l="1"/>
  <c r="V68" i="10"/>
  <c r="R68" i="10"/>
  <c r="N68" i="10"/>
  <c r="J68" i="10"/>
  <c r="Y68" i="10"/>
  <c r="U68" i="10"/>
  <c r="Q68" i="10"/>
  <c r="M68" i="10"/>
  <c r="I68" i="10"/>
  <c r="X68" i="10"/>
  <c r="T68" i="10"/>
  <c r="P68" i="10"/>
  <c r="L68" i="10"/>
  <c r="AA68" i="10"/>
  <c r="W68" i="10"/>
  <c r="S68" i="10"/>
  <c r="O68" i="10"/>
  <c r="K68" i="10"/>
  <c r="F26" i="4"/>
  <c r="C24" i="7" s="1"/>
  <c r="C19" i="7" l="1"/>
  <c r="V19" i="7" s="1"/>
  <c r="G19" i="7" l="1"/>
  <c r="O19" i="7"/>
  <c r="D19" i="7"/>
  <c r="L19" i="7"/>
  <c r="T19" i="7"/>
  <c r="E19" i="7"/>
  <c r="I19" i="7"/>
  <c r="M19" i="7"/>
  <c r="Q19" i="7"/>
  <c r="U19" i="7"/>
  <c r="K19" i="7"/>
  <c r="S19" i="7"/>
  <c r="H19" i="7"/>
  <c r="P19" i="7"/>
  <c r="F19" i="7"/>
  <c r="J19" i="7"/>
  <c r="N19" i="7"/>
  <c r="R19" i="7"/>
  <c r="AB66" i="10"/>
  <c r="E33" i="6" l="1"/>
  <c r="F38" i="4"/>
  <c r="F37" i="4"/>
  <c r="E31" i="6"/>
  <c r="E29" i="6"/>
  <c r="E17" i="6" s="1"/>
  <c r="C38" i="7" l="1"/>
  <c r="C34" i="7"/>
  <c r="C30" i="7"/>
  <c r="C36" i="7"/>
  <c r="AB67" i="10"/>
  <c r="AA73" i="10"/>
  <c r="AA86" i="10" s="1"/>
  <c r="L72" i="10"/>
  <c r="AA72" i="10"/>
  <c r="D85" i="11"/>
  <c r="C85" i="11"/>
  <c r="C83" i="11"/>
  <c r="T72" i="10" l="1"/>
  <c r="N72" i="10"/>
  <c r="V72" i="10"/>
  <c r="P72" i="10"/>
  <c r="X72" i="10"/>
  <c r="J72" i="10"/>
  <c r="R72" i="10"/>
  <c r="Z72" i="10"/>
  <c r="L73" i="10"/>
  <c r="P73" i="10"/>
  <c r="T73" i="10"/>
  <c r="X73" i="10"/>
  <c r="M72" i="10"/>
  <c r="Q72" i="10"/>
  <c r="U72" i="10"/>
  <c r="Y72" i="10"/>
  <c r="I73" i="10"/>
  <c r="M73" i="10"/>
  <c r="Q73" i="10"/>
  <c r="U73" i="10"/>
  <c r="Y73" i="10"/>
  <c r="J73" i="10"/>
  <c r="N73" i="10"/>
  <c r="R73" i="10"/>
  <c r="V73" i="10"/>
  <c r="Z73" i="10"/>
  <c r="K72" i="10"/>
  <c r="O72" i="10"/>
  <c r="S72" i="10"/>
  <c r="W72" i="10"/>
  <c r="K73" i="10"/>
  <c r="O73" i="10"/>
  <c r="S73" i="10"/>
  <c r="W73" i="10"/>
  <c r="G26" i="4"/>
  <c r="D24" i="7" s="1"/>
  <c r="H26" i="4"/>
  <c r="E24" i="7" s="1"/>
  <c r="I26" i="4"/>
  <c r="F24" i="7" s="1"/>
  <c r="J26" i="4"/>
  <c r="G24" i="7" s="1"/>
  <c r="K26" i="4"/>
  <c r="H24" i="7" s="1"/>
  <c r="L26" i="4"/>
  <c r="I24" i="7" s="1"/>
  <c r="M26" i="4"/>
  <c r="J24" i="7" s="1"/>
  <c r="N26" i="4"/>
  <c r="K24" i="7" s="1"/>
  <c r="O26" i="4"/>
  <c r="L24" i="7" s="1"/>
  <c r="P26" i="4"/>
  <c r="M24" i="7" s="1"/>
  <c r="Q26" i="4"/>
  <c r="N24" i="7" s="1"/>
  <c r="R26" i="4"/>
  <c r="O24" i="7" s="1"/>
  <c r="S26" i="4"/>
  <c r="P24" i="7" s="1"/>
  <c r="T26" i="4"/>
  <c r="Q24" i="7" s="1"/>
  <c r="U26" i="4"/>
  <c r="R24" i="7" s="1"/>
  <c r="V26" i="4"/>
  <c r="S24" i="7" s="1"/>
  <c r="W26" i="4"/>
  <c r="T24" i="7" s="1"/>
  <c r="X26" i="4"/>
  <c r="U24" i="7" s="1"/>
  <c r="Y26" i="4"/>
  <c r="V24" i="7" s="1"/>
  <c r="G48" i="3"/>
  <c r="Z37" i="3" l="1"/>
  <c r="Y37" i="3"/>
  <c r="X37" i="3"/>
  <c r="W37" i="3"/>
  <c r="V37" i="3"/>
  <c r="U37" i="3"/>
  <c r="T37" i="3"/>
  <c r="S37" i="3"/>
  <c r="R37" i="3"/>
  <c r="Q37" i="3"/>
  <c r="P37" i="3"/>
  <c r="O37" i="3"/>
  <c r="N37" i="3"/>
  <c r="M37" i="3"/>
  <c r="L37" i="3"/>
  <c r="K37" i="3"/>
  <c r="J37" i="3"/>
  <c r="I37" i="3"/>
  <c r="H37" i="3"/>
  <c r="H16" i="3"/>
  <c r="H23" i="3" l="1"/>
  <c r="H24" i="3"/>
  <c r="I16" i="3"/>
  <c r="J16" i="3" s="1"/>
  <c r="K16" i="3" s="1"/>
  <c r="L16" i="3" s="1"/>
  <c r="M16" i="3" s="1"/>
  <c r="N16" i="3" s="1"/>
  <c r="O16" i="3" s="1"/>
  <c r="P16" i="3" s="1"/>
  <c r="Q16" i="3" s="1"/>
  <c r="R16" i="3" s="1"/>
  <c r="S16" i="3" s="1"/>
  <c r="T16" i="3" s="1"/>
  <c r="U16" i="3" s="1"/>
  <c r="V16" i="3" s="1"/>
  <c r="W16" i="3" s="1"/>
  <c r="X16" i="3" s="1"/>
  <c r="Y16" i="3" s="1"/>
  <c r="Z16" i="3" s="1"/>
  <c r="H15" i="3"/>
  <c r="I15" i="3" s="1"/>
  <c r="J15" i="3" s="1"/>
  <c r="K15" i="3" s="1"/>
  <c r="L15" i="3" s="1"/>
  <c r="M15" i="3" s="1"/>
  <c r="N15" i="3" s="1"/>
  <c r="O15" i="3" s="1"/>
  <c r="P15" i="3" s="1"/>
  <c r="Q15" i="3" s="1"/>
  <c r="R15" i="3" s="1"/>
  <c r="S15" i="3" s="1"/>
  <c r="T15" i="3" s="1"/>
  <c r="U15" i="3" s="1"/>
  <c r="V15" i="3" s="1"/>
  <c r="W15" i="3" s="1"/>
  <c r="X15" i="3" s="1"/>
  <c r="Y15" i="3" s="1"/>
  <c r="Z15" i="3" s="1"/>
  <c r="H48" i="3" l="1"/>
  <c r="I24" i="3"/>
  <c r="J24" i="3" s="1"/>
  <c r="K24" i="3" s="1"/>
  <c r="L24" i="3" s="1"/>
  <c r="M24" i="3" s="1"/>
  <c r="N24" i="3" s="1"/>
  <c r="O24" i="3" s="1"/>
  <c r="P24" i="3" s="1"/>
  <c r="Q24" i="3" s="1"/>
  <c r="R24" i="3" s="1"/>
  <c r="S24" i="3" s="1"/>
  <c r="T24" i="3" s="1"/>
  <c r="U24" i="3" s="1"/>
  <c r="V24" i="3" s="1"/>
  <c r="W24" i="3" s="1"/>
  <c r="X24" i="3" s="1"/>
  <c r="Y24" i="3" s="1"/>
  <c r="Z24" i="3" s="1"/>
  <c r="I23" i="3"/>
  <c r="AA70" i="10"/>
  <c r="Z70" i="10"/>
  <c r="Y70" i="10"/>
  <c r="X70" i="10"/>
  <c r="W70" i="10"/>
  <c r="V70" i="10"/>
  <c r="U70" i="10"/>
  <c r="T70" i="10"/>
  <c r="S70" i="10"/>
  <c r="R70" i="10"/>
  <c r="Q70" i="10"/>
  <c r="P70" i="10"/>
  <c r="O70" i="10"/>
  <c r="N70" i="10"/>
  <c r="M70" i="10"/>
  <c r="L70" i="10"/>
  <c r="K70" i="10"/>
  <c r="J70" i="10"/>
  <c r="I70" i="10"/>
  <c r="H70" i="10"/>
  <c r="H87" i="10" l="1"/>
  <c r="H85" i="10"/>
  <c r="J23" i="3"/>
  <c r="I48" i="3"/>
  <c r="F37" i="5"/>
  <c r="G37" i="5" s="1"/>
  <c r="K23" i="3" l="1"/>
  <c r="J48" i="3"/>
  <c r="H42" i="10"/>
  <c r="L23" i="3" l="1"/>
  <c r="K48" i="3"/>
  <c r="AA37" i="10"/>
  <c r="Z37" i="10"/>
  <c r="Y37" i="10"/>
  <c r="X37" i="10"/>
  <c r="W37" i="10"/>
  <c r="V37" i="10"/>
  <c r="U37" i="10"/>
  <c r="T37" i="10"/>
  <c r="S37" i="10"/>
  <c r="R37" i="10"/>
  <c r="Q37" i="10"/>
  <c r="P37" i="10"/>
  <c r="O37" i="10"/>
  <c r="N37" i="10"/>
  <c r="M37" i="10"/>
  <c r="L37" i="10"/>
  <c r="K37" i="10"/>
  <c r="J37" i="10"/>
  <c r="I37" i="10"/>
  <c r="H37" i="10"/>
  <c r="H43" i="10" s="1"/>
  <c r="Z36" i="3"/>
  <c r="Y36" i="3"/>
  <c r="X36" i="3"/>
  <c r="W36" i="3"/>
  <c r="V36" i="3"/>
  <c r="U36" i="3"/>
  <c r="T36" i="3"/>
  <c r="S36" i="3"/>
  <c r="R36" i="3"/>
  <c r="Q36" i="3"/>
  <c r="P36" i="3"/>
  <c r="O36" i="3"/>
  <c r="N36" i="3"/>
  <c r="M36" i="3"/>
  <c r="L36" i="3"/>
  <c r="K36" i="3"/>
  <c r="J36" i="3"/>
  <c r="I36" i="3"/>
  <c r="H36" i="3"/>
  <c r="Z35" i="3"/>
  <c r="Y35" i="3"/>
  <c r="X35" i="3"/>
  <c r="W35" i="3"/>
  <c r="V35" i="3"/>
  <c r="U35" i="3"/>
  <c r="T35" i="3"/>
  <c r="S35" i="3"/>
  <c r="R35" i="3"/>
  <c r="Q35" i="3"/>
  <c r="P35" i="3"/>
  <c r="O35" i="3"/>
  <c r="N35" i="3"/>
  <c r="M35" i="3"/>
  <c r="L35" i="3"/>
  <c r="K35" i="3"/>
  <c r="J35" i="3"/>
  <c r="I35" i="3"/>
  <c r="H35" i="3"/>
  <c r="Z34" i="3"/>
  <c r="Y34" i="3"/>
  <c r="X34" i="3"/>
  <c r="W34" i="3"/>
  <c r="V34" i="3"/>
  <c r="U34" i="3"/>
  <c r="T34" i="3"/>
  <c r="S34" i="3"/>
  <c r="R34" i="3"/>
  <c r="Q34" i="3"/>
  <c r="P34" i="3"/>
  <c r="O34" i="3"/>
  <c r="N34" i="3"/>
  <c r="M34" i="3"/>
  <c r="L34" i="3"/>
  <c r="K34" i="3"/>
  <c r="J34" i="3"/>
  <c r="I34" i="3"/>
  <c r="H34" i="3"/>
  <c r="Z33" i="3"/>
  <c r="Y33" i="3"/>
  <c r="X33" i="3"/>
  <c r="W33" i="3"/>
  <c r="V33" i="3"/>
  <c r="U33" i="3"/>
  <c r="T33" i="3"/>
  <c r="S33" i="3"/>
  <c r="R33" i="3"/>
  <c r="Q33" i="3"/>
  <c r="P33" i="3"/>
  <c r="O33" i="3"/>
  <c r="N33" i="3"/>
  <c r="M33" i="3"/>
  <c r="L33" i="3"/>
  <c r="K33" i="3"/>
  <c r="J33" i="3"/>
  <c r="I33" i="3"/>
  <c r="H33" i="3"/>
  <c r="Z32" i="3"/>
  <c r="Y32" i="3"/>
  <c r="X32" i="3"/>
  <c r="W32" i="3"/>
  <c r="V32" i="3"/>
  <c r="U32" i="3"/>
  <c r="T32" i="3"/>
  <c r="S32" i="3"/>
  <c r="R32" i="3"/>
  <c r="Q32" i="3"/>
  <c r="P32" i="3"/>
  <c r="O32" i="3"/>
  <c r="N32" i="3"/>
  <c r="M32" i="3"/>
  <c r="L32" i="3"/>
  <c r="K32" i="3"/>
  <c r="J32" i="3"/>
  <c r="I32" i="3"/>
  <c r="H32" i="3"/>
  <c r="Z29" i="3"/>
  <c r="Y29" i="3"/>
  <c r="X29" i="3"/>
  <c r="W29" i="3"/>
  <c r="V29" i="3"/>
  <c r="U29" i="3"/>
  <c r="T29" i="3"/>
  <c r="S29" i="3"/>
  <c r="R29" i="3"/>
  <c r="Q29" i="3"/>
  <c r="P29" i="3"/>
  <c r="O29" i="3"/>
  <c r="N29" i="3"/>
  <c r="M29" i="3"/>
  <c r="L29" i="3"/>
  <c r="J29" i="3"/>
  <c r="I29" i="3"/>
  <c r="H29" i="3"/>
  <c r="Y42" i="4"/>
  <c r="X42" i="4"/>
  <c r="W42" i="4"/>
  <c r="V42" i="4"/>
  <c r="U42" i="4"/>
  <c r="T42" i="4"/>
  <c r="S42" i="4"/>
  <c r="R42" i="4"/>
  <c r="Q42" i="4"/>
  <c r="P42" i="4"/>
  <c r="O42" i="4"/>
  <c r="N42" i="4"/>
  <c r="M42" i="4"/>
  <c r="L42" i="4"/>
  <c r="K42" i="4"/>
  <c r="J42" i="4"/>
  <c r="I42" i="4"/>
  <c r="H42" i="4"/>
  <c r="G42" i="4"/>
  <c r="Y41" i="4"/>
  <c r="X41" i="4"/>
  <c r="W41" i="4"/>
  <c r="V41" i="4"/>
  <c r="U41" i="4"/>
  <c r="T41" i="4"/>
  <c r="S41" i="4"/>
  <c r="R41" i="4"/>
  <c r="Q41" i="4"/>
  <c r="P41" i="4"/>
  <c r="O41" i="4"/>
  <c r="N41" i="4"/>
  <c r="M41" i="4"/>
  <c r="L41" i="4"/>
  <c r="K41" i="4"/>
  <c r="J41" i="4"/>
  <c r="I41" i="4"/>
  <c r="H41" i="4"/>
  <c r="G41" i="4"/>
  <c r="Y40" i="4"/>
  <c r="V38" i="7" s="1"/>
  <c r="X40" i="4"/>
  <c r="U38" i="7" s="1"/>
  <c r="W40" i="4"/>
  <c r="T38" i="7" s="1"/>
  <c r="V40" i="4"/>
  <c r="S38" i="7" s="1"/>
  <c r="U40" i="4"/>
  <c r="R38" i="7" s="1"/>
  <c r="T40" i="4"/>
  <c r="Q38" i="7" s="1"/>
  <c r="S40" i="4"/>
  <c r="P38" i="7" s="1"/>
  <c r="R40" i="4"/>
  <c r="O38" i="7" s="1"/>
  <c r="Q40" i="4"/>
  <c r="N38" i="7" s="1"/>
  <c r="P40" i="4"/>
  <c r="M38" i="7" s="1"/>
  <c r="O40" i="4"/>
  <c r="L38" i="7" s="1"/>
  <c r="N40" i="4"/>
  <c r="K38" i="7" s="1"/>
  <c r="M40" i="4"/>
  <c r="J38" i="7" s="1"/>
  <c r="L40" i="4"/>
  <c r="I38" i="7" s="1"/>
  <c r="K40" i="4"/>
  <c r="H38" i="7" s="1"/>
  <c r="J40" i="4"/>
  <c r="G38" i="7" s="1"/>
  <c r="I40" i="4"/>
  <c r="F38" i="7" s="1"/>
  <c r="H40" i="4"/>
  <c r="E38" i="7" s="1"/>
  <c r="G40" i="4"/>
  <c r="D38" i="7" s="1"/>
  <c r="Y39" i="4"/>
  <c r="X39" i="4"/>
  <c r="W39" i="4"/>
  <c r="V39" i="4"/>
  <c r="U39" i="4"/>
  <c r="T39" i="4"/>
  <c r="S39" i="4"/>
  <c r="R39" i="4"/>
  <c r="Q39" i="4"/>
  <c r="P39" i="4"/>
  <c r="O39" i="4"/>
  <c r="N39" i="4"/>
  <c r="M39" i="4"/>
  <c r="L39" i="4"/>
  <c r="K39" i="4"/>
  <c r="J39" i="4"/>
  <c r="I39" i="4"/>
  <c r="H39" i="4"/>
  <c r="G39" i="4"/>
  <c r="Y38" i="4"/>
  <c r="V36" i="7" s="1"/>
  <c r="X38" i="4"/>
  <c r="U36" i="7" s="1"/>
  <c r="W38" i="4"/>
  <c r="T36" i="7" s="1"/>
  <c r="V38" i="4"/>
  <c r="S36" i="7" s="1"/>
  <c r="U38" i="4"/>
  <c r="R36" i="7" s="1"/>
  <c r="T38" i="4"/>
  <c r="Q36" i="7" s="1"/>
  <c r="S38" i="4"/>
  <c r="P36" i="7" s="1"/>
  <c r="R38" i="4"/>
  <c r="O36" i="7" s="1"/>
  <c r="Q38" i="4"/>
  <c r="N36" i="7" s="1"/>
  <c r="P38" i="4"/>
  <c r="M36" i="7" s="1"/>
  <c r="O38" i="4"/>
  <c r="L36" i="7" s="1"/>
  <c r="N38" i="4"/>
  <c r="K36" i="7" s="1"/>
  <c r="M38" i="4"/>
  <c r="J36" i="7" s="1"/>
  <c r="L38" i="4"/>
  <c r="I36" i="7" s="1"/>
  <c r="K38" i="4"/>
  <c r="H36" i="7" s="1"/>
  <c r="J38" i="4"/>
  <c r="G36" i="7" s="1"/>
  <c r="I38" i="4"/>
  <c r="F36" i="7" s="1"/>
  <c r="H38" i="4"/>
  <c r="E36" i="7" s="1"/>
  <c r="G38" i="4"/>
  <c r="D36" i="7" s="1"/>
  <c r="Y37" i="4"/>
  <c r="X37" i="4"/>
  <c r="W37" i="4"/>
  <c r="V37" i="4"/>
  <c r="U37" i="4"/>
  <c r="T37" i="4"/>
  <c r="S37" i="4"/>
  <c r="R37" i="4"/>
  <c r="Q37" i="4"/>
  <c r="P37" i="4"/>
  <c r="O37" i="4"/>
  <c r="N37" i="4"/>
  <c r="M37" i="4"/>
  <c r="L37" i="4"/>
  <c r="K37" i="4"/>
  <c r="J37" i="4"/>
  <c r="I37" i="4"/>
  <c r="H37" i="4"/>
  <c r="G37" i="4"/>
  <c r="Y36" i="4"/>
  <c r="V34" i="7" s="1"/>
  <c r="X36" i="4"/>
  <c r="U34" i="7" s="1"/>
  <c r="W36" i="4"/>
  <c r="T34" i="7" s="1"/>
  <c r="V36" i="4"/>
  <c r="S34" i="7" s="1"/>
  <c r="U36" i="4"/>
  <c r="R34" i="7" s="1"/>
  <c r="T36" i="4"/>
  <c r="Q34" i="7" s="1"/>
  <c r="S36" i="4"/>
  <c r="P34" i="7" s="1"/>
  <c r="R36" i="4"/>
  <c r="O34" i="7" s="1"/>
  <c r="Q36" i="4"/>
  <c r="N34" i="7" s="1"/>
  <c r="P36" i="4"/>
  <c r="M34" i="7" s="1"/>
  <c r="O36" i="4"/>
  <c r="L34" i="7" s="1"/>
  <c r="N36" i="4"/>
  <c r="K34" i="7" s="1"/>
  <c r="M36" i="4"/>
  <c r="J34" i="7" s="1"/>
  <c r="L36" i="4"/>
  <c r="I34" i="7" s="1"/>
  <c r="K36" i="4"/>
  <c r="H34" i="7" s="1"/>
  <c r="J36" i="4"/>
  <c r="G34" i="7" s="1"/>
  <c r="I36" i="4"/>
  <c r="F34" i="7" s="1"/>
  <c r="H36" i="4"/>
  <c r="E34" i="7" s="1"/>
  <c r="G36" i="4"/>
  <c r="D34" i="7" s="1"/>
  <c r="Y35" i="4"/>
  <c r="X35" i="4"/>
  <c r="W35" i="4"/>
  <c r="V35" i="4"/>
  <c r="U35" i="4"/>
  <c r="T35" i="4"/>
  <c r="S35" i="4"/>
  <c r="R35" i="4"/>
  <c r="Q35" i="4"/>
  <c r="P35" i="4"/>
  <c r="O35" i="4"/>
  <c r="N35" i="4"/>
  <c r="M35" i="4"/>
  <c r="L35" i="4"/>
  <c r="K35" i="4"/>
  <c r="J35" i="4"/>
  <c r="I35" i="4"/>
  <c r="H35" i="4"/>
  <c r="G35" i="4"/>
  <c r="Y34" i="4"/>
  <c r="X34" i="4"/>
  <c r="W34" i="4"/>
  <c r="V34" i="4"/>
  <c r="U34" i="4"/>
  <c r="T34" i="4"/>
  <c r="S34" i="4"/>
  <c r="R34" i="4"/>
  <c r="Q34" i="4"/>
  <c r="P34" i="4"/>
  <c r="O34" i="4"/>
  <c r="N34" i="4"/>
  <c r="M34" i="4"/>
  <c r="L34" i="4"/>
  <c r="K34" i="4"/>
  <c r="J34" i="4"/>
  <c r="I34" i="4"/>
  <c r="H34" i="4"/>
  <c r="G34" i="4"/>
  <c r="Y33" i="4"/>
  <c r="X33" i="4"/>
  <c r="W33" i="4"/>
  <c r="V33" i="4"/>
  <c r="U33" i="4"/>
  <c r="T33" i="4"/>
  <c r="S33" i="4"/>
  <c r="R33" i="4"/>
  <c r="Q33" i="4"/>
  <c r="P33" i="4"/>
  <c r="O33" i="4"/>
  <c r="N33" i="4"/>
  <c r="M33" i="4"/>
  <c r="L33" i="4"/>
  <c r="K33" i="4"/>
  <c r="J33" i="4"/>
  <c r="I33" i="4"/>
  <c r="H33" i="4"/>
  <c r="G33" i="4"/>
  <c r="Y32" i="4"/>
  <c r="V30" i="7" s="1"/>
  <c r="X32" i="4"/>
  <c r="U30" i="7" s="1"/>
  <c r="W32" i="4"/>
  <c r="T30" i="7" s="1"/>
  <c r="V32" i="4"/>
  <c r="S30" i="7" s="1"/>
  <c r="U32" i="4"/>
  <c r="R30" i="7" s="1"/>
  <c r="T32" i="4"/>
  <c r="Q30" i="7" s="1"/>
  <c r="S32" i="4"/>
  <c r="P30" i="7" s="1"/>
  <c r="R32" i="4"/>
  <c r="O30" i="7" s="1"/>
  <c r="Q32" i="4"/>
  <c r="N30" i="7" s="1"/>
  <c r="P32" i="4"/>
  <c r="M30" i="7" s="1"/>
  <c r="O32" i="4"/>
  <c r="L30" i="7" s="1"/>
  <c r="N32" i="4"/>
  <c r="K30" i="7" s="1"/>
  <c r="M32" i="4"/>
  <c r="J30" i="7" s="1"/>
  <c r="L32" i="4"/>
  <c r="I30" i="7" s="1"/>
  <c r="K32" i="4"/>
  <c r="H30" i="7" s="1"/>
  <c r="J32" i="4"/>
  <c r="G30" i="7" s="1"/>
  <c r="I32" i="4"/>
  <c r="F30" i="7" s="1"/>
  <c r="H32" i="4"/>
  <c r="E30" i="7" s="1"/>
  <c r="G32" i="4"/>
  <c r="D30" i="7" s="1"/>
  <c r="M23" i="3" l="1"/>
  <c r="L48" i="3"/>
  <c r="I4" i="41"/>
  <c r="N23" i="3" l="1"/>
  <c r="M48" i="3"/>
  <c r="B25" i="11"/>
  <c r="O23" i="3" l="1"/>
  <c r="N48" i="3"/>
  <c r="C31" i="11"/>
  <c r="C30" i="11"/>
  <c r="I42" i="10"/>
  <c r="J42" i="10"/>
  <c r="K42" i="10"/>
  <c r="L42" i="10"/>
  <c r="M42" i="10"/>
  <c r="N42" i="10"/>
  <c r="O42" i="10"/>
  <c r="P42" i="10"/>
  <c r="Q42" i="10"/>
  <c r="R42" i="10"/>
  <c r="S42" i="10"/>
  <c r="T42" i="10"/>
  <c r="U42" i="10"/>
  <c r="V42" i="10"/>
  <c r="W42" i="10"/>
  <c r="X42" i="10"/>
  <c r="Y42" i="10"/>
  <c r="Z42" i="10"/>
  <c r="AA42" i="10"/>
  <c r="I43" i="10"/>
  <c r="J43" i="10"/>
  <c r="K43" i="10"/>
  <c r="L43" i="10"/>
  <c r="M43" i="10"/>
  <c r="N43" i="10"/>
  <c r="O43" i="10"/>
  <c r="P43" i="10"/>
  <c r="Q43" i="10"/>
  <c r="R43" i="10"/>
  <c r="S43" i="10"/>
  <c r="T43" i="10"/>
  <c r="U43" i="10"/>
  <c r="V43" i="10"/>
  <c r="W43" i="10"/>
  <c r="X43" i="10"/>
  <c r="Y43" i="10"/>
  <c r="Z43" i="10"/>
  <c r="AA43" i="10"/>
  <c r="AA185" i="8"/>
  <c r="I185" i="8"/>
  <c r="J185" i="8"/>
  <c r="K185" i="8"/>
  <c r="L185" i="8"/>
  <c r="M185" i="8"/>
  <c r="N185" i="8"/>
  <c r="O185" i="8"/>
  <c r="P185" i="8"/>
  <c r="Q185" i="8"/>
  <c r="R185" i="8"/>
  <c r="S185" i="8"/>
  <c r="T185" i="8"/>
  <c r="U185" i="8"/>
  <c r="V185" i="8"/>
  <c r="W185" i="8"/>
  <c r="X185" i="8"/>
  <c r="Y185" i="8"/>
  <c r="Z185" i="8"/>
  <c r="H185" i="8"/>
  <c r="P23" i="3" l="1"/>
  <c r="O48" i="3"/>
  <c r="AA197" i="8"/>
  <c r="Z197" i="8"/>
  <c r="Y197" i="8"/>
  <c r="X197" i="8"/>
  <c r="W197" i="8"/>
  <c r="V197" i="8"/>
  <c r="U197" i="8"/>
  <c r="T197" i="8"/>
  <c r="S197" i="8"/>
  <c r="R197" i="8"/>
  <c r="Q197" i="8"/>
  <c r="P197" i="8"/>
  <c r="O197" i="8"/>
  <c r="N197" i="8"/>
  <c r="M197" i="8"/>
  <c r="L197" i="8"/>
  <c r="K197" i="8"/>
  <c r="J197" i="8"/>
  <c r="I197" i="8"/>
  <c r="H197" i="8"/>
  <c r="AA196" i="8"/>
  <c r="Z196" i="8"/>
  <c r="Y196" i="8"/>
  <c r="X196" i="8"/>
  <c r="W196" i="8"/>
  <c r="V196" i="8"/>
  <c r="U196" i="8"/>
  <c r="T196" i="8"/>
  <c r="S196" i="8"/>
  <c r="R196" i="8"/>
  <c r="Q196" i="8"/>
  <c r="P196" i="8"/>
  <c r="O196" i="8"/>
  <c r="N196" i="8"/>
  <c r="M196" i="8"/>
  <c r="L196" i="8"/>
  <c r="K196" i="8"/>
  <c r="J196" i="8"/>
  <c r="I196" i="8"/>
  <c r="H196" i="8"/>
  <c r="AA195" i="8"/>
  <c r="Z195" i="8"/>
  <c r="Y195" i="8"/>
  <c r="X195" i="8"/>
  <c r="W195" i="8"/>
  <c r="V195" i="8"/>
  <c r="U195" i="8"/>
  <c r="T195" i="8"/>
  <c r="S195" i="8"/>
  <c r="R195" i="8"/>
  <c r="Q195" i="8"/>
  <c r="P195" i="8"/>
  <c r="O195" i="8"/>
  <c r="N195" i="8"/>
  <c r="M195" i="8"/>
  <c r="L195" i="8"/>
  <c r="K195" i="8"/>
  <c r="J195" i="8"/>
  <c r="I195" i="8"/>
  <c r="H195" i="8"/>
  <c r="AA194" i="8"/>
  <c r="Z194" i="8"/>
  <c r="Y194" i="8"/>
  <c r="X194" i="8"/>
  <c r="W194" i="8"/>
  <c r="V194" i="8"/>
  <c r="U194" i="8"/>
  <c r="T194" i="8"/>
  <c r="S194" i="8"/>
  <c r="R194" i="8"/>
  <c r="Q194" i="8"/>
  <c r="P194" i="8"/>
  <c r="O194" i="8"/>
  <c r="N194" i="8"/>
  <c r="M194" i="8"/>
  <c r="L194" i="8"/>
  <c r="K194" i="8"/>
  <c r="J194" i="8"/>
  <c r="I194" i="8"/>
  <c r="H194" i="8"/>
  <c r="AA193" i="8"/>
  <c r="Z193" i="8"/>
  <c r="Y193" i="8"/>
  <c r="X193" i="8"/>
  <c r="W193" i="8"/>
  <c r="V193" i="8"/>
  <c r="U193" i="8"/>
  <c r="T193" i="8"/>
  <c r="S193" i="8"/>
  <c r="R193" i="8"/>
  <c r="Q193" i="8"/>
  <c r="P193" i="8"/>
  <c r="O193" i="8"/>
  <c r="N193" i="8"/>
  <c r="M193" i="8"/>
  <c r="L193" i="8"/>
  <c r="K193" i="8"/>
  <c r="J193" i="8"/>
  <c r="I193" i="8"/>
  <c r="H193" i="8"/>
  <c r="AA192" i="8"/>
  <c r="Z192" i="8"/>
  <c r="Y192" i="8"/>
  <c r="X192" i="8"/>
  <c r="W192" i="8"/>
  <c r="V192" i="8"/>
  <c r="U192" i="8"/>
  <c r="T192" i="8"/>
  <c r="S192" i="8"/>
  <c r="R192" i="8"/>
  <c r="Q192" i="8"/>
  <c r="P192" i="8"/>
  <c r="O192" i="8"/>
  <c r="N192" i="8"/>
  <c r="M192" i="8"/>
  <c r="L192" i="8"/>
  <c r="K192" i="8"/>
  <c r="J192" i="8"/>
  <c r="I192" i="8"/>
  <c r="H192" i="8"/>
  <c r="AA191" i="8"/>
  <c r="Z191" i="8"/>
  <c r="Y191" i="8"/>
  <c r="X191" i="8"/>
  <c r="W191" i="8"/>
  <c r="V191" i="8"/>
  <c r="U191" i="8"/>
  <c r="T191" i="8"/>
  <c r="S191" i="8"/>
  <c r="R191" i="8"/>
  <c r="Q191" i="8"/>
  <c r="P191" i="8"/>
  <c r="O191" i="8"/>
  <c r="N191" i="8"/>
  <c r="M191" i="8"/>
  <c r="L191" i="8"/>
  <c r="K191" i="8"/>
  <c r="J191" i="8"/>
  <c r="I191" i="8"/>
  <c r="H191" i="8"/>
  <c r="AA190" i="8"/>
  <c r="Z190" i="8"/>
  <c r="Y190" i="8"/>
  <c r="X190" i="8"/>
  <c r="W190" i="8"/>
  <c r="V190" i="8"/>
  <c r="U190" i="8"/>
  <c r="T190" i="8"/>
  <c r="S190" i="8"/>
  <c r="R190" i="8"/>
  <c r="Q190" i="8"/>
  <c r="P190" i="8"/>
  <c r="O190" i="8"/>
  <c r="N190" i="8"/>
  <c r="M190" i="8"/>
  <c r="L190" i="8"/>
  <c r="K190" i="8"/>
  <c r="J190" i="8"/>
  <c r="I190" i="8"/>
  <c r="H190" i="8"/>
  <c r="Q23" i="3" l="1"/>
  <c r="P48" i="3"/>
  <c r="E32" i="6"/>
  <c r="E28" i="6"/>
  <c r="R23" i="3" l="1"/>
  <c r="Q48" i="3"/>
  <c r="U37" i="7"/>
  <c r="Q37" i="7"/>
  <c r="M37" i="7"/>
  <c r="I37" i="7"/>
  <c r="E37" i="7"/>
  <c r="T37" i="7"/>
  <c r="P37" i="7"/>
  <c r="L37" i="7"/>
  <c r="H37" i="7"/>
  <c r="D37" i="7"/>
  <c r="S37" i="7"/>
  <c r="O37" i="7"/>
  <c r="K37" i="7"/>
  <c r="G37" i="7"/>
  <c r="V37" i="7"/>
  <c r="R37" i="7"/>
  <c r="N37" i="7"/>
  <c r="J37" i="7"/>
  <c r="F37" i="7"/>
  <c r="C37" i="7"/>
  <c r="S35" i="7"/>
  <c r="O35" i="7"/>
  <c r="K35" i="7"/>
  <c r="G35" i="7"/>
  <c r="V35" i="7"/>
  <c r="R35" i="7"/>
  <c r="N35" i="7"/>
  <c r="J35" i="7"/>
  <c r="F35" i="7"/>
  <c r="P35" i="7"/>
  <c r="D35" i="7"/>
  <c r="U35" i="7"/>
  <c r="Q35" i="7"/>
  <c r="M35" i="7"/>
  <c r="I35" i="7"/>
  <c r="E35" i="7"/>
  <c r="T35" i="7"/>
  <c r="L35" i="7"/>
  <c r="H35" i="7"/>
  <c r="C35" i="7"/>
  <c r="E30" i="6"/>
  <c r="S23" i="3" l="1"/>
  <c r="R48" i="3"/>
  <c r="U33" i="7"/>
  <c r="Q33" i="7"/>
  <c r="M33" i="7"/>
  <c r="I33" i="7"/>
  <c r="E33" i="7"/>
  <c r="T33" i="7"/>
  <c r="P33" i="7"/>
  <c r="L33" i="7"/>
  <c r="H33" i="7"/>
  <c r="D33" i="7"/>
  <c r="R33" i="7"/>
  <c r="J33" i="7"/>
  <c r="C33" i="7"/>
  <c r="S33" i="7"/>
  <c r="O33" i="7"/>
  <c r="K33" i="7"/>
  <c r="G33" i="7"/>
  <c r="V33" i="7"/>
  <c r="N33" i="7"/>
  <c r="F33" i="7"/>
  <c r="T23" i="3" l="1"/>
  <c r="S48" i="3"/>
  <c r="B23" i="5"/>
  <c r="U23" i="3" l="1"/>
  <c r="T48" i="3"/>
  <c r="C11" i="4"/>
  <c r="V23" i="3" l="1"/>
  <c r="U48" i="3"/>
  <c r="C4" i="2"/>
  <c r="W23" i="3" l="1"/>
  <c r="V48" i="3"/>
  <c r="B497" i="8"/>
  <c r="B476" i="8"/>
  <c r="B455" i="8"/>
  <c r="B434" i="8"/>
  <c r="B413" i="8"/>
  <c r="B392" i="8"/>
  <c r="B371" i="8"/>
  <c r="B350" i="8"/>
  <c r="B329" i="8"/>
  <c r="B308" i="8"/>
  <c r="B287" i="8"/>
  <c r="B265" i="8"/>
  <c r="B244" i="8"/>
  <c r="B223" i="8"/>
  <c r="B202" i="8"/>
  <c r="B181" i="8"/>
  <c r="B159" i="8"/>
  <c r="B138" i="8"/>
  <c r="B117" i="8"/>
  <c r="B96" i="8"/>
  <c r="B75" i="8"/>
  <c r="B54" i="8"/>
  <c r="B33" i="8"/>
  <c r="X23" i="3" l="1"/>
  <c r="W48" i="3"/>
  <c r="O396" i="8"/>
  <c r="K58" i="8"/>
  <c r="AA501" i="8"/>
  <c r="Z501" i="8"/>
  <c r="Y501" i="8"/>
  <c r="X501" i="8"/>
  <c r="W501" i="8"/>
  <c r="V501" i="8"/>
  <c r="U501" i="8"/>
  <c r="T501" i="8"/>
  <c r="S501" i="8"/>
  <c r="R501" i="8"/>
  <c r="Q501" i="8"/>
  <c r="P501" i="8"/>
  <c r="O501" i="8"/>
  <c r="N501" i="8"/>
  <c r="M501" i="8"/>
  <c r="L501" i="8"/>
  <c r="K501" i="8"/>
  <c r="J501" i="8"/>
  <c r="I501" i="8"/>
  <c r="H501" i="8"/>
  <c r="AA480" i="8"/>
  <c r="Z480" i="8"/>
  <c r="Y480" i="8"/>
  <c r="X480" i="8"/>
  <c r="W480" i="8"/>
  <c r="V480" i="8"/>
  <c r="U480" i="8"/>
  <c r="T480" i="8"/>
  <c r="S480" i="8"/>
  <c r="R480" i="8"/>
  <c r="Q480" i="8"/>
  <c r="P480" i="8"/>
  <c r="O480" i="8"/>
  <c r="N480" i="8"/>
  <c r="M480" i="8"/>
  <c r="L480" i="8"/>
  <c r="K480" i="8"/>
  <c r="J480" i="8"/>
  <c r="I480" i="8"/>
  <c r="H480" i="8"/>
  <c r="AA459" i="8"/>
  <c r="Z459" i="8"/>
  <c r="Y459" i="8"/>
  <c r="X459" i="8"/>
  <c r="W459" i="8"/>
  <c r="V459" i="8"/>
  <c r="U459" i="8"/>
  <c r="T459" i="8"/>
  <c r="S459" i="8"/>
  <c r="R459" i="8"/>
  <c r="Q459" i="8"/>
  <c r="P459" i="8"/>
  <c r="O459" i="8"/>
  <c r="N459" i="8"/>
  <c r="M459" i="8"/>
  <c r="L459" i="8"/>
  <c r="K459" i="8"/>
  <c r="J459" i="8"/>
  <c r="I459" i="8"/>
  <c r="H459" i="8"/>
  <c r="AA438" i="8"/>
  <c r="Z438" i="8"/>
  <c r="Y438" i="8"/>
  <c r="X438" i="8"/>
  <c r="W438" i="8"/>
  <c r="V438" i="8"/>
  <c r="U438" i="8"/>
  <c r="T438" i="8"/>
  <c r="S438" i="8"/>
  <c r="R438" i="8"/>
  <c r="Q438" i="8"/>
  <c r="P438" i="8"/>
  <c r="O438" i="8"/>
  <c r="N438" i="8"/>
  <c r="M438" i="8"/>
  <c r="L438" i="8"/>
  <c r="K438" i="8"/>
  <c r="J438" i="8"/>
  <c r="I438" i="8"/>
  <c r="H438" i="8"/>
  <c r="AA417" i="8"/>
  <c r="Z417" i="8"/>
  <c r="Y417" i="8"/>
  <c r="X417" i="8"/>
  <c r="W417" i="8"/>
  <c r="V417" i="8"/>
  <c r="U417" i="8"/>
  <c r="T417" i="8"/>
  <c r="S417" i="8"/>
  <c r="R417" i="8"/>
  <c r="Q417" i="8"/>
  <c r="P417" i="8"/>
  <c r="O417" i="8"/>
  <c r="N417" i="8"/>
  <c r="M417" i="8"/>
  <c r="L417" i="8"/>
  <c r="K417" i="8"/>
  <c r="J417" i="8"/>
  <c r="I417" i="8"/>
  <c r="H417" i="8"/>
  <c r="AA396" i="8"/>
  <c r="Z396" i="8"/>
  <c r="Y396" i="8"/>
  <c r="X396" i="8"/>
  <c r="W396" i="8"/>
  <c r="V396" i="8"/>
  <c r="U396" i="8"/>
  <c r="T396" i="8"/>
  <c r="S396" i="8"/>
  <c r="R396" i="8"/>
  <c r="Q396" i="8"/>
  <c r="P396" i="8"/>
  <c r="N396" i="8"/>
  <c r="M396" i="8"/>
  <c r="L396" i="8"/>
  <c r="K396" i="8"/>
  <c r="J396" i="8"/>
  <c r="I396" i="8"/>
  <c r="H396" i="8"/>
  <c r="AA375" i="8"/>
  <c r="Z375" i="8"/>
  <c r="Y375" i="8"/>
  <c r="X375" i="8"/>
  <c r="W375" i="8"/>
  <c r="V375" i="8"/>
  <c r="U375" i="8"/>
  <c r="T375" i="8"/>
  <c r="S375" i="8"/>
  <c r="R375" i="8"/>
  <c r="Q375" i="8"/>
  <c r="P375" i="8"/>
  <c r="O375" i="8"/>
  <c r="N375" i="8"/>
  <c r="M375" i="8"/>
  <c r="L375" i="8"/>
  <c r="K375" i="8"/>
  <c r="J375" i="8"/>
  <c r="I375" i="8"/>
  <c r="H375" i="8"/>
  <c r="AA354" i="8"/>
  <c r="Z354" i="8"/>
  <c r="Y354" i="8"/>
  <c r="X354" i="8"/>
  <c r="W354" i="8"/>
  <c r="V354" i="8"/>
  <c r="U354" i="8"/>
  <c r="T354" i="8"/>
  <c r="S354" i="8"/>
  <c r="R354" i="8"/>
  <c r="Q354" i="8"/>
  <c r="P354" i="8"/>
  <c r="O354" i="8"/>
  <c r="N354" i="8"/>
  <c r="M354" i="8"/>
  <c r="L354" i="8"/>
  <c r="K354" i="8"/>
  <c r="J354" i="8"/>
  <c r="I354" i="8"/>
  <c r="H354" i="8"/>
  <c r="AA333" i="8"/>
  <c r="Z333" i="8"/>
  <c r="Y333" i="8"/>
  <c r="X333" i="8"/>
  <c r="W333" i="8"/>
  <c r="V333" i="8"/>
  <c r="U333" i="8"/>
  <c r="T333" i="8"/>
  <c r="S333" i="8"/>
  <c r="R333" i="8"/>
  <c r="Q333" i="8"/>
  <c r="P333" i="8"/>
  <c r="O333" i="8"/>
  <c r="N333" i="8"/>
  <c r="M333" i="8"/>
  <c r="L333" i="8"/>
  <c r="K333" i="8"/>
  <c r="J333" i="8"/>
  <c r="I333" i="8"/>
  <c r="H333" i="8"/>
  <c r="AA312" i="8"/>
  <c r="Z312" i="8"/>
  <c r="Y312" i="8"/>
  <c r="X312" i="8"/>
  <c r="W312" i="8"/>
  <c r="V312" i="8"/>
  <c r="U312" i="8"/>
  <c r="T312" i="8"/>
  <c r="S312" i="8"/>
  <c r="R312" i="8"/>
  <c r="Q312" i="8"/>
  <c r="P312" i="8"/>
  <c r="O312" i="8"/>
  <c r="N312" i="8"/>
  <c r="M312" i="8"/>
  <c r="L312" i="8"/>
  <c r="K312" i="8"/>
  <c r="J312" i="8"/>
  <c r="I312" i="8"/>
  <c r="H312" i="8"/>
  <c r="AA291" i="8"/>
  <c r="Z291" i="8"/>
  <c r="Y291" i="8"/>
  <c r="X291" i="8"/>
  <c r="W291" i="8"/>
  <c r="V291" i="8"/>
  <c r="U291" i="8"/>
  <c r="T291" i="8"/>
  <c r="S291" i="8"/>
  <c r="R291" i="8"/>
  <c r="Q291" i="8"/>
  <c r="P291" i="8"/>
  <c r="O291" i="8"/>
  <c r="N291" i="8"/>
  <c r="M291" i="8"/>
  <c r="L291" i="8"/>
  <c r="K291" i="8"/>
  <c r="J291" i="8"/>
  <c r="I291" i="8"/>
  <c r="H291" i="8"/>
  <c r="AA269" i="8"/>
  <c r="Z269" i="8"/>
  <c r="Y269" i="8"/>
  <c r="X269" i="8"/>
  <c r="W269" i="8"/>
  <c r="V269" i="8"/>
  <c r="U269" i="8"/>
  <c r="T269" i="8"/>
  <c r="S269" i="8"/>
  <c r="R269" i="8"/>
  <c r="Q269" i="8"/>
  <c r="P269" i="8"/>
  <c r="O269" i="8"/>
  <c r="N269" i="8"/>
  <c r="M269" i="8"/>
  <c r="L269" i="8"/>
  <c r="K269" i="8"/>
  <c r="J269" i="8"/>
  <c r="I269" i="8"/>
  <c r="H269" i="8"/>
  <c r="AA248" i="8"/>
  <c r="Z248" i="8"/>
  <c r="Y248" i="8"/>
  <c r="X248" i="8"/>
  <c r="W248" i="8"/>
  <c r="V248" i="8"/>
  <c r="U248" i="8"/>
  <c r="T248" i="8"/>
  <c r="S248" i="8"/>
  <c r="R248" i="8"/>
  <c r="Q248" i="8"/>
  <c r="P248" i="8"/>
  <c r="O248" i="8"/>
  <c r="N248" i="8"/>
  <c r="M248" i="8"/>
  <c r="L248" i="8"/>
  <c r="K248" i="8"/>
  <c r="J248" i="8"/>
  <c r="I248" i="8"/>
  <c r="H248" i="8"/>
  <c r="AA227" i="8"/>
  <c r="Z227" i="8"/>
  <c r="Y227" i="8"/>
  <c r="X227" i="8"/>
  <c r="W227" i="8"/>
  <c r="V227" i="8"/>
  <c r="U227" i="8"/>
  <c r="T227" i="8"/>
  <c r="S227" i="8"/>
  <c r="R227" i="8"/>
  <c r="Q227" i="8"/>
  <c r="P227" i="8"/>
  <c r="O227" i="8"/>
  <c r="N227" i="8"/>
  <c r="M227" i="8"/>
  <c r="L227" i="8"/>
  <c r="K227" i="8"/>
  <c r="J227" i="8"/>
  <c r="I227" i="8"/>
  <c r="H227" i="8"/>
  <c r="AA206" i="8"/>
  <c r="Z206" i="8"/>
  <c r="Y206" i="8"/>
  <c r="X206" i="8"/>
  <c r="W206" i="8"/>
  <c r="V206" i="8"/>
  <c r="U206" i="8"/>
  <c r="T206" i="8"/>
  <c r="S206" i="8"/>
  <c r="R206" i="8"/>
  <c r="Q206" i="8"/>
  <c r="P206" i="8"/>
  <c r="O206" i="8"/>
  <c r="N206" i="8"/>
  <c r="M206" i="8"/>
  <c r="L206" i="8"/>
  <c r="K206" i="8"/>
  <c r="J206" i="8"/>
  <c r="I206" i="8"/>
  <c r="H206" i="8"/>
  <c r="AA163" i="8"/>
  <c r="Z163" i="8"/>
  <c r="Y163" i="8"/>
  <c r="X163" i="8"/>
  <c r="W163" i="8"/>
  <c r="V163" i="8"/>
  <c r="U163" i="8"/>
  <c r="T163" i="8"/>
  <c r="S163" i="8"/>
  <c r="R163" i="8"/>
  <c r="Q163" i="8"/>
  <c r="P163" i="8"/>
  <c r="O163" i="8"/>
  <c r="N163" i="8"/>
  <c r="M163" i="8"/>
  <c r="L163" i="8"/>
  <c r="K163" i="8"/>
  <c r="J163" i="8"/>
  <c r="I163" i="8"/>
  <c r="H163" i="8"/>
  <c r="AA142" i="8"/>
  <c r="Z142" i="8"/>
  <c r="Y142" i="8"/>
  <c r="X142" i="8"/>
  <c r="W142" i="8"/>
  <c r="V142" i="8"/>
  <c r="U142" i="8"/>
  <c r="T142" i="8"/>
  <c r="S142" i="8"/>
  <c r="R142" i="8"/>
  <c r="Q142" i="8"/>
  <c r="P142" i="8"/>
  <c r="O142" i="8"/>
  <c r="N142" i="8"/>
  <c r="M142" i="8"/>
  <c r="L142" i="8"/>
  <c r="K142" i="8"/>
  <c r="J142" i="8"/>
  <c r="I142" i="8"/>
  <c r="H142" i="8"/>
  <c r="AA121" i="8"/>
  <c r="Z121" i="8"/>
  <c r="Y121" i="8"/>
  <c r="X121" i="8"/>
  <c r="W121" i="8"/>
  <c r="V121" i="8"/>
  <c r="U121" i="8"/>
  <c r="T121" i="8"/>
  <c r="S121" i="8"/>
  <c r="R121" i="8"/>
  <c r="Q121" i="8"/>
  <c r="P121" i="8"/>
  <c r="O121" i="8"/>
  <c r="N121" i="8"/>
  <c r="M121" i="8"/>
  <c r="L121" i="8"/>
  <c r="K121" i="8"/>
  <c r="J121" i="8"/>
  <c r="I121" i="8"/>
  <c r="H121" i="8"/>
  <c r="AA100" i="8"/>
  <c r="Z100" i="8"/>
  <c r="Y100" i="8"/>
  <c r="X100" i="8"/>
  <c r="W100" i="8"/>
  <c r="V100" i="8"/>
  <c r="U100" i="8"/>
  <c r="T100" i="8"/>
  <c r="S100" i="8"/>
  <c r="R100" i="8"/>
  <c r="Q100" i="8"/>
  <c r="P100" i="8"/>
  <c r="O100" i="8"/>
  <c r="N100" i="8"/>
  <c r="M100" i="8"/>
  <c r="L100" i="8"/>
  <c r="K100" i="8"/>
  <c r="J100" i="8"/>
  <c r="I100" i="8"/>
  <c r="H100" i="8"/>
  <c r="AA79" i="8"/>
  <c r="Z79" i="8"/>
  <c r="Y79" i="8"/>
  <c r="X79" i="8"/>
  <c r="W79" i="8"/>
  <c r="V79" i="8"/>
  <c r="U79" i="8"/>
  <c r="T79" i="8"/>
  <c r="S79" i="8"/>
  <c r="R79" i="8"/>
  <c r="Q79" i="8"/>
  <c r="P79" i="8"/>
  <c r="O79" i="8"/>
  <c r="N79" i="8"/>
  <c r="M79" i="8"/>
  <c r="L79" i="8"/>
  <c r="K79" i="8"/>
  <c r="J79" i="8"/>
  <c r="I79" i="8"/>
  <c r="H79" i="8"/>
  <c r="AA58" i="8"/>
  <c r="Z58" i="8"/>
  <c r="Y58" i="8"/>
  <c r="X58" i="8"/>
  <c r="W58" i="8"/>
  <c r="V58" i="8"/>
  <c r="U58" i="8"/>
  <c r="T58" i="8"/>
  <c r="S58" i="8"/>
  <c r="R58" i="8"/>
  <c r="Q58" i="8"/>
  <c r="P58" i="8"/>
  <c r="O58" i="8"/>
  <c r="N58" i="8"/>
  <c r="M58" i="8"/>
  <c r="L58" i="8"/>
  <c r="J58" i="8"/>
  <c r="I58" i="8"/>
  <c r="H58" i="8"/>
  <c r="AA37" i="8"/>
  <c r="Z37" i="8"/>
  <c r="Y37" i="8"/>
  <c r="X37" i="8"/>
  <c r="W37" i="8"/>
  <c r="V37" i="8"/>
  <c r="U37" i="8"/>
  <c r="T37" i="8"/>
  <c r="S37" i="8"/>
  <c r="R37" i="8"/>
  <c r="Q37" i="8"/>
  <c r="P37" i="8"/>
  <c r="O37" i="8"/>
  <c r="N37" i="8"/>
  <c r="M37" i="8"/>
  <c r="L37" i="8"/>
  <c r="K37" i="8"/>
  <c r="J37" i="8"/>
  <c r="I37" i="8"/>
  <c r="H37" i="8"/>
  <c r="Y23" i="3" l="1"/>
  <c r="X48" i="3"/>
  <c r="B47" i="5"/>
  <c r="B46" i="5"/>
  <c r="B45" i="5"/>
  <c r="B44" i="5"/>
  <c r="B43" i="5"/>
  <c r="B42" i="5"/>
  <c r="B41" i="5"/>
  <c r="B40" i="5"/>
  <c r="B39" i="5"/>
  <c r="B38" i="5"/>
  <c r="B37" i="5"/>
  <c r="B35" i="5"/>
  <c r="B34" i="5"/>
  <c r="B33" i="5"/>
  <c r="B32" i="5"/>
  <c r="B31" i="5"/>
  <c r="B29" i="5"/>
  <c r="B28" i="5"/>
  <c r="B27" i="5"/>
  <c r="B26" i="5"/>
  <c r="B25" i="5"/>
  <c r="Z23" i="3" l="1"/>
  <c r="Z48" i="3" s="1"/>
  <c r="Y48" i="3"/>
  <c r="B24" i="5"/>
  <c r="C11" i="9" l="1"/>
  <c r="B40" i="11" l="1"/>
  <c r="B19" i="9"/>
  <c r="B17" i="7"/>
  <c r="C11" i="7" l="1"/>
  <c r="F47" i="5" l="1"/>
  <c r="G47" i="5" s="1"/>
  <c r="F46" i="5"/>
  <c r="G46" i="5" s="1"/>
  <c r="F45" i="5"/>
  <c r="G45" i="5" s="1"/>
  <c r="F44" i="5"/>
  <c r="G44" i="5" s="1"/>
  <c r="F43" i="5"/>
  <c r="G43" i="5" s="1"/>
  <c r="F42" i="5"/>
  <c r="G42" i="5" s="1"/>
  <c r="F41" i="5"/>
  <c r="G41" i="5" s="1"/>
  <c r="F40" i="5"/>
  <c r="G40" i="5" s="1"/>
  <c r="F39" i="5"/>
  <c r="G39" i="5" s="1"/>
  <c r="F38" i="5"/>
  <c r="G38" i="5" s="1"/>
  <c r="F35" i="5"/>
  <c r="G35" i="5" s="1"/>
  <c r="F34" i="5"/>
  <c r="G34" i="5" s="1"/>
  <c r="F33" i="5"/>
  <c r="G33" i="5" s="1"/>
  <c r="F32" i="5"/>
  <c r="G32" i="5" s="1"/>
  <c r="F31" i="5"/>
  <c r="G31" i="5" s="1"/>
  <c r="F29" i="5"/>
  <c r="G29" i="5" s="1"/>
  <c r="F28" i="5"/>
  <c r="G28" i="5" s="1"/>
  <c r="F27" i="5"/>
  <c r="G27" i="5" s="1"/>
  <c r="F26" i="5"/>
  <c r="G26" i="5" s="1"/>
  <c r="F25" i="5"/>
  <c r="G25" i="5" s="1"/>
  <c r="F24" i="5"/>
  <c r="B49" i="11" l="1"/>
  <c r="B44" i="9"/>
  <c r="B26" i="7"/>
  <c r="B31" i="7"/>
  <c r="B54" i="11"/>
  <c r="B57" i="9"/>
  <c r="B34" i="9"/>
  <c r="B22" i="7"/>
  <c r="B45" i="11"/>
  <c r="B55" i="11"/>
  <c r="B60" i="9"/>
  <c r="B32" i="7"/>
  <c r="B42" i="11"/>
  <c r="B25" i="9"/>
  <c r="B19" i="7"/>
  <c r="B47" i="11"/>
  <c r="B38" i="9"/>
  <c r="B24" i="7"/>
  <c r="B51" i="11"/>
  <c r="B50" i="9"/>
  <c r="B28" i="7"/>
  <c r="B56" i="11"/>
  <c r="B63" i="9"/>
  <c r="B33" i="7"/>
  <c r="B62" i="11"/>
  <c r="B81" i="9"/>
  <c r="B39" i="7"/>
  <c r="B39" i="11"/>
  <c r="B16" i="7"/>
  <c r="B16" i="9"/>
  <c r="B44" i="11"/>
  <c r="B31" i="9"/>
  <c r="B21" i="7"/>
  <c r="B58" i="11"/>
  <c r="B69" i="9"/>
  <c r="B35" i="7"/>
  <c r="B37" i="7"/>
  <c r="B60" i="11"/>
  <c r="B75" i="9"/>
  <c r="B41" i="11"/>
  <c r="B22" i="9"/>
  <c r="B18" i="7"/>
  <c r="B50" i="11"/>
  <c r="B47" i="9"/>
  <c r="B27" i="7"/>
  <c r="B59" i="11"/>
  <c r="B72" i="9"/>
  <c r="B36" i="7"/>
  <c r="B61" i="11"/>
  <c r="B78" i="9"/>
  <c r="B38" i="7"/>
  <c r="B43" i="11"/>
  <c r="B28" i="9"/>
  <c r="B20" i="7"/>
  <c r="B48" i="11"/>
  <c r="B41" i="9"/>
  <c r="B25" i="7"/>
  <c r="B54" i="9"/>
  <c r="B30" i="7"/>
  <c r="B53" i="11"/>
  <c r="B57" i="11"/>
  <c r="B66" i="9"/>
  <c r="B34" i="7"/>
  <c r="B63" i="11"/>
  <c r="B84" i="9"/>
  <c r="B40" i="7"/>
  <c r="C17" i="7" l="1"/>
  <c r="C16" i="7"/>
  <c r="C7" i="5" l="1"/>
  <c r="C21" i="8" l="1"/>
  <c r="D80" i="11" l="1"/>
  <c r="D79" i="11"/>
  <c r="C80" i="11"/>
  <c r="C79" i="11"/>
  <c r="D84" i="11"/>
  <c r="D82" i="11"/>
  <c r="C84" i="11"/>
  <c r="C82" i="11"/>
  <c r="G77" i="11"/>
  <c r="H77" i="11" s="1"/>
  <c r="I77" i="11" s="1"/>
  <c r="J77" i="11" s="1"/>
  <c r="K77" i="11" s="1"/>
  <c r="L77" i="11" s="1"/>
  <c r="M77" i="11" s="1"/>
  <c r="N77" i="11" s="1"/>
  <c r="O77" i="11" s="1"/>
  <c r="P77" i="11" s="1"/>
  <c r="Q77" i="11" s="1"/>
  <c r="R77" i="11" s="1"/>
  <c r="S77" i="11" s="1"/>
  <c r="T77" i="11" s="1"/>
  <c r="U77" i="11" s="1"/>
  <c r="V77" i="11" s="1"/>
  <c r="W77" i="11" s="1"/>
  <c r="X77" i="11" s="1"/>
  <c r="F19" i="11"/>
  <c r="G19" i="11" s="1"/>
  <c r="G18" i="11"/>
  <c r="H18" i="11" s="1"/>
  <c r="I18" i="11" s="1"/>
  <c r="J18" i="11" s="1"/>
  <c r="K18" i="11" s="1"/>
  <c r="L18" i="11" s="1"/>
  <c r="M18" i="11" s="1"/>
  <c r="N18" i="11" s="1"/>
  <c r="O18" i="11" s="1"/>
  <c r="P18" i="11" s="1"/>
  <c r="Q18" i="11" s="1"/>
  <c r="R18" i="11" s="1"/>
  <c r="S18" i="11" s="1"/>
  <c r="T18" i="11" s="1"/>
  <c r="U18" i="11" s="1"/>
  <c r="V18" i="11" s="1"/>
  <c r="W18" i="11" s="1"/>
  <c r="X18" i="11" s="1"/>
  <c r="E20" i="11"/>
  <c r="H59" i="10"/>
  <c r="H90" i="10" l="1"/>
  <c r="E79" i="11"/>
  <c r="F20" i="11"/>
  <c r="G20" i="11"/>
  <c r="H19" i="11"/>
  <c r="AA59" i="10"/>
  <c r="Z59" i="10"/>
  <c r="Y59" i="10"/>
  <c r="X59" i="10"/>
  <c r="W59" i="10"/>
  <c r="V59" i="10"/>
  <c r="U59" i="10"/>
  <c r="T59" i="10"/>
  <c r="S59" i="10"/>
  <c r="R59" i="10"/>
  <c r="Q59" i="10"/>
  <c r="P59" i="10"/>
  <c r="O59" i="10"/>
  <c r="N59" i="10"/>
  <c r="M59" i="10"/>
  <c r="L59" i="10"/>
  <c r="K59" i="10"/>
  <c r="J59" i="10"/>
  <c r="I59" i="10"/>
  <c r="M222" i="8"/>
  <c r="M221" i="8"/>
  <c r="M220" i="8"/>
  <c r="K43" i="9" s="1"/>
  <c r="AA517" i="8"/>
  <c r="Y85" i="9" s="1"/>
  <c r="Z517" i="8"/>
  <c r="Y517" i="8"/>
  <c r="X517" i="8"/>
  <c r="W517" i="8"/>
  <c r="V517" i="8"/>
  <c r="U517" i="8"/>
  <c r="T517" i="8"/>
  <c r="S517" i="8"/>
  <c r="R517" i="8"/>
  <c r="Q517" i="8"/>
  <c r="P517" i="8"/>
  <c r="O517" i="8"/>
  <c r="N517" i="8"/>
  <c r="M517" i="8"/>
  <c r="L517" i="8"/>
  <c r="K517" i="8"/>
  <c r="J517" i="8"/>
  <c r="AA516" i="8"/>
  <c r="Z516" i="8"/>
  <c r="Y516" i="8"/>
  <c r="X516" i="8"/>
  <c r="W516" i="8"/>
  <c r="V516" i="8"/>
  <c r="U516" i="8"/>
  <c r="T516" i="8"/>
  <c r="S516" i="8"/>
  <c r="R516" i="8"/>
  <c r="Q516" i="8"/>
  <c r="P516" i="8"/>
  <c r="O516" i="8"/>
  <c r="N516" i="8"/>
  <c r="M516" i="8"/>
  <c r="L516" i="8"/>
  <c r="K516" i="8"/>
  <c r="J516" i="8"/>
  <c r="AA515" i="8"/>
  <c r="Y86" i="9" s="1"/>
  <c r="Z515" i="8"/>
  <c r="X86" i="9" s="1"/>
  <c r="Y515" i="8"/>
  <c r="W86" i="9" s="1"/>
  <c r="X515" i="8"/>
  <c r="V86" i="9" s="1"/>
  <c r="W515" i="8"/>
  <c r="U86" i="9" s="1"/>
  <c r="V515" i="8"/>
  <c r="T86" i="9" s="1"/>
  <c r="U515" i="8"/>
  <c r="S86" i="9" s="1"/>
  <c r="T515" i="8"/>
  <c r="R86" i="9" s="1"/>
  <c r="S515" i="8"/>
  <c r="Q86" i="9" s="1"/>
  <c r="R515" i="8"/>
  <c r="P86" i="9" s="1"/>
  <c r="Q515" i="8"/>
  <c r="O86" i="9" s="1"/>
  <c r="P515" i="8"/>
  <c r="N86" i="9" s="1"/>
  <c r="O515" i="8"/>
  <c r="M86" i="9" s="1"/>
  <c r="N515" i="8"/>
  <c r="L86" i="9" s="1"/>
  <c r="M515" i="8"/>
  <c r="K86" i="9" s="1"/>
  <c r="L515" i="8"/>
  <c r="J86" i="9" s="1"/>
  <c r="K515" i="8"/>
  <c r="I86" i="9" s="1"/>
  <c r="J515" i="8"/>
  <c r="H86" i="9" s="1"/>
  <c r="AA496" i="8"/>
  <c r="Y82" i="9" s="1"/>
  <c r="Z496" i="8"/>
  <c r="Y496" i="8"/>
  <c r="X496" i="8"/>
  <c r="W496" i="8"/>
  <c r="V496" i="8"/>
  <c r="U496" i="8"/>
  <c r="T496" i="8"/>
  <c r="S496" i="8"/>
  <c r="R496" i="8"/>
  <c r="Q496" i="8"/>
  <c r="P496" i="8"/>
  <c r="O496" i="8"/>
  <c r="N496" i="8"/>
  <c r="M496" i="8"/>
  <c r="L496" i="8"/>
  <c r="K496" i="8"/>
  <c r="J496" i="8"/>
  <c r="AA495" i="8"/>
  <c r="Z495" i="8"/>
  <c r="Y495" i="8"/>
  <c r="X495" i="8"/>
  <c r="W495" i="8"/>
  <c r="V495" i="8"/>
  <c r="U495" i="8"/>
  <c r="T495" i="8"/>
  <c r="S495" i="8"/>
  <c r="R495" i="8"/>
  <c r="Q495" i="8"/>
  <c r="P495" i="8"/>
  <c r="O495" i="8"/>
  <c r="N495" i="8"/>
  <c r="M495" i="8"/>
  <c r="L495" i="8"/>
  <c r="K495" i="8"/>
  <c r="J495" i="8"/>
  <c r="AA494" i="8"/>
  <c r="Y83" i="9" s="1"/>
  <c r="Z494" i="8"/>
  <c r="X83" i="9" s="1"/>
  <c r="Y494" i="8"/>
  <c r="W83" i="9" s="1"/>
  <c r="X494" i="8"/>
  <c r="V83" i="9" s="1"/>
  <c r="W494" i="8"/>
  <c r="U83" i="9" s="1"/>
  <c r="V494" i="8"/>
  <c r="T83" i="9" s="1"/>
  <c r="U494" i="8"/>
  <c r="S83" i="9" s="1"/>
  <c r="T494" i="8"/>
  <c r="R83" i="9" s="1"/>
  <c r="S494" i="8"/>
  <c r="Q83" i="9" s="1"/>
  <c r="R494" i="8"/>
  <c r="P83" i="9" s="1"/>
  <c r="Q494" i="8"/>
  <c r="O83" i="9" s="1"/>
  <c r="P494" i="8"/>
  <c r="N83" i="9" s="1"/>
  <c r="O494" i="8"/>
  <c r="M83" i="9" s="1"/>
  <c r="N494" i="8"/>
  <c r="L83" i="9" s="1"/>
  <c r="M494" i="8"/>
  <c r="K83" i="9" s="1"/>
  <c r="L494" i="8"/>
  <c r="J83" i="9" s="1"/>
  <c r="K494" i="8"/>
  <c r="I83" i="9" s="1"/>
  <c r="J494" i="8"/>
  <c r="H83" i="9" s="1"/>
  <c r="AA475" i="8"/>
  <c r="Z475" i="8"/>
  <c r="Y475" i="8"/>
  <c r="X475" i="8"/>
  <c r="W475" i="8"/>
  <c r="V475" i="8"/>
  <c r="U475" i="8"/>
  <c r="T475" i="8"/>
  <c r="S475" i="8"/>
  <c r="R475" i="8"/>
  <c r="Q475" i="8"/>
  <c r="P475" i="8"/>
  <c r="O475" i="8"/>
  <c r="N475" i="8"/>
  <c r="M475" i="8"/>
  <c r="L475" i="8"/>
  <c r="K475" i="8"/>
  <c r="J475" i="8"/>
  <c r="AA474" i="8"/>
  <c r="Z474" i="8"/>
  <c r="Y474" i="8"/>
  <c r="X474" i="8"/>
  <c r="W474" i="8"/>
  <c r="V474" i="8"/>
  <c r="U474" i="8"/>
  <c r="T474" i="8"/>
  <c r="S474" i="8"/>
  <c r="R474" i="8"/>
  <c r="Q474" i="8"/>
  <c r="P474" i="8"/>
  <c r="O474" i="8"/>
  <c r="N474" i="8"/>
  <c r="M474" i="8"/>
  <c r="L474" i="8"/>
  <c r="K474" i="8"/>
  <c r="J474" i="8"/>
  <c r="AA473" i="8"/>
  <c r="Z473" i="8"/>
  <c r="Y473" i="8"/>
  <c r="X473" i="8"/>
  <c r="W473" i="8"/>
  <c r="V473" i="8"/>
  <c r="U473" i="8"/>
  <c r="T473" i="8"/>
  <c r="S473" i="8"/>
  <c r="R473" i="8"/>
  <c r="Q473" i="8"/>
  <c r="P473" i="8"/>
  <c r="O473" i="8"/>
  <c r="N473" i="8"/>
  <c r="M473" i="8"/>
  <c r="L473" i="8"/>
  <c r="K473" i="8"/>
  <c r="J473" i="8"/>
  <c r="AA454" i="8"/>
  <c r="Z454" i="8"/>
  <c r="Y454" i="8"/>
  <c r="X454" i="8"/>
  <c r="W454" i="8"/>
  <c r="V454" i="8"/>
  <c r="U454" i="8"/>
  <c r="T454" i="8"/>
  <c r="S454" i="8"/>
  <c r="R454" i="8"/>
  <c r="Q454" i="8"/>
  <c r="P454" i="8"/>
  <c r="O454" i="8"/>
  <c r="N454" i="8"/>
  <c r="M454" i="8"/>
  <c r="L454" i="8"/>
  <c r="K454" i="8"/>
  <c r="J454" i="8"/>
  <c r="AA453" i="8"/>
  <c r="Z453" i="8"/>
  <c r="Y453" i="8"/>
  <c r="X453" i="8"/>
  <c r="W453" i="8"/>
  <c r="V453" i="8"/>
  <c r="U453" i="8"/>
  <c r="T453" i="8"/>
  <c r="S453" i="8"/>
  <c r="R453" i="8"/>
  <c r="Q453" i="8"/>
  <c r="P453" i="8"/>
  <c r="O453" i="8"/>
  <c r="N453" i="8"/>
  <c r="M453" i="8"/>
  <c r="L453" i="8"/>
  <c r="K453" i="8"/>
  <c r="J453" i="8"/>
  <c r="AA452" i="8"/>
  <c r="Z452" i="8"/>
  <c r="Y452" i="8"/>
  <c r="X452" i="8"/>
  <c r="W452" i="8"/>
  <c r="V452" i="8"/>
  <c r="U452" i="8"/>
  <c r="T452" i="8"/>
  <c r="S452" i="8"/>
  <c r="R452" i="8"/>
  <c r="Q452" i="8"/>
  <c r="P452" i="8"/>
  <c r="O452" i="8"/>
  <c r="N452" i="8"/>
  <c r="M452" i="8"/>
  <c r="L452" i="8"/>
  <c r="K452" i="8"/>
  <c r="J452" i="8"/>
  <c r="AA433" i="8"/>
  <c r="Z433" i="8"/>
  <c r="Y433" i="8"/>
  <c r="X433" i="8"/>
  <c r="W433" i="8"/>
  <c r="V433" i="8"/>
  <c r="U433" i="8"/>
  <c r="T433" i="8"/>
  <c r="S433" i="8"/>
  <c r="R433" i="8"/>
  <c r="Q433" i="8"/>
  <c r="P433" i="8"/>
  <c r="O433" i="8"/>
  <c r="N433" i="8"/>
  <c r="M433" i="8"/>
  <c r="L433" i="8"/>
  <c r="K433" i="8"/>
  <c r="J433" i="8"/>
  <c r="AA432" i="8"/>
  <c r="Z432" i="8"/>
  <c r="Y432" i="8"/>
  <c r="X432" i="8"/>
  <c r="W432" i="8"/>
  <c r="V432" i="8"/>
  <c r="U432" i="8"/>
  <c r="T432" i="8"/>
  <c r="S432" i="8"/>
  <c r="R432" i="8"/>
  <c r="Q432" i="8"/>
  <c r="P432" i="8"/>
  <c r="O432" i="8"/>
  <c r="N432" i="8"/>
  <c r="M432" i="8"/>
  <c r="L432" i="8"/>
  <c r="K432" i="8"/>
  <c r="J432" i="8"/>
  <c r="AA431" i="8"/>
  <c r="Z431" i="8"/>
  <c r="Y431" i="8"/>
  <c r="X431" i="8"/>
  <c r="W431" i="8"/>
  <c r="V431" i="8"/>
  <c r="U431" i="8"/>
  <c r="T431" i="8"/>
  <c r="S431" i="8"/>
  <c r="R431" i="8"/>
  <c r="Q431" i="8"/>
  <c r="P431" i="8"/>
  <c r="O431" i="8"/>
  <c r="N431" i="8"/>
  <c r="M431" i="8"/>
  <c r="L431" i="8"/>
  <c r="K431" i="8"/>
  <c r="J431" i="8"/>
  <c r="AA412" i="8"/>
  <c r="Z412" i="8"/>
  <c r="Y412" i="8"/>
  <c r="X412" i="8"/>
  <c r="W412" i="8"/>
  <c r="V412" i="8"/>
  <c r="U412" i="8"/>
  <c r="T412" i="8"/>
  <c r="S412" i="8"/>
  <c r="R412" i="8"/>
  <c r="Q412" i="8"/>
  <c r="P412" i="8"/>
  <c r="O412" i="8"/>
  <c r="N412" i="8"/>
  <c r="M412" i="8"/>
  <c r="L412" i="8"/>
  <c r="K412" i="8"/>
  <c r="J412" i="8"/>
  <c r="AA411" i="8"/>
  <c r="Z411" i="8"/>
  <c r="Y411" i="8"/>
  <c r="X411" i="8"/>
  <c r="W411" i="8"/>
  <c r="V411" i="8"/>
  <c r="U411" i="8"/>
  <c r="T411" i="8"/>
  <c r="S411" i="8"/>
  <c r="R411" i="8"/>
  <c r="Q411" i="8"/>
  <c r="P411" i="8"/>
  <c r="O411" i="8"/>
  <c r="N411" i="8"/>
  <c r="M411" i="8"/>
  <c r="L411" i="8"/>
  <c r="K411" i="8"/>
  <c r="J411" i="8"/>
  <c r="AA410" i="8"/>
  <c r="Z410" i="8"/>
  <c r="Y410" i="8"/>
  <c r="X410" i="8"/>
  <c r="W410" i="8"/>
  <c r="V410" i="8"/>
  <c r="U410" i="8"/>
  <c r="T410" i="8"/>
  <c r="S410" i="8"/>
  <c r="R410" i="8"/>
  <c r="Q410" i="8"/>
  <c r="P410" i="8"/>
  <c r="O410" i="8"/>
  <c r="N410" i="8"/>
  <c r="M410" i="8"/>
  <c r="L410" i="8"/>
  <c r="K410" i="8"/>
  <c r="J410" i="8"/>
  <c r="AA391" i="8"/>
  <c r="Z391" i="8"/>
  <c r="Y391" i="8"/>
  <c r="X391" i="8"/>
  <c r="W391" i="8"/>
  <c r="V391" i="8"/>
  <c r="U391" i="8"/>
  <c r="T391" i="8"/>
  <c r="S391" i="8"/>
  <c r="R391" i="8"/>
  <c r="Q391" i="8"/>
  <c r="P391" i="8"/>
  <c r="O391" i="8"/>
  <c r="N391" i="8"/>
  <c r="M391" i="8"/>
  <c r="L391" i="8"/>
  <c r="K391" i="8"/>
  <c r="J391" i="8"/>
  <c r="AA390" i="8"/>
  <c r="Z390" i="8"/>
  <c r="Y390" i="8"/>
  <c r="X390" i="8"/>
  <c r="W390" i="8"/>
  <c r="V390" i="8"/>
  <c r="U390" i="8"/>
  <c r="T390" i="8"/>
  <c r="S390" i="8"/>
  <c r="R390" i="8"/>
  <c r="Q390" i="8"/>
  <c r="P390" i="8"/>
  <c r="O390" i="8"/>
  <c r="N390" i="8"/>
  <c r="M390" i="8"/>
  <c r="L390" i="8"/>
  <c r="K390" i="8"/>
  <c r="J390" i="8"/>
  <c r="AA389" i="8"/>
  <c r="Z389" i="8"/>
  <c r="Y389" i="8"/>
  <c r="X389" i="8"/>
  <c r="W389" i="8"/>
  <c r="V389" i="8"/>
  <c r="U389" i="8"/>
  <c r="T389" i="8"/>
  <c r="S389" i="8"/>
  <c r="R389" i="8"/>
  <c r="Q389" i="8"/>
  <c r="P389" i="8"/>
  <c r="O389" i="8"/>
  <c r="N389" i="8"/>
  <c r="M389" i="8"/>
  <c r="L389" i="8"/>
  <c r="K389" i="8"/>
  <c r="J389" i="8"/>
  <c r="AA370" i="8"/>
  <c r="Z370" i="8"/>
  <c r="Y370" i="8"/>
  <c r="X370" i="8"/>
  <c r="W370" i="8"/>
  <c r="V370" i="8"/>
  <c r="U370" i="8"/>
  <c r="T370" i="8"/>
  <c r="S370" i="8"/>
  <c r="R370" i="8"/>
  <c r="Q370" i="8"/>
  <c r="P370" i="8"/>
  <c r="O370" i="8"/>
  <c r="N370" i="8"/>
  <c r="M370" i="8"/>
  <c r="L370" i="8"/>
  <c r="K370" i="8"/>
  <c r="J370" i="8"/>
  <c r="AA369" i="8"/>
  <c r="Z369" i="8"/>
  <c r="Y369" i="8"/>
  <c r="X369" i="8"/>
  <c r="W369" i="8"/>
  <c r="V369" i="8"/>
  <c r="U369" i="8"/>
  <c r="T369" i="8"/>
  <c r="S369" i="8"/>
  <c r="R369" i="8"/>
  <c r="Q369" i="8"/>
  <c r="P369" i="8"/>
  <c r="O369" i="8"/>
  <c r="N369" i="8"/>
  <c r="M369" i="8"/>
  <c r="L369" i="8"/>
  <c r="K369" i="8"/>
  <c r="J369" i="8"/>
  <c r="AA368" i="8"/>
  <c r="Z368" i="8"/>
  <c r="Y368" i="8"/>
  <c r="X368" i="8"/>
  <c r="W368" i="8"/>
  <c r="V368" i="8"/>
  <c r="U368" i="8"/>
  <c r="T368" i="8"/>
  <c r="S368" i="8"/>
  <c r="R368" i="8"/>
  <c r="Q368" i="8"/>
  <c r="P368" i="8"/>
  <c r="O368" i="8"/>
  <c r="N368" i="8"/>
  <c r="M368" i="8"/>
  <c r="L368" i="8"/>
  <c r="K368" i="8"/>
  <c r="J368" i="8"/>
  <c r="AA349" i="8"/>
  <c r="Z349" i="8"/>
  <c r="Y349" i="8"/>
  <c r="X349" i="8"/>
  <c r="W349" i="8"/>
  <c r="V349" i="8"/>
  <c r="U349" i="8"/>
  <c r="T349" i="8"/>
  <c r="S349" i="8"/>
  <c r="R349" i="8"/>
  <c r="Q349" i="8"/>
  <c r="P349" i="8"/>
  <c r="O349" i="8"/>
  <c r="N349" i="8"/>
  <c r="M349" i="8"/>
  <c r="L349" i="8"/>
  <c r="K349" i="8"/>
  <c r="J349" i="8"/>
  <c r="AA348" i="8"/>
  <c r="Z348" i="8"/>
  <c r="Y348" i="8"/>
  <c r="X348" i="8"/>
  <c r="W348" i="8"/>
  <c r="V348" i="8"/>
  <c r="U348" i="8"/>
  <c r="T348" i="8"/>
  <c r="S348" i="8"/>
  <c r="R348" i="8"/>
  <c r="Q348" i="8"/>
  <c r="P348" i="8"/>
  <c r="O348" i="8"/>
  <c r="N348" i="8"/>
  <c r="M348" i="8"/>
  <c r="L348" i="8"/>
  <c r="K348" i="8"/>
  <c r="J348" i="8"/>
  <c r="AA347" i="8"/>
  <c r="Z347" i="8"/>
  <c r="Y347" i="8"/>
  <c r="X347" i="8"/>
  <c r="W347" i="8"/>
  <c r="V347" i="8"/>
  <c r="U347" i="8"/>
  <c r="T347" i="8"/>
  <c r="S347" i="8"/>
  <c r="R347" i="8"/>
  <c r="Q347" i="8"/>
  <c r="O62" i="9" s="1"/>
  <c r="P347" i="8"/>
  <c r="O347" i="8"/>
  <c r="N347" i="8"/>
  <c r="L62" i="9" s="1"/>
  <c r="M347" i="8"/>
  <c r="L347" i="8"/>
  <c r="K347" i="8"/>
  <c r="I62" i="9" s="1"/>
  <c r="J347" i="8"/>
  <c r="AA328" i="8"/>
  <c r="Z328" i="8"/>
  <c r="Y328" i="8"/>
  <c r="X328" i="8"/>
  <c r="W328" i="8"/>
  <c r="V328" i="8"/>
  <c r="U328" i="8"/>
  <c r="T328" i="8"/>
  <c r="S328" i="8"/>
  <c r="R328" i="8"/>
  <c r="Q328" i="8"/>
  <c r="P328" i="8"/>
  <c r="O328" i="8"/>
  <c r="N328" i="8"/>
  <c r="M328" i="8"/>
  <c r="L328" i="8"/>
  <c r="K328" i="8"/>
  <c r="J328" i="8"/>
  <c r="AA327" i="8"/>
  <c r="Z327" i="8"/>
  <c r="Y327" i="8"/>
  <c r="X327" i="8"/>
  <c r="W327" i="8"/>
  <c r="V327" i="8"/>
  <c r="U327" i="8"/>
  <c r="T327" i="8"/>
  <c r="S327" i="8"/>
  <c r="R327" i="8"/>
  <c r="Q327" i="8"/>
  <c r="P327" i="8"/>
  <c r="O327" i="8"/>
  <c r="N327" i="8"/>
  <c r="M327" i="8"/>
  <c r="L327" i="8"/>
  <c r="K327" i="8"/>
  <c r="J327" i="8"/>
  <c r="AA326" i="8"/>
  <c r="Z326" i="8"/>
  <c r="Y326" i="8"/>
  <c r="X326" i="8"/>
  <c r="W326" i="8"/>
  <c r="V326" i="8"/>
  <c r="U326" i="8"/>
  <c r="T326" i="8"/>
  <c r="S326" i="8"/>
  <c r="R326" i="8"/>
  <c r="Q326" i="8"/>
  <c r="P326" i="8"/>
  <c r="O326" i="8"/>
  <c r="N326" i="8"/>
  <c r="M326" i="8"/>
  <c r="L326" i="8"/>
  <c r="K326" i="8"/>
  <c r="J326" i="8"/>
  <c r="H307" i="8"/>
  <c r="H306" i="8"/>
  <c r="H305" i="8"/>
  <c r="AA285" i="8"/>
  <c r="Y51" i="9" s="1"/>
  <c r="Z285" i="8"/>
  <c r="Y285" i="8"/>
  <c r="X285" i="8"/>
  <c r="W285" i="8"/>
  <c r="V285" i="8"/>
  <c r="U285" i="8"/>
  <c r="T285" i="8"/>
  <c r="S285" i="8"/>
  <c r="R285" i="8"/>
  <c r="Q285" i="8"/>
  <c r="P285" i="8"/>
  <c r="O285" i="8"/>
  <c r="N285" i="8"/>
  <c r="M285" i="8"/>
  <c r="L285" i="8"/>
  <c r="K285" i="8"/>
  <c r="J285" i="8"/>
  <c r="AA284" i="8"/>
  <c r="Z284" i="8"/>
  <c r="Y284" i="8"/>
  <c r="X284" i="8"/>
  <c r="W284" i="8"/>
  <c r="V284" i="8"/>
  <c r="U284" i="8"/>
  <c r="T284" i="8"/>
  <c r="S284" i="8"/>
  <c r="R284" i="8"/>
  <c r="Q284" i="8"/>
  <c r="P284" i="8"/>
  <c r="O284" i="8"/>
  <c r="N284" i="8"/>
  <c r="M284" i="8"/>
  <c r="L284" i="8"/>
  <c r="K284" i="8"/>
  <c r="J284" i="8"/>
  <c r="AA283" i="8"/>
  <c r="Y52" i="9" s="1"/>
  <c r="Z283" i="8"/>
  <c r="X52" i="9" s="1"/>
  <c r="Y283" i="8"/>
  <c r="W52" i="9" s="1"/>
  <c r="X283" i="8"/>
  <c r="V52" i="9" s="1"/>
  <c r="W283" i="8"/>
  <c r="U52" i="9" s="1"/>
  <c r="V283" i="8"/>
  <c r="T52" i="9" s="1"/>
  <c r="U283" i="8"/>
  <c r="S52" i="9" s="1"/>
  <c r="T283" i="8"/>
  <c r="R52" i="9" s="1"/>
  <c r="S283" i="8"/>
  <c r="Q52" i="9" s="1"/>
  <c r="R283" i="8"/>
  <c r="P52" i="9" s="1"/>
  <c r="Q283" i="8"/>
  <c r="O52" i="9" s="1"/>
  <c r="P283" i="8"/>
  <c r="N52" i="9" s="1"/>
  <c r="O283" i="8"/>
  <c r="M52" i="9" s="1"/>
  <c r="N283" i="8"/>
  <c r="L52" i="9" s="1"/>
  <c r="M283" i="8"/>
  <c r="K52" i="9" s="1"/>
  <c r="L283" i="8"/>
  <c r="J52" i="9" s="1"/>
  <c r="K283" i="8"/>
  <c r="I52" i="9" s="1"/>
  <c r="J283" i="8"/>
  <c r="H52" i="9" s="1"/>
  <c r="AA264" i="8"/>
  <c r="Y48" i="9" s="1"/>
  <c r="Z264" i="8"/>
  <c r="Y264" i="8"/>
  <c r="X264" i="8"/>
  <c r="W264" i="8"/>
  <c r="V264" i="8"/>
  <c r="U264" i="8"/>
  <c r="T264" i="8"/>
  <c r="S264" i="8"/>
  <c r="R264" i="8"/>
  <c r="Q264" i="8"/>
  <c r="P264" i="8"/>
  <c r="O264" i="8"/>
  <c r="N264" i="8"/>
  <c r="M264" i="8"/>
  <c r="L264" i="8"/>
  <c r="K264" i="8"/>
  <c r="J264" i="8"/>
  <c r="AA263" i="8"/>
  <c r="Z263" i="8"/>
  <c r="Y263" i="8"/>
  <c r="X263" i="8"/>
  <c r="W263" i="8"/>
  <c r="V263" i="8"/>
  <c r="U263" i="8"/>
  <c r="T263" i="8"/>
  <c r="S263" i="8"/>
  <c r="R263" i="8"/>
  <c r="Q263" i="8"/>
  <c r="P263" i="8"/>
  <c r="O263" i="8"/>
  <c r="N263" i="8"/>
  <c r="M263" i="8"/>
  <c r="L263" i="8"/>
  <c r="K263" i="8"/>
  <c r="J263" i="8"/>
  <c r="AA262" i="8"/>
  <c r="Y49" i="9" s="1"/>
  <c r="Z262" i="8"/>
  <c r="X49" i="9" s="1"/>
  <c r="Y262" i="8"/>
  <c r="W49" i="9" s="1"/>
  <c r="X262" i="8"/>
  <c r="V49" i="9" s="1"/>
  <c r="W262" i="8"/>
  <c r="U49" i="9" s="1"/>
  <c r="V262" i="8"/>
  <c r="T49" i="9" s="1"/>
  <c r="U262" i="8"/>
  <c r="S49" i="9" s="1"/>
  <c r="T262" i="8"/>
  <c r="R49" i="9" s="1"/>
  <c r="S262" i="8"/>
  <c r="Q49" i="9" s="1"/>
  <c r="R262" i="8"/>
  <c r="P49" i="9" s="1"/>
  <c r="Q262" i="8"/>
  <c r="O49" i="9" s="1"/>
  <c r="P262" i="8"/>
  <c r="N49" i="9" s="1"/>
  <c r="O262" i="8"/>
  <c r="M49" i="9" s="1"/>
  <c r="N262" i="8"/>
  <c r="L49" i="9" s="1"/>
  <c r="M262" i="8"/>
  <c r="K49" i="9" s="1"/>
  <c r="L262" i="8"/>
  <c r="J49" i="9" s="1"/>
  <c r="K262" i="8"/>
  <c r="I49" i="9" s="1"/>
  <c r="J262" i="8"/>
  <c r="H49" i="9" s="1"/>
  <c r="AA243" i="8"/>
  <c r="Y45" i="9" s="1"/>
  <c r="Z243" i="8"/>
  <c r="Y243" i="8"/>
  <c r="X243" i="8"/>
  <c r="W243" i="8"/>
  <c r="V243" i="8"/>
  <c r="U243" i="8"/>
  <c r="T243" i="8"/>
  <c r="S243" i="8"/>
  <c r="R243" i="8"/>
  <c r="Q243" i="8"/>
  <c r="P243" i="8"/>
  <c r="O243" i="8"/>
  <c r="N243" i="8"/>
  <c r="M243" i="8"/>
  <c r="L243" i="8"/>
  <c r="K243" i="8"/>
  <c r="J243" i="8"/>
  <c r="AA242" i="8"/>
  <c r="Z242" i="8"/>
  <c r="Y242" i="8"/>
  <c r="X242" i="8"/>
  <c r="W242" i="8"/>
  <c r="V242" i="8"/>
  <c r="U242" i="8"/>
  <c r="T242" i="8"/>
  <c r="S242" i="8"/>
  <c r="R242" i="8"/>
  <c r="Q242" i="8"/>
  <c r="P242" i="8"/>
  <c r="O242" i="8"/>
  <c r="N242" i="8"/>
  <c r="M242" i="8"/>
  <c r="L242" i="8"/>
  <c r="K242" i="8"/>
  <c r="J242" i="8"/>
  <c r="AA241" i="8"/>
  <c r="Y46" i="9" s="1"/>
  <c r="Z241" i="8"/>
  <c r="X46" i="9" s="1"/>
  <c r="Y241" i="8"/>
  <c r="W46" i="9" s="1"/>
  <c r="X241" i="8"/>
  <c r="V46" i="9" s="1"/>
  <c r="W241" i="8"/>
  <c r="U46" i="9" s="1"/>
  <c r="V241" i="8"/>
  <c r="T46" i="9" s="1"/>
  <c r="U241" i="8"/>
  <c r="S46" i="9" s="1"/>
  <c r="T241" i="8"/>
  <c r="R46" i="9" s="1"/>
  <c r="S241" i="8"/>
  <c r="Q46" i="9" s="1"/>
  <c r="R241" i="8"/>
  <c r="P46" i="9" s="1"/>
  <c r="Q241" i="8"/>
  <c r="O46" i="9" s="1"/>
  <c r="P241" i="8"/>
  <c r="N46" i="9" s="1"/>
  <c r="O241" i="8"/>
  <c r="M46" i="9" s="1"/>
  <c r="N241" i="8"/>
  <c r="L46" i="9" s="1"/>
  <c r="M241" i="8"/>
  <c r="K46" i="9" s="1"/>
  <c r="L241" i="8"/>
  <c r="J46" i="9" s="1"/>
  <c r="K241" i="8"/>
  <c r="I46" i="9" s="1"/>
  <c r="J241" i="8"/>
  <c r="H46" i="9" s="1"/>
  <c r="AA222" i="8"/>
  <c r="Y42" i="9" s="1"/>
  <c r="Z222" i="8"/>
  <c r="Y222" i="8"/>
  <c r="X222" i="8"/>
  <c r="W222" i="8"/>
  <c r="V222" i="8"/>
  <c r="U222" i="8"/>
  <c r="T222" i="8"/>
  <c r="S222" i="8"/>
  <c r="R222" i="8"/>
  <c r="Q222" i="8"/>
  <c r="P222" i="8"/>
  <c r="O222" i="8"/>
  <c r="N222" i="8"/>
  <c r="L222" i="8"/>
  <c r="K222" i="8"/>
  <c r="J222" i="8"/>
  <c r="AA221" i="8"/>
  <c r="Z221" i="8"/>
  <c r="Y221" i="8"/>
  <c r="X221" i="8"/>
  <c r="W221" i="8"/>
  <c r="V221" i="8"/>
  <c r="U221" i="8"/>
  <c r="T221" i="8"/>
  <c r="S221" i="8"/>
  <c r="R221" i="8"/>
  <c r="Q221" i="8"/>
  <c r="P221" i="8"/>
  <c r="O221" i="8"/>
  <c r="N221" i="8"/>
  <c r="L221" i="8"/>
  <c r="K221" i="8"/>
  <c r="J221" i="8"/>
  <c r="AA220" i="8"/>
  <c r="Y43" i="9" s="1"/>
  <c r="Z220" i="8"/>
  <c r="X43" i="9" s="1"/>
  <c r="Y220" i="8"/>
  <c r="W43" i="9" s="1"/>
  <c r="X220" i="8"/>
  <c r="V43" i="9" s="1"/>
  <c r="W220" i="8"/>
  <c r="U43" i="9" s="1"/>
  <c r="V220" i="8"/>
  <c r="T43" i="9" s="1"/>
  <c r="U220" i="8"/>
  <c r="S43" i="9" s="1"/>
  <c r="T220" i="8"/>
  <c r="R43" i="9" s="1"/>
  <c r="S220" i="8"/>
  <c r="Q43" i="9" s="1"/>
  <c r="R220" i="8"/>
  <c r="P43" i="9" s="1"/>
  <c r="Q220" i="8"/>
  <c r="O43" i="9" s="1"/>
  <c r="P220" i="8"/>
  <c r="N43" i="9" s="1"/>
  <c r="O220" i="8"/>
  <c r="M43" i="9" s="1"/>
  <c r="N220" i="8"/>
  <c r="L43" i="9" s="1"/>
  <c r="L220" i="8"/>
  <c r="J43" i="9" s="1"/>
  <c r="K220" i="8"/>
  <c r="I43" i="9" s="1"/>
  <c r="J220" i="8"/>
  <c r="H43" i="9" s="1"/>
  <c r="AA201" i="8"/>
  <c r="Y39" i="9" s="1"/>
  <c r="Z201" i="8"/>
  <c r="X39" i="9" s="1"/>
  <c r="Y201" i="8"/>
  <c r="W39" i="9" s="1"/>
  <c r="X201" i="8"/>
  <c r="V39" i="9" s="1"/>
  <c r="W201" i="8"/>
  <c r="U39" i="9" s="1"/>
  <c r="V201" i="8"/>
  <c r="T39" i="9" s="1"/>
  <c r="U201" i="8"/>
  <c r="S39" i="9" s="1"/>
  <c r="T201" i="8"/>
  <c r="R39" i="9" s="1"/>
  <c r="S201" i="8"/>
  <c r="Q39" i="9" s="1"/>
  <c r="R201" i="8"/>
  <c r="P39" i="9" s="1"/>
  <c r="Q201" i="8"/>
  <c r="O39" i="9" s="1"/>
  <c r="P201" i="8"/>
  <c r="N39" i="9" s="1"/>
  <c r="O201" i="8"/>
  <c r="M39" i="9" s="1"/>
  <c r="N201" i="8"/>
  <c r="L39" i="9" s="1"/>
  <c r="M201" i="8"/>
  <c r="K39" i="9" s="1"/>
  <c r="L201" i="8"/>
  <c r="J39" i="9" s="1"/>
  <c r="K201" i="8"/>
  <c r="I39" i="9" s="1"/>
  <c r="J201" i="8"/>
  <c r="H39" i="9" s="1"/>
  <c r="AA200" i="8"/>
  <c r="Z200" i="8"/>
  <c r="Y200" i="8"/>
  <c r="X200" i="8"/>
  <c r="W200" i="8"/>
  <c r="V200" i="8"/>
  <c r="U200" i="8"/>
  <c r="T200" i="8"/>
  <c r="S200" i="8"/>
  <c r="R200" i="8"/>
  <c r="Q200" i="8"/>
  <c r="P200" i="8"/>
  <c r="O200" i="8"/>
  <c r="N200" i="8"/>
  <c r="M200" i="8"/>
  <c r="L200" i="8"/>
  <c r="K200" i="8"/>
  <c r="J200" i="8"/>
  <c r="AA199" i="8"/>
  <c r="Y40" i="9" s="1"/>
  <c r="Z199" i="8"/>
  <c r="X40" i="9" s="1"/>
  <c r="Y199" i="8"/>
  <c r="W40" i="9" s="1"/>
  <c r="X199" i="8"/>
  <c r="V40" i="9" s="1"/>
  <c r="W199" i="8"/>
  <c r="U40" i="9" s="1"/>
  <c r="V199" i="8"/>
  <c r="T40" i="9" s="1"/>
  <c r="U199" i="8"/>
  <c r="S40" i="9" s="1"/>
  <c r="T199" i="8"/>
  <c r="R40" i="9" s="1"/>
  <c r="S199" i="8"/>
  <c r="Q40" i="9" s="1"/>
  <c r="R199" i="8"/>
  <c r="P40" i="9" s="1"/>
  <c r="Q199" i="8"/>
  <c r="O40" i="9" s="1"/>
  <c r="P199" i="8"/>
  <c r="N40" i="9" s="1"/>
  <c r="O199" i="8"/>
  <c r="M40" i="9" s="1"/>
  <c r="N199" i="8"/>
  <c r="L40" i="9" s="1"/>
  <c r="M199" i="8"/>
  <c r="K40" i="9" s="1"/>
  <c r="L199" i="8"/>
  <c r="J40" i="9" s="1"/>
  <c r="K199" i="8"/>
  <c r="I40" i="9" s="1"/>
  <c r="J199" i="8"/>
  <c r="H40" i="9" s="1"/>
  <c r="AA179" i="8"/>
  <c r="Y35" i="9" s="1"/>
  <c r="Z179" i="8"/>
  <c r="X35" i="9" s="1"/>
  <c r="Y179" i="8"/>
  <c r="W35" i="9" s="1"/>
  <c r="X179" i="8"/>
  <c r="V35" i="9" s="1"/>
  <c r="W179" i="8"/>
  <c r="U35" i="9" s="1"/>
  <c r="V179" i="8"/>
  <c r="T35" i="9" s="1"/>
  <c r="U179" i="8"/>
  <c r="S35" i="9" s="1"/>
  <c r="T179" i="8"/>
  <c r="R35" i="9" s="1"/>
  <c r="S179" i="8"/>
  <c r="Q35" i="9" s="1"/>
  <c r="R179" i="8"/>
  <c r="P35" i="9" s="1"/>
  <c r="Q179" i="8"/>
  <c r="O35" i="9" s="1"/>
  <c r="P179" i="8"/>
  <c r="N35" i="9" s="1"/>
  <c r="O179" i="8"/>
  <c r="M35" i="9" s="1"/>
  <c r="N179" i="8"/>
  <c r="L35" i="9" s="1"/>
  <c r="M179" i="8"/>
  <c r="K35" i="9" s="1"/>
  <c r="L179" i="8"/>
  <c r="J35" i="9" s="1"/>
  <c r="K179" i="8"/>
  <c r="I35" i="9" s="1"/>
  <c r="J179" i="8"/>
  <c r="H35" i="9" s="1"/>
  <c r="AA178" i="8"/>
  <c r="Z178" i="8"/>
  <c r="Y178" i="8"/>
  <c r="X178" i="8"/>
  <c r="W178" i="8"/>
  <c r="V178" i="8"/>
  <c r="U178" i="8"/>
  <c r="T178" i="8"/>
  <c r="S178" i="8"/>
  <c r="R178" i="8"/>
  <c r="Q178" i="8"/>
  <c r="P178" i="8"/>
  <c r="O178" i="8"/>
  <c r="N178" i="8"/>
  <c r="M178" i="8"/>
  <c r="L178" i="8"/>
  <c r="K178" i="8"/>
  <c r="J178" i="8"/>
  <c r="AA177" i="8"/>
  <c r="Y36" i="9" s="1"/>
  <c r="Z177" i="8"/>
  <c r="X36" i="9" s="1"/>
  <c r="Y177" i="8"/>
  <c r="W36" i="9" s="1"/>
  <c r="X177" i="8"/>
  <c r="V36" i="9" s="1"/>
  <c r="W177" i="8"/>
  <c r="U36" i="9" s="1"/>
  <c r="V177" i="8"/>
  <c r="T36" i="9" s="1"/>
  <c r="U177" i="8"/>
  <c r="S36" i="9" s="1"/>
  <c r="T177" i="8"/>
  <c r="R36" i="9" s="1"/>
  <c r="S177" i="8"/>
  <c r="Q36" i="9" s="1"/>
  <c r="R177" i="8"/>
  <c r="P36" i="9" s="1"/>
  <c r="Q177" i="8"/>
  <c r="O36" i="9" s="1"/>
  <c r="P177" i="8"/>
  <c r="N36" i="9" s="1"/>
  <c r="O177" i="8"/>
  <c r="M36" i="9" s="1"/>
  <c r="N177" i="8"/>
  <c r="L36" i="9" s="1"/>
  <c r="M177" i="8"/>
  <c r="K36" i="9" s="1"/>
  <c r="L177" i="8"/>
  <c r="J36" i="9" s="1"/>
  <c r="K177" i="8"/>
  <c r="I36" i="9" s="1"/>
  <c r="J177" i="8"/>
  <c r="H36" i="9" s="1"/>
  <c r="AA158" i="8"/>
  <c r="Y32" i="9" s="1"/>
  <c r="Z158" i="8"/>
  <c r="X32" i="9" s="1"/>
  <c r="Y158" i="8"/>
  <c r="W32" i="9" s="1"/>
  <c r="X158" i="8"/>
  <c r="V32" i="9" s="1"/>
  <c r="W158" i="8"/>
  <c r="U32" i="9" s="1"/>
  <c r="V158" i="8"/>
  <c r="T32" i="9" s="1"/>
  <c r="U158" i="8"/>
  <c r="S32" i="9" s="1"/>
  <c r="T158" i="8"/>
  <c r="R32" i="9" s="1"/>
  <c r="S158" i="8"/>
  <c r="Q32" i="9" s="1"/>
  <c r="R158" i="8"/>
  <c r="P32" i="9" s="1"/>
  <c r="Q158" i="8"/>
  <c r="O32" i="9" s="1"/>
  <c r="P158" i="8"/>
  <c r="N32" i="9" s="1"/>
  <c r="O158" i="8"/>
  <c r="M32" i="9" s="1"/>
  <c r="N158" i="8"/>
  <c r="L32" i="9" s="1"/>
  <c r="M158" i="8"/>
  <c r="K32" i="9" s="1"/>
  <c r="L158" i="8"/>
  <c r="J32" i="9" s="1"/>
  <c r="K158" i="8"/>
  <c r="I32" i="9" s="1"/>
  <c r="J158" i="8"/>
  <c r="H32" i="9" s="1"/>
  <c r="AA157" i="8"/>
  <c r="Z157" i="8"/>
  <c r="Y157" i="8"/>
  <c r="X157" i="8"/>
  <c r="W157" i="8"/>
  <c r="V157" i="8"/>
  <c r="U157" i="8"/>
  <c r="T157" i="8"/>
  <c r="S157" i="8"/>
  <c r="R157" i="8"/>
  <c r="Q157" i="8"/>
  <c r="P157" i="8"/>
  <c r="O157" i="8"/>
  <c r="N157" i="8"/>
  <c r="M157" i="8"/>
  <c r="L157" i="8"/>
  <c r="K157" i="8"/>
  <c r="J157" i="8"/>
  <c r="AA156" i="8"/>
  <c r="Y33" i="9" s="1"/>
  <c r="Z156" i="8"/>
  <c r="X33" i="9" s="1"/>
  <c r="Y156" i="8"/>
  <c r="W33" i="9" s="1"/>
  <c r="X156" i="8"/>
  <c r="V33" i="9" s="1"/>
  <c r="W156" i="8"/>
  <c r="U33" i="9" s="1"/>
  <c r="V156" i="8"/>
  <c r="T33" i="9" s="1"/>
  <c r="U156" i="8"/>
  <c r="S33" i="9" s="1"/>
  <c r="T156" i="8"/>
  <c r="R33" i="9" s="1"/>
  <c r="S156" i="8"/>
  <c r="Q33" i="9" s="1"/>
  <c r="R156" i="8"/>
  <c r="P33" i="9" s="1"/>
  <c r="Q156" i="8"/>
  <c r="O33" i="9" s="1"/>
  <c r="P156" i="8"/>
  <c r="N33" i="9" s="1"/>
  <c r="O156" i="8"/>
  <c r="M33" i="9" s="1"/>
  <c r="N156" i="8"/>
  <c r="L33" i="9" s="1"/>
  <c r="M156" i="8"/>
  <c r="K33" i="9" s="1"/>
  <c r="L156" i="8"/>
  <c r="J33" i="9" s="1"/>
  <c r="K156" i="8"/>
  <c r="I33" i="9" s="1"/>
  <c r="J156" i="8"/>
  <c r="H33" i="9" s="1"/>
  <c r="AA137" i="8"/>
  <c r="Y29" i="9" s="1"/>
  <c r="Z137" i="8"/>
  <c r="X29" i="9" s="1"/>
  <c r="Y137" i="8"/>
  <c r="W29" i="9" s="1"/>
  <c r="X137" i="8"/>
  <c r="V29" i="9" s="1"/>
  <c r="W137" i="8"/>
  <c r="U29" i="9" s="1"/>
  <c r="V137" i="8"/>
  <c r="T29" i="9" s="1"/>
  <c r="U137" i="8"/>
  <c r="S29" i="9" s="1"/>
  <c r="T137" i="8"/>
  <c r="R29" i="9" s="1"/>
  <c r="S137" i="8"/>
  <c r="Q29" i="9" s="1"/>
  <c r="R137" i="8"/>
  <c r="P29" i="9" s="1"/>
  <c r="Q137" i="8"/>
  <c r="O29" i="9" s="1"/>
  <c r="P137" i="8"/>
  <c r="N29" i="9" s="1"/>
  <c r="O137" i="8"/>
  <c r="M29" i="9" s="1"/>
  <c r="N137" i="8"/>
  <c r="L29" i="9" s="1"/>
  <c r="M137" i="8"/>
  <c r="K29" i="9" s="1"/>
  <c r="L137" i="8"/>
  <c r="J29" i="9" s="1"/>
  <c r="K137" i="8"/>
  <c r="I29" i="9" s="1"/>
  <c r="J137" i="8"/>
  <c r="H29" i="9" s="1"/>
  <c r="AA136" i="8"/>
  <c r="Z136" i="8"/>
  <c r="Y136" i="8"/>
  <c r="X136" i="8"/>
  <c r="W136" i="8"/>
  <c r="V136" i="8"/>
  <c r="U136" i="8"/>
  <c r="T136" i="8"/>
  <c r="S136" i="8"/>
  <c r="R136" i="8"/>
  <c r="Q136" i="8"/>
  <c r="P136" i="8"/>
  <c r="O136" i="8"/>
  <c r="N136" i="8"/>
  <c r="M136" i="8"/>
  <c r="L136" i="8"/>
  <c r="K136" i="8"/>
  <c r="J136" i="8"/>
  <c r="AA135" i="8"/>
  <c r="Y30" i="9" s="1"/>
  <c r="Z135" i="8"/>
  <c r="X30" i="9" s="1"/>
  <c r="Y135" i="8"/>
  <c r="W30" i="9" s="1"/>
  <c r="X135" i="8"/>
  <c r="V30" i="9" s="1"/>
  <c r="W135" i="8"/>
  <c r="U30" i="9" s="1"/>
  <c r="V135" i="8"/>
  <c r="T30" i="9" s="1"/>
  <c r="U135" i="8"/>
  <c r="S30" i="9" s="1"/>
  <c r="T135" i="8"/>
  <c r="R30" i="9" s="1"/>
  <c r="S135" i="8"/>
  <c r="Q30" i="9" s="1"/>
  <c r="R135" i="8"/>
  <c r="P30" i="9" s="1"/>
  <c r="Q135" i="8"/>
  <c r="O30" i="9" s="1"/>
  <c r="P135" i="8"/>
  <c r="N30" i="9" s="1"/>
  <c r="O135" i="8"/>
  <c r="M30" i="9" s="1"/>
  <c r="N135" i="8"/>
  <c r="L30" i="9" s="1"/>
  <c r="M135" i="8"/>
  <c r="K30" i="9" s="1"/>
  <c r="L135" i="8"/>
  <c r="J30" i="9" s="1"/>
  <c r="K135" i="8"/>
  <c r="I30" i="9" s="1"/>
  <c r="J135" i="8"/>
  <c r="H30" i="9" s="1"/>
  <c r="I517" i="8"/>
  <c r="H517" i="8"/>
  <c r="F85" i="9" s="1"/>
  <c r="I516" i="8"/>
  <c r="H516" i="8"/>
  <c r="I515" i="8"/>
  <c r="G86" i="9" s="1"/>
  <c r="H515" i="8"/>
  <c r="F86" i="9" s="1"/>
  <c r="I496" i="8"/>
  <c r="H496" i="8"/>
  <c r="F82" i="9" s="1"/>
  <c r="I495" i="8"/>
  <c r="H495" i="8"/>
  <c r="I494" i="8"/>
  <c r="G83" i="9" s="1"/>
  <c r="H494" i="8"/>
  <c r="F83" i="9" s="1"/>
  <c r="I475" i="8"/>
  <c r="H475" i="8"/>
  <c r="I474" i="8"/>
  <c r="H474" i="8"/>
  <c r="I473" i="8"/>
  <c r="H473" i="8"/>
  <c r="I454" i="8"/>
  <c r="H454" i="8"/>
  <c r="I453" i="8"/>
  <c r="H453" i="8"/>
  <c r="I452" i="8"/>
  <c r="H452" i="8"/>
  <c r="I433" i="8"/>
  <c r="H433" i="8"/>
  <c r="I432" i="8"/>
  <c r="H432" i="8"/>
  <c r="I431" i="8"/>
  <c r="H431" i="8"/>
  <c r="I412" i="8"/>
  <c r="H412" i="8"/>
  <c r="I411" i="8"/>
  <c r="H411" i="8"/>
  <c r="I410" i="8"/>
  <c r="H410" i="8"/>
  <c r="I391" i="8"/>
  <c r="H391" i="8"/>
  <c r="I390" i="8"/>
  <c r="H390" i="8"/>
  <c r="I389" i="8"/>
  <c r="H389" i="8"/>
  <c r="I370" i="8"/>
  <c r="H370" i="8"/>
  <c r="I369" i="8"/>
  <c r="H369" i="8"/>
  <c r="I368" i="8"/>
  <c r="H368" i="8"/>
  <c r="I349" i="8"/>
  <c r="H349" i="8"/>
  <c r="I348" i="8"/>
  <c r="H348" i="8"/>
  <c r="I347" i="8"/>
  <c r="H347" i="8"/>
  <c r="F62" i="9" s="1"/>
  <c r="I328" i="8"/>
  <c r="H328" i="8"/>
  <c r="F58" i="9" s="1"/>
  <c r="I327" i="8"/>
  <c r="H327" i="8"/>
  <c r="I326" i="8"/>
  <c r="H326" i="8"/>
  <c r="F59" i="9" s="1"/>
  <c r="I285" i="8"/>
  <c r="H285" i="8"/>
  <c r="F51" i="9" s="1"/>
  <c r="I284" i="8"/>
  <c r="H284" i="8"/>
  <c r="I283" i="8"/>
  <c r="G52" i="9" s="1"/>
  <c r="H283" i="8"/>
  <c r="F52" i="9" s="1"/>
  <c r="I264" i="8"/>
  <c r="H264" i="8"/>
  <c r="F48" i="9" s="1"/>
  <c r="I263" i="8"/>
  <c r="H263" i="8"/>
  <c r="I262" i="8"/>
  <c r="G49" i="9" s="1"/>
  <c r="H262" i="8"/>
  <c r="F49" i="9" s="1"/>
  <c r="I243" i="8"/>
  <c r="H243" i="8"/>
  <c r="F45" i="9" s="1"/>
  <c r="I242" i="8"/>
  <c r="H242" i="8"/>
  <c r="I241" i="8"/>
  <c r="G46" i="9" s="1"/>
  <c r="H241" i="8"/>
  <c r="F46" i="9" s="1"/>
  <c r="I222" i="8"/>
  <c r="H222" i="8"/>
  <c r="F42" i="9" s="1"/>
  <c r="I221" i="8"/>
  <c r="H221" i="8"/>
  <c r="I220" i="8"/>
  <c r="G43" i="9" s="1"/>
  <c r="H220" i="8"/>
  <c r="F43" i="9" s="1"/>
  <c r="H201" i="8"/>
  <c r="I200" i="8"/>
  <c r="H200" i="8"/>
  <c r="H199" i="8"/>
  <c r="F40" i="9" s="1"/>
  <c r="I179" i="8"/>
  <c r="G35" i="9" s="1"/>
  <c r="H179" i="8"/>
  <c r="F35" i="9" s="1"/>
  <c r="I178" i="8"/>
  <c r="H178" i="8"/>
  <c r="I177" i="8"/>
  <c r="G36" i="9" s="1"/>
  <c r="H177" i="8"/>
  <c r="F36" i="9" s="1"/>
  <c r="I158" i="8"/>
  <c r="G32" i="9" s="1"/>
  <c r="H158" i="8"/>
  <c r="F32" i="9" s="1"/>
  <c r="I157" i="8"/>
  <c r="H157" i="8"/>
  <c r="I156" i="8"/>
  <c r="G33" i="9" s="1"/>
  <c r="H156" i="8"/>
  <c r="F33" i="9" s="1"/>
  <c r="I137" i="8"/>
  <c r="G29" i="9" s="1"/>
  <c r="H137" i="8"/>
  <c r="F29" i="9" s="1"/>
  <c r="I136" i="8"/>
  <c r="H136" i="8"/>
  <c r="I135" i="8"/>
  <c r="G30" i="9" s="1"/>
  <c r="H135" i="8"/>
  <c r="F30" i="9" s="1"/>
  <c r="AA116" i="8"/>
  <c r="Y26" i="9" s="1"/>
  <c r="Z116" i="8"/>
  <c r="X26" i="9" s="1"/>
  <c r="Y116" i="8"/>
  <c r="W26" i="9" s="1"/>
  <c r="X116" i="8"/>
  <c r="V26" i="9" s="1"/>
  <c r="W116" i="8"/>
  <c r="U26" i="9" s="1"/>
  <c r="V116" i="8"/>
  <c r="T26" i="9" s="1"/>
  <c r="U116" i="8"/>
  <c r="S26" i="9" s="1"/>
  <c r="T116" i="8"/>
  <c r="R26" i="9" s="1"/>
  <c r="S116" i="8"/>
  <c r="Q26" i="9" s="1"/>
  <c r="R116" i="8"/>
  <c r="P26" i="9" s="1"/>
  <c r="Q116" i="8"/>
  <c r="O26" i="9" s="1"/>
  <c r="P116" i="8"/>
  <c r="N26" i="9" s="1"/>
  <c r="O116" i="8"/>
  <c r="M26" i="9" s="1"/>
  <c r="N116" i="8"/>
  <c r="L26" i="9" s="1"/>
  <c r="M116" i="8"/>
  <c r="K26" i="9" s="1"/>
  <c r="L116" i="8"/>
  <c r="J26" i="9" s="1"/>
  <c r="K116" i="8"/>
  <c r="I26" i="9" s="1"/>
  <c r="J116" i="8"/>
  <c r="H26" i="9" s="1"/>
  <c r="AA115" i="8"/>
  <c r="Z115" i="8"/>
  <c r="Y115" i="8"/>
  <c r="X115" i="8"/>
  <c r="W115" i="8"/>
  <c r="V115" i="8"/>
  <c r="U115" i="8"/>
  <c r="T115" i="8"/>
  <c r="S115" i="8"/>
  <c r="R115" i="8"/>
  <c r="Q115" i="8"/>
  <c r="P115" i="8"/>
  <c r="O115" i="8"/>
  <c r="N115" i="8"/>
  <c r="M115" i="8"/>
  <c r="L115" i="8"/>
  <c r="K115" i="8"/>
  <c r="J115" i="8"/>
  <c r="AA114" i="8"/>
  <c r="Y27" i="9" s="1"/>
  <c r="Z114" i="8"/>
  <c r="X27" i="9" s="1"/>
  <c r="Y114" i="8"/>
  <c r="W27" i="9" s="1"/>
  <c r="X114" i="8"/>
  <c r="V27" i="9" s="1"/>
  <c r="W114" i="8"/>
  <c r="U27" i="9" s="1"/>
  <c r="V114" i="8"/>
  <c r="T27" i="9" s="1"/>
  <c r="U114" i="8"/>
  <c r="S27" i="9" s="1"/>
  <c r="T114" i="8"/>
  <c r="R27" i="9" s="1"/>
  <c r="S114" i="8"/>
  <c r="Q27" i="9" s="1"/>
  <c r="R114" i="8"/>
  <c r="P27" i="9" s="1"/>
  <c r="Q114" i="8"/>
  <c r="O27" i="9" s="1"/>
  <c r="P114" i="8"/>
  <c r="N27" i="9" s="1"/>
  <c r="O114" i="8"/>
  <c r="M27" i="9" s="1"/>
  <c r="N114" i="8"/>
  <c r="L27" i="9" s="1"/>
  <c r="M114" i="8"/>
  <c r="K27" i="9" s="1"/>
  <c r="L114" i="8"/>
  <c r="J27" i="9" s="1"/>
  <c r="K114" i="8"/>
  <c r="I27" i="9" s="1"/>
  <c r="J114" i="8"/>
  <c r="H27" i="9" s="1"/>
  <c r="I116" i="8"/>
  <c r="G26" i="9" s="1"/>
  <c r="H116" i="8"/>
  <c r="F26" i="9" s="1"/>
  <c r="I115" i="8"/>
  <c r="H115" i="8"/>
  <c r="I114" i="8"/>
  <c r="G27" i="9" s="1"/>
  <c r="H114" i="8"/>
  <c r="F27" i="9" s="1"/>
  <c r="H95" i="8"/>
  <c r="F23" i="9" s="1"/>
  <c r="H94" i="8"/>
  <c r="H93" i="8"/>
  <c r="F24" i="9" s="1"/>
  <c r="AA95" i="8"/>
  <c r="Z95" i="8"/>
  <c r="Y95" i="8"/>
  <c r="X95" i="8"/>
  <c r="W95" i="8"/>
  <c r="V95" i="8"/>
  <c r="U95" i="8"/>
  <c r="T95" i="8"/>
  <c r="S95" i="8"/>
  <c r="R95" i="8"/>
  <c r="Q95" i="8"/>
  <c r="P95" i="8"/>
  <c r="O95" i="8"/>
  <c r="N95" i="8"/>
  <c r="M95" i="8"/>
  <c r="L95" i="8"/>
  <c r="J23" i="9" s="1"/>
  <c r="K95" i="8"/>
  <c r="J95" i="8"/>
  <c r="I95" i="8"/>
  <c r="AA94" i="8"/>
  <c r="Z94" i="8"/>
  <c r="Y94" i="8"/>
  <c r="X94" i="8"/>
  <c r="W94" i="8"/>
  <c r="V94" i="8"/>
  <c r="U94" i="8"/>
  <c r="T94" i="8"/>
  <c r="S94" i="8"/>
  <c r="R94" i="8"/>
  <c r="Q94" i="8"/>
  <c r="P94" i="8"/>
  <c r="O94" i="8"/>
  <c r="N94" i="8"/>
  <c r="M94" i="8"/>
  <c r="L94" i="8"/>
  <c r="K94" i="8"/>
  <c r="J94" i="8"/>
  <c r="I94" i="8"/>
  <c r="AA93" i="8"/>
  <c r="Z93" i="8"/>
  <c r="Y93" i="8"/>
  <c r="X93" i="8"/>
  <c r="W93" i="8"/>
  <c r="V93" i="8"/>
  <c r="U93" i="8"/>
  <c r="T93" i="8"/>
  <c r="S93" i="8"/>
  <c r="R93" i="8"/>
  <c r="Q93" i="8"/>
  <c r="P93" i="8"/>
  <c r="O93" i="8"/>
  <c r="N93" i="8"/>
  <c r="M93" i="8"/>
  <c r="L93" i="8"/>
  <c r="J24" i="9" s="1"/>
  <c r="K93" i="8"/>
  <c r="J93" i="8"/>
  <c r="I93" i="8"/>
  <c r="K72" i="8"/>
  <c r="AA74" i="8"/>
  <c r="Z74" i="8"/>
  <c r="Y74" i="8"/>
  <c r="X74" i="8"/>
  <c r="W74" i="8"/>
  <c r="V74" i="8"/>
  <c r="U74" i="8"/>
  <c r="T74" i="8"/>
  <c r="S74" i="8"/>
  <c r="R74" i="8"/>
  <c r="Q74" i="8"/>
  <c r="P74" i="8"/>
  <c r="O74" i="8"/>
  <c r="N74" i="8"/>
  <c r="M74" i="8"/>
  <c r="L74" i="8"/>
  <c r="K74" i="8"/>
  <c r="J74" i="8"/>
  <c r="I74" i="8"/>
  <c r="AA73" i="8"/>
  <c r="Z73" i="8"/>
  <c r="Y73" i="8"/>
  <c r="X73" i="8"/>
  <c r="W73" i="8"/>
  <c r="V73" i="8"/>
  <c r="U73" i="8"/>
  <c r="T73" i="8"/>
  <c r="S73" i="8"/>
  <c r="R73" i="8"/>
  <c r="Q73" i="8"/>
  <c r="P73" i="8"/>
  <c r="O73" i="8"/>
  <c r="N73" i="8"/>
  <c r="M73" i="8"/>
  <c r="L73" i="8"/>
  <c r="K73" i="8"/>
  <c r="J73" i="8"/>
  <c r="I73" i="8"/>
  <c r="AA72" i="8"/>
  <c r="Z72" i="8"/>
  <c r="Y72" i="8"/>
  <c r="X72" i="8"/>
  <c r="W72" i="8"/>
  <c r="V72" i="8"/>
  <c r="U72" i="8"/>
  <c r="T72" i="8"/>
  <c r="S72" i="8"/>
  <c r="R72" i="8"/>
  <c r="Q72" i="8"/>
  <c r="P72" i="8"/>
  <c r="O72" i="8"/>
  <c r="N72" i="8"/>
  <c r="M72" i="8"/>
  <c r="L72" i="8"/>
  <c r="J72" i="8"/>
  <c r="I72" i="8"/>
  <c r="H73" i="8"/>
  <c r="H72" i="8"/>
  <c r="F21" i="9" s="1"/>
  <c r="H74" i="8"/>
  <c r="F20" i="9" s="1"/>
  <c r="AA53" i="8"/>
  <c r="Z53" i="8"/>
  <c r="Y53" i="8"/>
  <c r="X53" i="8"/>
  <c r="W53" i="8"/>
  <c r="V53" i="8"/>
  <c r="U53" i="8"/>
  <c r="T53" i="8"/>
  <c r="S53" i="8"/>
  <c r="R53" i="8"/>
  <c r="Q53" i="8"/>
  <c r="P53" i="8"/>
  <c r="O53" i="8"/>
  <c r="N53" i="8"/>
  <c r="M53" i="8"/>
  <c r="L53" i="8"/>
  <c r="K53" i="8"/>
  <c r="J53" i="8"/>
  <c r="I53" i="8"/>
  <c r="AA52" i="8"/>
  <c r="Z52" i="8"/>
  <c r="Y52" i="8"/>
  <c r="X52" i="8"/>
  <c r="W52" i="8"/>
  <c r="V52" i="8"/>
  <c r="U52" i="8"/>
  <c r="T52" i="8"/>
  <c r="S52" i="8"/>
  <c r="R52" i="8"/>
  <c r="Q52" i="8"/>
  <c r="P52" i="8"/>
  <c r="O52" i="8"/>
  <c r="N52" i="8"/>
  <c r="M52" i="8"/>
  <c r="L52" i="8"/>
  <c r="K52" i="8"/>
  <c r="J52" i="8"/>
  <c r="I52" i="8"/>
  <c r="AA51" i="8"/>
  <c r="Z51" i="8"/>
  <c r="Y51" i="8"/>
  <c r="X51" i="8"/>
  <c r="W51" i="8"/>
  <c r="V51" i="8"/>
  <c r="U51" i="8"/>
  <c r="T51" i="8"/>
  <c r="S51" i="8"/>
  <c r="R51" i="8"/>
  <c r="Q51" i="8"/>
  <c r="P51" i="8"/>
  <c r="O51" i="8"/>
  <c r="N51" i="8"/>
  <c r="M51" i="8"/>
  <c r="L51" i="8"/>
  <c r="K51" i="8"/>
  <c r="J51" i="8"/>
  <c r="I51" i="8"/>
  <c r="H52" i="8"/>
  <c r="H51" i="8"/>
  <c r="H53" i="8"/>
  <c r="H521" i="8" l="1"/>
  <c r="H522" i="8"/>
  <c r="H520" i="8"/>
  <c r="H99" i="10" s="1"/>
  <c r="F18" i="9"/>
  <c r="O42" i="9"/>
  <c r="I45" i="9"/>
  <c r="Q45" i="9"/>
  <c r="U45" i="9"/>
  <c r="I51" i="9"/>
  <c r="Q51" i="9"/>
  <c r="U51" i="9"/>
  <c r="H82" i="9"/>
  <c r="G62" i="11" s="1"/>
  <c r="L82" i="9"/>
  <c r="P82" i="9"/>
  <c r="T82" i="9"/>
  <c r="X82" i="9"/>
  <c r="J85" i="9"/>
  <c r="N85" i="9"/>
  <c r="R85" i="9"/>
  <c r="V85" i="9"/>
  <c r="G42" i="9"/>
  <c r="G48" i="9"/>
  <c r="G82" i="9"/>
  <c r="L42" i="9"/>
  <c r="P42" i="9"/>
  <c r="T42" i="9"/>
  <c r="X42" i="9"/>
  <c r="J45" i="9"/>
  <c r="N45" i="9"/>
  <c r="R45" i="9"/>
  <c r="V45" i="9"/>
  <c r="H48" i="9"/>
  <c r="G50" i="11" s="1"/>
  <c r="L48" i="9"/>
  <c r="P48" i="9"/>
  <c r="T48" i="9"/>
  <c r="X48" i="9"/>
  <c r="J51" i="9"/>
  <c r="N51" i="9"/>
  <c r="R51" i="9"/>
  <c r="V51" i="9"/>
  <c r="I82" i="9"/>
  <c r="M82" i="9"/>
  <c r="Q82" i="9"/>
  <c r="U82" i="9"/>
  <c r="K85" i="9"/>
  <c r="O85" i="9"/>
  <c r="S85" i="9"/>
  <c r="W85" i="9"/>
  <c r="H42" i="9"/>
  <c r="M42" i="9"/>
  <c r="Q42" i="9"/>
  <c r="U42" i="9"/>
  <c r="K45" i="9"/>
  <c r="O45" i="9"/>
  <c r="S45" i="9"/>
  <c r="W45" i="9"/>
  <c r="I48" i="9"/>
  <c r="M48" i="9"/>
  <c r="Q48" i="9"/>
  <c r="U48" i="9"/>
  <c r="K51" i="9"/>
  <c r="O51" i="9"/>
  <c r="S51" i="9"/>
  <c r="W51" i="9"/>
  <c r="J82" i="9"/>
  <c r="N82" i="9"/>
  <c r="R82" i="9"/>
  <c r="V82" i="9"/>
  <c r="H85" i="9"/>
  <c r="L85" i="9"/>
  <c r="P85" i="9"/>
  <c r="T85" i="9"/>
  <c r="X85" i="9"/>
  <c r="K42" i="9"/>
  <c r="J42" i="9"/>
  <c r="S42" i="9"/>
  <c r="W42" i="9"/>
  <c r="M45" i="9"/>
  <c r="K48" i="9"/>
  <c r="O48" i="9"/>
  <c r="S48" i="9"/>
  <c r="W48" i="9"/>
  <c r="M51" i="9"/>
  <c r="G45" i="9"/>
  <c r="G51" i="9"/>
  <c r="F51" i="11" s="1"/>
  <c r="G85" i="9"/>
  <c r="F63" i="11" s="1"/>
  <c r="I42" i="9"/>
  <c r="N42" i="9"/>
  <c r="R42" i="9"/>
  <c r="V42" i="9"/>
  <c r="H45" i="9"/>
  <c r="L45" i="9"/>
  <c r="P45" i="9"/>
  <c r="T45" i="9"/>
  <c r="X45" i="9"/>
  <c r="J48" i="9"/>
  <c r="N48" i="9"/>
  <c r="R48" i="9"/>
  <c r="V48" i="9"/>
  <c r="H51" i="9"/>
  <c r="G51" i="11" s="1"/>
  <c r="L51" i="9"/>
  <c r="P51" i="9"/>
  <c r="T51" i="9"/>
  <c r="X51" i="9"/>
  <c r="K82" i="9"/>
  <c r="O82" i="9"/>
  <c r="S82" i="9"/>
  <c r="W82" i="9"/>
  <c r="I85" i="9"/>
  <c r="M85" i="9"/>
  <c r="Q85" i="9"/>
  <c r="U85" i="9"/>
  <c r="I61" i="9"/>
  <c r="O61" i="9"/>
  <c r="F17" i="9"/>
  <c r="F61" i="9"/>
  <c r="E55" i="11" s="1"/>
  <c r="L61" i="9"/>
  <c r="F39" i="9"/>
  <c r="X306" i="8"/>
  <c r="X521" i="8" s="1"/>
  <c r="M306" i="8"/>
  <c r="M521" i="8" s="1"/>
  <c r="Q306" i="8"/>
  <c r="Q521" i="8" s="1"/>
  <c r="Y306" i="8"/>
  <c r="Y521" i="8" s="1"/>
  <c r="I306" i="8"/>
  <c r="I521" i="8" s="1"/>
  <c r="U306" i="8"/>
  <c r="U521" i="8" s="1"/>
  <c r="K16" i="7"/>
  <c r="S16" i="7"/>
  <c r="I17" i="7"/>
  <c r="D16" i="7"/>
  <c r="H16" i="7"/>
  <c r="P16" i="7"/>
  <c r="G24" i="9"/>
  <c r="J17" i="7"/>
  <c r="R17" i="7"/>
  <c r="V17" i="7"/>
  <c r="F16" i="7"/>
  <c r="J16" i="7"/>
  <c r="N16" i="7"/>
  <c r="R16" i="7"/>
  <c r="V16" i="7"/>
  <c r="H17" i="7"/>
  <c r="L17" i="7"/>
  <c r="P17" i="7"/>
  <c r="T17" i="7"/>
  <c r="G16" i="7"/>
  <c r="O16" i="7"/>
  <c r="D17" i="7"/>
  <c r="E17" i="7"/>
  <c r="M17" i="7"/>
  <c r="Q17" i="7"/>
  <c r="U17" i="7"/>
  <c r="L16" i="7"/>
  <c r="T16" i="7"/>
  <c r="F17" i="7"/>
  <c r="N17" i="7"/>
  <c r="E16" i="7"/>
  <c r="I16" i="7"/>
  <c r="M16" i="7"/>
  <c r="Q16" i="7"/>
  <c r="U16" i="7"/>
  <c r="K24" i="9"/>
  <c r="G17" i="7"/>
  <c r="K17" i="7"/>
  <c r="O17" i="7"/>
  <c r="S17" i="7"/>
  <c r="Z306" i="8"/>
  <c r="Z521" i="8" s="1"/>
  <c r="E45" i="11"/>
  <c r="E51" i="11"/>
  <c r="J306" i="8"/>
  <c r="J521" i="8" s="1"/>
  <c r="N306" i="8"/>
  <c r="N521" i="8" s="1"/>
  <c r="R306" i="8"/>
  <c r="R521" i="8" s="1"/>
  <c r="V306" i="8"/>
  <c r="V521" i="8" s="1"/>
  <c r="K306" i="8"/>
  <c r="K521" i="8" s="1"/>
  <c r="O306" i="8"/>
  <c r="O521" i="8" s="1"/>
  <c r="S306" i="8"/>
  <c r="S521" i="8" s="1"/>
  <c r="W306" i="8"/>
  <c r="W521" i="8" s="1"/>
  <c r="AA306" i="8"/>
  <c r="AA521" i="8" s="1"/>
  <c r="E48" i="11"/>
  <c r="L306" i="8"/>
  <c r="L521" i="8" s="1"/>
  <c r="P306" i="8"/>
  <c r="P521" i="8" s="1"/>
  <c r="T306" i="8"/>
  <c r="T521" i="8" s="1"/>
  <c r="I307" i="8"/>
  <c r="F79" i="11"/>
  <c r="G79" i="11"/>
  <c r="F43" i="11"/>
  <c r="G43" i="11"/>
  <c r="G47" i="11"/>
  <c r="H20" i="11"/>
  <c r="I19" i="11"/>
  <c r="I305" i="8"/>
  <c r="F49" i="11" l="1"/>
  <c r="G48" i="11"/>
  <c r="F48" i="11"/>
  <c r="G49" i="11"/>
  <c r="G63" i="11"/>
  <c r="F62" i="11"/>
  <c r="F50" i="11"/>
  <c r="J17" i="9"/>
  <c r="O21" i="9"/>
  <c r="V21" i="9"/>
  <c r="O17" i="9"/>
  <c r="G20" i="9"/>
  <c r="J18" i="9"/>
  <c r="N21" i="9"/>
  <c r="I17" i="9"/>
  <c r="O18" i="9"/>
  <c r="G23" i="9"/>
  <c r="H21" i="9"/>
  <c r="L18" i="9"/>
  <c r="T21" i="9"/>
  <c r="Q17" i="9"/>
  <c r="W21" i="9"/>
  <c r="U18" i="9"/>
  <c r="X20" i="9"/>
  <c r="R17" i="9"/>
  <c r="M18" i="9"/>
  <c r="T18" i="9"/>
  <c r="I21" i="9"/>
  <c r="Y17" i="9"/>
  <c r="V20" i="9"/>
  <c r="Y21" i="9"/>
  <c r="G17" i="9"/>
  <c r="Q20" i="9"/>
  <c r="P17" i="9"/>
  <c r="H17" i="9"/>
  <c r="R18" i="9"/>
  <c r="M20" i="9"/>
  <c r="U21" i="9"/>
  <c r="M21" i="9"/>
  <c r="V17" i="9"/>
  <c r="N17" i="9"/>
  <c r="X18" i="9"/>
  <c r="P18" i="9"/>
  <c r="H18" i="9"/>
  <c r="X21" i="9"/>
  <c r="P21" i="9"/>
  <c r="G21" i="9"/>
  <c r="U17" i="9"/>
  <c r="M17" i="9"/>
  <c r="W18" i="9"/>
  <c r="K18" i="9"/>
  <c r="R21" i="9"/>
  <c r="J21" i="9"/>
  <c r="S17" i="9"/>
  <c r="K17" i="9"/>
  <c r="Y18" i="9"/>
  <c r="Q18" i="9"/>
  <c r="I18" i="9"/>
  <c r="G18" i="9"/>
  <c r="N20" i="9"/>
  <c r="T20" i="9"/>
  <c r="W20" i="9"/>
  <c r="Y20" i="9"/>
  <c r="I20" i="9"/>
  <c r="P20" i="9"/>
  <c r="S20" i="9"/>
  <c r="Q21" i="9"/>
  <c r="L21" i="9"/>
  <c r="S18" i="9"/>
  <c r="W17" i="9"/>
  <c r="X17" i="9"/>
  <c r="R20" i="9"/>
  <c r="S21" i="9"/>
  <c r="K21" i="9"/>
  <c r="T17" i="9"/>
  <c r="L17" i="9"/>
  <c r="V18" i="9"/>
  <c r="N18" i="9"/>
  <c r="J20" i="9"/>
  <c r="L20" i="9"/>
  <c r="O20" i="9"/>
  <c r="U20" i="9"/>
  <c r="H20" i="9"/>
  <c r="K20" i="9"/>
  <c r="K23" i="9"/>
  <c r="G44" i="11"/>
  <c r="T58" i="9"/>
  <c r="T59" i="9"/>
  <c r="L58" i="9"/>
  <c r="L59" i="9"/>
  <c r="O59" i="9"/>
  <c r="O58" i="9"/>
  <c r="V59" i="9"/>
  <c r="V58" i="9"/>
  <c r="J59" i="9"/>
  <c r="J58" i="9"/>
  <c r="Y59" i="9"/>
  <c r="Y58" i="9"/>
  <c r="Q59" i="9"/>
  <c r="Q58" i="9"/>
  <c r="I59" i="9"/>
  <c r="I58" i="9"/>
  <c r="K59" i="9"/>
  <c r="K58" i="9"/>
  <c r="X58" i="9"/>
  <c r="X59" i="9"/>
  <c r="P58" i="9"/>
  <c r="P59" i="9"/>
  <c r="H58" i="9"/>
  <c r="H59" i="9"/>
  <c r="W59" i="9"/>
  <c r="W58" i="9"/>
  <c r="G59" i="9"/>
  <c r="G58" i="9"/>
  <c r="N59" i="9"/>
  <c r="N58" i="9"/>
  <c r="R59" i="9"/>
  <c r="R58" i="9"/>
  <c r="U59" i="9"/>
  <c r="U58" i="9"/>
  <c r="M59" i="9"/>
  <c r="M58" i="9"/>
  <c r="S59" i="9"/>
  <c r="S58" i="9"/>
  <c r="F44" i="11"/>
  <c r="F45" i="11"/>
  <c r="G45" i="11"/>
  <c r="O100" i="10"/>
  <c r="R100" i="10"/>
  <c r="Q100" i="10"/>
  <c r="J100" i="10"/>
  <c r="Z100" i="10"/>
  <c r="Y100" i="10"/>
  <c r="AA100" i="10"/>
  <c r="S100" i="10"/>
  <c r="K100" i="10"/>
  <c r="N100" i="10"/>
  <c r="U100" i="10"/>
  <c r="G42" i="11"/>
  <c r="F42" i="11"/>
  <c r="U61" i="10"/>
  <c r="T60" i="10"/>
  <c r="AA61" i="10"/>
  <c r="K61" i="10"/>
  <c r="N61" i="10"/>
  <c r="E42" i="11"/>
  <c r="Q61" i="10"/>
  <c r="P60" i="10"/>
  <c r="W61" i="10"/>
  <c r="R61" i="10"/>
  <c r="Z60" i="10"/>
  <c r="H60" i="10"/>
  <c r="E43" i="11"/>
  <c r="M60" i="10"/>
  <c r="L61" i="10"/>
  <c r="S60" i="10"/>
  <c r="V60" i="10"/>
  <c r="Y60" i="10"/>
  <c r="E44" i="11"/>
  <c r="X61" i="10"/>
  <c r="I61" i="10"/>
  <c r="I60" i="10"/>
  <c r="O61" i="10"/>
  <c r="J60" i="10"/>
  <c r="H100" i="10"/>
  <c r="W60" i="10"/>
  <c r="N60" i="10"/>
  <c r="O60" i="10"/>
  <c r="U60" i="10"/>
  <c r="T61" i="10"/>
  <c r="Q60" i="10"/>
  <c r="J61" i="10"/>
  <c r="Z61" i="10"/>
  <c r="P61" i="10"/>
  <c r="R60" i="10"/>
  <c r="M61" i="10"/>
  <c r="V61" i="10"/>
  <c r="S61" i="10"/>
  <c r="Y61" i="10"/>
  <c r="X60" i="10"/>
  <c r="AA60" i="10"/>
  <c r="H61" i="10"/>
  <c r="L60" i="10"/>
  <c r="K60" i="10"/>
  <c r="H79" i="11"/>
  <c r="H62" i="11"/>
  <c r="H51" i="11"/>
  <c r="H49" i="11"/>
  <c r="H63" i="11"/>
  <c r="H48" i="11"/>
  <c r="H42" i="11"/>
  <c r="H47" i="11"/>
  <c r="H44" i="11"/>
  <c r="H43" i="11"/>
  <c r="H45" i="11"/>
  <c r="H50" i="11"/>
  <c r="H55" i="11"/>
  <c r="I20" i="11"/>
  <c r="J19" i="11"/>
  <c r="D63" i="11"/>
  <c r="C63" i="11"/>
  <c r="D62" i="11"/>
  <c r="C62" i="11"/>
  <c r="D61" i="11"/>
  <c r="C61" i="11"/>
  <c r="D60" i="11"/>
  <c r="C60" i="11"/>
  <c r="D59" i="11"/>
  <c r="C59" i="11"/>
  <c r="D58" i="11"/>
  <c r="C58" i="11"/>
  <c r="D57" i="11"/>
  <c r="C57" i="11"/>
  <c r="D56" i="11"/>
  <c r="C56" i="11"/>
  <c r="D55" i="11"/>
  <c r="C55" i="11"/>
  <c r="D54" i="11"/>
  <c r="C54" i="11"/>
  <c r="D53" i="11"/>
  <c r="C53" i="11"/>
  <c r="D51" i="11"/>
  <c r="C51" i="11"/>
  <c r="D50" i="11"/>
  <c r="C50" i="11"/>
  <c r="D49" i="11"/>
  <c r="C49" i="11"/>
  <c r="D48" i="11"/>
  <c r="C48" i="11"/>
  <c r="D47" i="11"/>
  <c r="C47" i="11"/>
  <c r="D45" i="11"/>
  <c r="C45" i="11"/>
  <c r="D44" i="11"/>
  <c r="C44" i="11"/>
  <c r="D43" i="11"/>
  <c r="C43" i="11"/>
  <c r="D42" i="11"/>
  <c r="C42" i="11"/>
  <c r="D41" i="11"/>
  <c r="C41" i="11"/>
  <c r="D40" i="11"/>
  <c r="C40" i="11"/>
  <c r="D39" i="11"/>
  <c r="C39" i="11"/>
  <c r="G37" i="11"/>
  <c r="H37" i="11" s="1"/>
  <c r="I37" i="11" s="1"/>
  <c r="J37" i="11" s="1"/>
  <c r="K37" i="11" s="1"/>
  <c r="L37" i="11" s="1"/>
  <c r="M37" i="11" s="1"/>
  <c r="N37" i="11" s="1"/>
  <c r="O37" i="11" s="1"/>
  <c r="P37" i="11" s="1"/>
  <c r="Q37" i="11" s="1"/>
  <c r="R37" i="11" s="1"/>
  <c r="S37" i="11" s="1"/>
  <c r="T37" i="11" s="1"/>
  <c r="U37" i="11" s="1"/>
  <c r="V37" i="11" s="1"/>
  <c r="W37" i="11" s="1"/>
  <c r="X37" i="11" s="1"/>
  <c r="E4" i="11"/>
  <c r="Z17" i="9" l="1"/>
  <c r="C29" i="11" s="1"/>
  <c r="H23" i="9"/>
  <c r="H24" i="9"/>
  <c r="L24" i="9"/>
  <c r="L23" i="9"/>
  <c r="V100" i="10"/>
  <c r="X100" i="10"/>
  <c r="T100" i="10"/>
  <c r="M100" i="10"/>
  <c r="F80" i="11"/>
  <c r="P100" i="10"/>
  <c r="W100" i="10"/>
  <c r="I100" i="10"/>
  <c r="L100" i="10"/>
  <c r="G54" i="11"/>
  <c r="F39" i="11"/>
  <c r="F54" i="11"/>
  <c r="H54" i="11"/>
  <c r="E80" i="11"/>
  <c r="G80" i="11"/>
  <c r="H80" i="11"/>
  <c r="E82" i="11"/>
  <c r="I80" i="11"/>
  <c r="I79" i="11"/>
  <c r="I63" i="11"/>
  <c r="I48" i="11"/>
  <c r="I50" i="11"/>
  <c r="I54" i="11"/>
  <c r="I43" i="11"/>
  <c r="I49" i="11"/>
  <c r="I45" i="11"/>
  <c r="I62" i="11"/>
  <c r="I47" i="11"/>
  <c r="I51" i="11"/>
  <c r="I42" i="11"/>
  <c r="I44" i="11"/>
  <c r="J20" i="11"/>
  <c r="J80" i="11" s="1"/>
  <c r="K19" i="11"/>
  <c r="E35" i="9"/>
  <c r="D35" i="9"/>
  <c r="E32" i="9"/>
  <c r="D32" i="9"/>
  <c r="E29" i="9"/>
  <c r="D29" i="9"/>
  <c r="E51" i="9"/>
  <c r="D51" i="9"/>
  <c r="E48" i="9"/>
  <c r="D48" i="9"/>
  <c r="E45" i="9"/>
  <c r="D45" i="9"/>
  <c r="E42" i="9"/>
  <c r="D42" i="9"/>
  <c r="E39" i="9"/>
  <c r="D39" i="9"/>
  <c r="E85" i="9"/>
  <c r="D85" i="9"/>
  <c r="E82" i="9"/>
  <c r="D82" i="9"/>
  <c r="E79" i="9"/>
  <c r="D79" i="9"/>
  <c r="E76" i="9"/>
  <c r="D76" i="9"/>
  <c r="E73" i="9"/>
  <c r="D73" i="9"/>
  <c r="E70" i="9"/>
  <c r="D70" i="9"/>
  <c r="E67" i="9"/>
  <c r="D67" i="9"/>
  <c r="E64" i="9"/>
  <c r="D64" i="9"/>
  <c r="E61" i="9"/>
  <c r="D61" i="9"/>
  <c r="E58" i="9"/>
  <c r="D58" i="9"/>
  <c r="E55" i="9"/>
  <c r="D55" i="9"/>
  <c r="E26" i="9"/>
  <c r="D26" i="9"/>
  <c r="E23" i="9"/>
  <c r="D23" i="9"/>
  <c r="E20" i="9"/>
  <c r="D20" i="9"/>
  <c r="E17" i="9"/>
  <c r="D17" i="9"/>
  <c r="H14" i="9"/>
  <c r="I14" i="9" s="1"/>
  <c r="J14" i="9" s="1"/>
  <c r="K14" i="9" s="1"/>
  <c r="L14" i="9" s="1"/>
  <c r="M14" i="9" s="1"/>
  <c r="N14" i="9" s="1"/>
  <c r="O14" i="9" s="1"/>
  <c r="P14" i="9" s="1"/>
  <c r="Q14" i="9" s="1"/>
  <c r="R14" i="9" s="1"/>
  <c r="S14" i="9" s="1"/>
  <c r="T14" i="9" s="1"/>
  <c r="U14" i="9" s="1"/>
  <c r="V14" i="9" s="1"/>
  <c r="W14" i="9" s="1"/>
  <c r="X14" i="9" s="1"/>
  <c r="Y14" i="9" s="1"/>
  <c r="I24" i="9" l="1"/>
  <c r="I23" i="9"/>
  <c r="M23" i="9"/>
  <c r="M24" i="9"/>
  <c r="H88" i="10"/>
  <c r="E84" i="11"/>
  <c r="D18" i="9"/>
  <c r="D59" i="9"/>
  <c r="D71" i="9"/>
  <c r="D80" i="9"/>
  <c r="D86" i="9"/>
  <c r="D46" i="9"/>
  <c r="D52" i="9"/>
  <c r="E24" i="9"/>
  <c r="E59" i="9"/>
  <c r="E65" i="9"/>
  <c r="E71" i="9"/>
  <c r="E80" i="9"/>
  <c r="E40" i="9"/>
  <c r="E46" i="9"/>
  <c r="E52" i="9"/>
  <c r="E33" i="9"/>
  <c r="D27" i="9"/>
  <c r="D56" i="9"/>
  <c r="D62" i="9"/>
  <c r="D74" i="9"/>
  <c r="D77" i="9"/>
  <c r="D83" i="9"/>
  <c r="D43" i="9"/>
  <c r="D49" i="9"/>
  <c r="D30" i="9"/>
  <c r="D36" i="9"/>
  <c r="D24" i="9"/>
  <c r="D65" i="9"/>
  <c r="D40" i="9"/>
  <c r="D33" i="9"/>
  <c r="E18" i="9"/>
  <c r="E86" i="9"/>
  <c r="D21" i="9"/>
  <c r="D68" i="9"/>
  <c r="E21" i="9"/>
  <c r="E27" i="9"/>
  <c r="E56" i="9"/>
  <c r="E62" i="9"/>
  <c r="E68" i="9"/>
  <c r="E74" i="9"/>
  <c r="E77" i="9"/>
  <c r="E83" i="9"/>
  <c r="E43" i="9"/>
  <c r="E49" i="9"/>
  <c r="E30" i="9"/>
  <c r="E36" i="9"/>
  <c r="H92" i="10"/>
  <c r="H94" i="10" s="1"/>
  <c r="E50" i="11"/>
  <c r="E63" i="11"/>
  <c r="E49" i="11"/>
  <c r="E62" i="11"/>
  <c r="E39" i="11"/>
  <c r="E47" i="11"/>
  <c r="E40" i="11"/>
  <c r="E54" i="11"/>
  <c r="J79" i="11"/>
  <c r="J54" i="11"/>
  <c r="J49" i="11"/>
  <c r="J62" i="11"/>
  <c r="J51" i="11"/>
  <c r="J47" i="11"/>
  <c r="J50" i="11"/>
  <c r="J44" i="11"/>
  <c r="J42" i="11"/>
  <c r="J45" i="11"/>
  <c r="J63" i="11"/>
  <c r="J48" i="11"/>
  <c r="J43" i="11"/>
  <c r="K20" i="11"/>
  <c r="L19" i="11"/>
  <c r="H97" i="10"/>
  <c r="I85" i="10"/>
  <c r="N24" i="9" l="1"/>
  <c r="N23" i="9"/>
  <c r="H106" i="10"/>
  <c r="H108" i="10" s="1"/>
  <c r="F82" i="11"/>
  <c r="H101" i="10"/>
  <c r="F41" i="11"/>
  <c r="J41" i="11"/>
  <c r="I41" i="11"/>
  <c r="E41" i="11"/>
  <c r="K79" i="11"/>
  <c r="K80" i="11"/>
  <c r="K55" i="11"/>
  <c r="K50" i="11"/>
  <c r="K63" i="11"/>
  <c r="K48" i="11"/>
  <c r="K62" i="11"/>
  <c r="K47" i="11"/>
  <c r="K45" i="11"/>
  <c r="K41" i="11"/>
  <c r="K51" i="11"/>
  <c r="K43" i="11"/>
  <c r="K42" i="11"/>
  <c r="K44" i="11"/>
  <c r="K49" i="11"/>
  <c r="K54" i="11"/>
  <c r="L20" i="11"/>
  <c r="M19" i="11"/>
  <c r="I90" i="10"/>
  <c r="J85" i="10"/>
  <c r="O24" i="9" l="1"/>
  <c r="O23" i="9"/>
  <c r="H109" i="10"/>
  <c r="H95" i="10"/>
  <c r="G82" i="11"/>
  <c r="H103" i="10"/>
  <c r="L79" i="11"/>
  <c r="L80" i="11"/>
  <c r="L62" i="11"/>
  <c r="L51" i="11"/>
  <c r="L47" i="11"/>
  <c r="L54" i="11"/>
  <c r="L49" i="11"/>
  <c r="L42" i="11"/>
  <c r="L63" i="11"/>
  <c r="L48" i="11"/>
  <c r="L44" i="11"/>
  <c r="L50" i="11"/>
  <c r="L41" i="11"/>
  <c r="L43" i="11"/>
  <c r="L45" i="11"/>
  <c r="M20" i="11"/>
  <c r="N19" i="11"/>
  <c r="I92" i="10"/>
  <c r="J90" i="10"/>
  <c r="K85" i="10"/>
  <c r="J307" i="8"/>
  <c r="J522" i="8" s="1"/>
  <c r="J305" i="8"/>
  <c r="J520" i="8" s="1"/>
  <c r="P24" i="9" l="1"/>
  <c r="P23" i="9"/>
  <c r="H82" i="11"/>
  <c r="J92" i="10"/>
  <c r="H104" i="10"/>
  <c r="G39" i="11"/>
  <c r="F40" i="11"/>
  <c r="M79" i="11"/>
  <c r="M80" i="11"/>
  <c r="M63" i="11"/>
  <c r="M48" i="11"/>
  <c r="M50" i="11"/>
  <c r="M49" i="11"/>
  <c r="M43" i="11"/>
  <c r="M54" i="11"/>
  <c r="M45" i="11"/>
  <c r="M41" i="11"/>
  <c r="M51" i="11"/>
  <c r="M44" i="11"/>
  <c r="M62" i="11"/>
  <c r="M47" i="11"/>
  <c r="M42" i="11"/>
  <c r="O19" i="11"/>
  <c r="N20" i="11"/>
  <c r="I94" i="10"/>
  <c r="K90" i="10"/>
  <c r="L85" i="10"/>
  <c r="K307" i="8"/>
  <c r="K522" i="8" s="1"/>
  <c r="K305" i="8"/>
  <c r="K520" i="8" s="1"/>
  <c r="G38" i="6"/>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Q24" i="9" l="1"/>
  <c r="Q23" i="9"/>
  <c r="I82" i="11"/>
  <c r="I95" i="10"/>
  <c r="J99" i="10"/>
  <c r="G40" i="11"/>
  <c r="H39" i="11"/>
  <c r="N80" i="11"/>
  <c r="N79" i="11"/>
  <c r="N54" i="11"/>
  <c r="N49" i="11"/>
  <c r="N62" i="11"/>
  <c r="N51" i="11"/>
  <c r="N47" i="11"/>
  <c r="N55" i="11"/>
  <c r="N44" i="11"/>
  <c r="N50" i="11"/>
  <c r="N42" i="11"/>
  <c r="N41" i="11"/>
  <c r="N43" i="11"/>
  <c r="N63" i="11"/>
  <c r="N48" i="11"/>
  <c r="N45" i="11"/>
  <c r="O20" i="11"/>
  <c r="P19" i="11"/>
  <c r="J94" i="10"/>
  <c r="K92" i="10"/>
  <c r="L90" i="10"/>
  <c r="M85" i="10"/>
  <c r="L307" i="8"/>
  <c r="L522" i="8" s="1"/>
  <c r="L305" i="8"/>
  <c r="L520" i="8" s="1"/>
  <c r="J33" i="10"/>
  <c r="K33" i="10" s="1"/>
  <c r="L33" i="10" s="1"/>
  <c r="M33" i="10" s="1"/>
  <c r="N33" i="10" s="1"/>
  <c r="O33" i="10" s="1"/>
  <c r="P33" i="10" s="1"/>
  <c r="Q33" i="10" s="1"/>
  <c r="R33" i="10" s="1"/>
  <c r="S33" i="10" s="1"/>
  <c r="T33" i="10" s="1"/>
  <c r="U33" i="10" s="1"/>
  <c r="V33" i="10" s="1"/>
  <c r="W33" i="10" s="1"/>
  <c r="X33" i="10" s="1"/>
  <c r="Y33" i="10" s="1"/>
  <c r="Z33" i="10" s="1"/>
  <c r="AA33" i="10" s="1"/>
  <c r="C11" i="10"/>
  <c r="R24" i="9" l="1"/>
  <c r="R23" i="9"/>
  <c r="J82" i="11"/>
  <c r="K99" i="10"/>
  <c r="J95" i="10"/>
  <c r="H40" i="11"/>
  <c r="I39" i="11"/>
  <c r="O79" i="11"/>
  <c r="O80" i="11"/>
  <c r="O50" i="11"/>
  <c r="O63" i="11"/>
  <c r="O48" i="11"/>
  <c r="O51" i="11"/>
  <c r="O45" i="11"/>
  <c r="O41" i="11"/>
  <c r="O62" i="11"/>
  <c r="O47" i="11"/>
  <c r="O43" i="11"/>
  <c r="O49" i="11"/>
  <c r="O54" i="11"/>
  <c r="O42" i="11"/>
  <c r="O44" i="11"/>
  <c r="P20" i="11"/>
  <c r="Q19" i="11"/>
  <c r="K94" i="10"/>
  <c r="L92" i="10"/>
  <c r="M90" i="10"/>
  <c r="N85" i="10"/>
  <c r="I86" i="10"/>
  <c r="I87" i="10"/>
  <c r="M307" i="8"/>
  <c r="M522" i="8" s="1"/>
  <c r="M305" i="8"/>
  <c r="M520" i="8" s="1"/>
  <c r="J31" i="8"/>
  <c r="K31" i="8" s="1"/>
  <c r="L31" i="8" s="1"/>
  <c r="M31" i="8" s="1"/>
  <c r="N31" i="8" s="1"/>
  <c r="O31" i="8" s="1"/>
  <c r="P31" i="8" s="1"/>
  <c r="Q31" i="8" s="1"/>
  <c r="R31" i="8" s="1"/>
  <c r="S31" i="8" s="1"/>
  <c r="T31" i="8" s="1"/>
  <c r="U31" i="8" s="1"/>
  <c r="V31" i="8" s="1"/>
  <c r="W31" i="8" s="1"/>
  <c r="X31" i="8" s="1"/>
  <c r="Y31" i="8" s="1"/>
  <c r="Z31" i="8" s="1"/>
  <c r="AA31" i="8" s="1"/>
  <c r="S24" i="9" l="1"/>
  <c r="S23" i="9"/>
  <c r="F84" i="11"/>
  <c r="K82" i="11"/>
  <c r="L99" i="10"/>
  <c r="K95" i="10"/>
  <c r="I40" i="11"/>
  <c r="J39" i="11"/>
  <c r="P80" i="11"/>
  <c r="P79" i="11"/>
  <c r="P62" i="11"/>
  <c r="P51" i="11"/>
  <c r="P47" i="11"/>
  <c r="P54" i="11"/>
  <c r="P49" i="11"/>
  <c r="P63" i="11"/>
  <c r="P48" i="11"/>
  <c r="P42" i="11"/>
  <c r="P44" i="11"/>
  <c r="P50" i="11"/>
  <c r="P43" i="11"/>
  <c r="P45" i="11"/>
  <c r="P41" i="11"/>
  <c r="Q20" i="11"/>
  <c r="R19" i="11"/>
  <c r="I88" i="10"/>
  <c r="L94" i="10"/>
  <c r="M92" i="10"/>
  <c r="I97" i="10"/>
  <c r="N90" i="10"/>
  <c r="O85" i="10"/>
  <c r="J86" i="10"/>
  <c r="J87" i="10"/>
  <c r="N307" i="8"/>
  <c r="N522" i="8" s="1"/>
  <c r="N305" i="8"/>
  <c r="N520" i="8" s="1"/>
  <c r="P80" i="9" l="1"/>
  <c r="P79" i="9"/>
  <c r="U77" i="9"/>
  <c r="U76" i="9"/>
  <c r="R79" i="9"/>
  <c r="R80" i="9"/>
  <c r="K76" i="9"/>
  <c r="K77" i="9"/>
  <c r="M80" i="9"/>
  <c r="M79" i="9"/>
  <c r="I80" i="9"/>
  <c r="I79" i="9"/>
  <c r="L80" i="9"/>
  <c r="L79" i="9"/>
  <c r="T80" i="9"/>
  <c r="T79" i="9"/>
  <c r="U79" i="9"/>
  <c r="U80" i="9"/>
  <c r="M77" i="9"/>
  <c r="M76" i="9"/>
  <c r="F77" i="9"/>
  <c r="F76" i="9"/>
  <c r="Q80" i="9"/>
  <c r="Q79" i="9"/>
  <c r="N76" i="9"/>
  <c r="N77" i="9"/>
  <c r="G80" i="9"/>
  <c r="G79" i="9"/>
  <c r="L77" i="9"/>
  <c r="L76" i="9"/>
  <c r="O77" i="9"/>
  <c r="O76" i="9"/>
  <c r="T77" i="9"/>
  <c r="T76" i="9"/>
  <c r="G77" i="9"/>
  <c r="G76" i="9"/>
  <c r="X77" i="9"/>
  <c r="X76" i="9"/>
  <c r="X80" i="9"/>
  <c r="X79" i="9"/>
  <c r="J76" i="9"/>
  <c r="J77" i="9"/>
  <c r="O80" i="9"/>
  <c r="O79" i="9"/>
  <c r="Y79" i="9"/>
  <c r="Y80" i="9"/>
  <c r="V79" i="9"/>
  <c r="V80" i="9"/>
  <c r="P76" i="9"/>
  <c r="P77" i="9"/>
  <c r="K80" i="9"/>
  <c r="K79" i="9"/>
  <c r="F80" i="9"/>
  <c r="F79" i="9"/>
  <c r="S77" i="9"/>
  <c r="S76" i="9"/>
  <c r="I77" i="9"/>
  <c r="I76" i="9"/>
  <c r="W79" i="9"/>
  <c r="W80" i="9"/>
  <c r="W77" i="9"/>
  <c r="W76" i="9"/>
  <c r="J79" i="9"/>
  <c r="J80" i="9"/>
  <c r="Q76" i="9"/>
  <c r="Q77" i="9"/>
  <c r="S80" i="9"/>
  <c r="S79" i="9"/>
  <c r="R76" i="9"/>
  <c r="R77" i="9"/>
  <c r="V76" i="9"/>
  <c r="V77" i="9"/>
  <c r="Y77" i="9"/>
  <c r="Y76" i="9"/>
  <c r="H77" i="9"/>
  <c r="H76" i="9"/>
  <c r="H80" i="9"/>
  <c r="H79" i="9"/>
  <c r="N80" i="9"/>
  <c r="N79" i="9"/>
  <c r="F74" i="9"/>
  <c r="F71" i="9"/>
  <c r="F56" i="9"/>
  <c r="F55" i="9"/>
  <c r="G71" i="9"/>
  <c r="G70" i="9"/>
  <c r="T23" i="9"/>
  <c r="T24" i="9"/>
  <c r="L82" i="11"/>
  <c r="G84" i="11"/>
  <c r="M99" i="10"/>
  <c r="L95" i="10"/>
  <c r="J40" i="11"/>
  <c r="K39" i="11"/>
  <c r="Q79" i="11"/>
  <c r="Q80" i="11"/>
  <c r="Q63" i="11"/>
  <c r="Q48" i="11"/>
  <c r="Q50" i="11"/>
  <c r="Q54" i="11"/>
  <c r="Q43" i="11"/>
  <c r="Q49" i="11"/>
  <c r="Q45" i="11"/>
  <c r="Q41" i="11"/>
  <c r="Q42" i="11"/>
  <c r="Q62" i="11"/>
  <c r="Q47" i="11"/>
  <c r="Q44" i="11"/>
  <c r="Q51" i="11"/>
  <c r="S19" i="11"/>
  <c r="R20" i="11"/>
  <c r="J88" i="10"/>
  <c r="M94" i="10"/>
  <c r="N92" i="10"/>
  <c r="J97" i="10"/>
  <c r="O90" i="10"/>
  <c r="P85" i="10"/>
  <c r="K86" i="10"/>
  <c r="K87" i="10"/>
  <c r="O305" i="8"/>
  <c r="O520" i="8" s="1"/>
  <c r="O307" i="8"/>
  <c r="O522" i="8" s="1"/>
  <c r="Q61" i="11" l="1"/>
  <c r="J61" i="11"/>
  <c r="J68" i="11" s="1"/>
  <c r="O60" i="11"/>
  <c r="N61" i="11"/>
  <c r="O65" i="9"/>
  <c r="O64" i="9"/>
  <c r="T65" i="9"/>
  <c r="T64" i="9"/>
  <c r="K65" i="9"/>
  <c r="K64" i="9"/>
  <c r="I61" i="11"/>
  <c r="I68" i="11" s="1"/>
  <c r="I65" i="9"/>
  <c r="I64" i="9"/>
  <c r="Q64" i="9"/>
  <c r="Q65" i="9"/>
  <c r="R64" i="9"/>
  <c r="R65" i="9"/>
  <c r="F65" i="9"/>
  <c r="F64" i="9"/>
  <c r="Q60" i="11"/>
  <c r="G61" i="11"/>
  <c r="N60" i="11"/>
  <c r="P61" i="11"/>
  <c r="N65" i="9"/>
  <c r="N64" i="9"/>
  <c r="P64" i="9"/>
  <c r="P65" i="9"/>
  <c r="V65" i="9"/>
  <c r="V64" i="9"/>
  <c r="S64" i="9"/>
  <c r="S65" i="9"/>
  <c r="J65" i="9"/>
  <c r="J64" i="9"/>
  <c r="L64" i="9"/>
  <c r="L65" i="9"/>
  <c r="X65" i="9"/>
  <c r="X64" i="9"/>
  <c r="M61" i="11"/>
  <c r="L61" i="11"/>
  <c r="J60" i="11"/>
  <c r="O61" i="11"/>
  <c r="H65" i="9"/>
  <c r="H64" i="9"/>
  <c r="Y65" i="9"/>
  <c r="Y64" i="9"/>
  <c r="H60" i="11"/>
  <c r="E61" i="11"/>
  <c r="E68" i="11" s="1"/>
  <c r="I60" i="11"/>
  <c r="F60" i="11"/>
  <c r="F61" i="11"/>
  <c r="M60" i="11"/>
  <c r="L60" i="11"/>
  <c r="H61" i="11"/>
  <c r="W65" i="9"/>
  <c r="W64" i="9"/>
  <c r="G60" i="11"/>
  <c r="P60" i="11"/>
  <c r="K60" i="11"/>
  <c r="E60" i="11"/>
  <c r="K61" i="11"/>
  <c r="M65" i="9"/>
  <c r="M64" i="9"/>
  <c r="G64" i="9"/>
  <c r="G65" i="9"/>
  <c r="U65" i="9"/>
  <c r="U64" i="9"/>
  <c r="F73" i="9"/>
  <c r="G73" i="9"/>
  <c r="F70" i="9"/>
  <c r="G74" i="9"/>
  <c r="O67" i="9"/>
  <c r="O68" i="9"/>
  <c r="C41" i="7"/>
  <c r="F68" i="9"/>
  <c r="F67" i="9"/>
  <c r="U23" i="9"/>
  <c r="U24" i="9"/>
  <c r="M82" i="11"/>
  <c r="H84" i="11"/>
  <c r="M95" i="10"/>
  <c r="N99" i="10"/>
  <c r="J106" i="10"/>
  <c r="L39" i="11"/>
  <c r="K40" i="11"/>
  <c r="R80" i="11"/>
  <c r="R79" i="11"/>
  <c r="R60" i="11"/>
  <c r="R54" i="11"/>
  <c r="R49" i="11"/>
  <c r="R62" i="11"/>
  <c r="R51" i="11"/>
  <c r="R47" i="11"/>
  <c r="R50" i="11"/>
  <c r="R44" i="11"/>
  <c r="R61" i="11"/>
  <c r="R42" i="11"/>
  <c r="R45" i="11"/>
  <c r="R63" i="11"/>
  <c r="R48" i="11"/>
  <c r="R41" i="11"/>
  <c r="R43" i="11"/>
  <c r="S20" i="11"/>
  <c r="T19" i="11"/>
  <c r="K88" i="10"/>
  <c r="N94" i="10"/>
  <c r="J101" i="10"/>
  <c r="O92" i="10"/>
  <c r="K97" i="10"/>
  <c r="P90" i="10"/>
  <c r="Q85" i="10"/>
  <c r="L86" i="10"/>
  <c r="L87" i="10"/>
  <c r="P307" i="8"/>
  <c r="P522" i="8" s="1"/>
  <c r="P305" i="8"/>
  <c r="P520" i="8" s="1"/>
  <c r="C8" i="3"/>
  <c r="R56" i="11" l="1"/>
  <c r="K68" i="11"/>
  <c r="F56" i="11"/>
  <c r="L56" i="11"/>
  <c r="G56" i="11"/>
  <c r="K56" i="11"/>
  <c r="O56" i="11"/>
  <c r="P56" i="11"/>
  <c r="N56" i="11"/>
  <c r="E59" i="11"/>
  <c r="E56" i="11"/>
  <c r="Q56" i="11"/>
  <c r="I56" i="11"/>
  <c r="M56" i="11"/>
  <c r="H56" i="11"/>
  <c r="J56" i="11"/>
  <c r="F59" i="11"/>
  <c r="E58" i="11"/>
  <c r="E66" i="11" s="1"/>
  <c r="E67" i="11" s="1"/>
  <c r="E57" i="11"/>
  <c r="V24" i="9"/>
  <c r="V23" i="9"/>
  <c r="J108" i="10"/>
  <c r="J109" i="10" s="1"/>
  <c r="I84" i="11"/>
  <c r="N82" i="11"/>
  <c r="J103" i="10"/>
  <c r="N95" i="10"/>
  <c r="K106" i="10"/>
  <c r="O99" i="10"/>
  <c r="M39" i="11"/>
  <c r="L40" i="11"/>
  <c r="L68" i="11" s="1"/>
  <c r="E53" i="11"/>
  <c r="S79" i="11"/>
  <c r="S80" i="11"/>
  <c r="S61" i="11"/>
  <c r="S50" i="11"/>
  <c r="S63" i="11"/>
  <c r="S48" i="11"/>
  <c r="S62" i="11"/>
  <c r="S56" i="11"/>
  <c r="S47" i="11"/>
  <c r="S45" i="11"/>
  <c r="S41" i="11"/>
  <c r="S51" i="11"/>
  <c r="S43" i="11"/>
  <c r="S49" i="11"/>
  <c r="S42" i="11"/>
  <c r="S54" i="11"/>
  <c r="S44" i="11"/>
  <c r="S60" i="11"/>
  <c r="T20" i="11"/>
  <c r="U19" i="11"/>
  <c r="L88" i="10"/>
  <c r="O94" i="10"/>
  <c r="K101" i="10"/>
  <c r="P92" i="10"/>
  <c r="L97" i="10"/>
  <c r="Q90" i="10"/>
  <c r="M86" i="10"/>
  <c r="M87" i="10"/>
  <c r="R85" i="10"/>
  <c r="Q307" i="8"/>
  <c r="Q522" i="8" s="1"/>
  <c r="Q305" i="8"/>
  <c r="Q520" i="8" s="1"/>
  <c r="E69" i="11" l="1"/>
  <c r="W24" i="9"/>
  <c r="W23" i="9"/>
  <c r="K108" i="10"/>
  <c r="K109" i="10" s="1"/>
  <c r="O82" i="11"/>
  <c r="J84" i="11"/>
  <c r="K103" i="10"/>
  <c r="P99" i="10"/>
  <c r="O95" i="10"/>
  <c r="L106" i="10"/>
  <c r="J104" i="10"/>
  <c r="N39" i="11"/>
  <c r="M40" i="11"/>
  <c r="M68" i="11" s="1"/>
  <c r="T79" i="11"/>
  <c r="T80" i="11"/>
  <c r="T62" i="11"/>
  <c r="T56" i="11"/>
  <c r="T51" i="11"/>
  <c r="T47" i="11"/>
  <c r="T60" i="11"/>
  <c r="T54" i="11"/>
  <c r="T49" i="11"/>
  <c r="T42" i="11"/>
  <c r="T63" i="11"/>
  <c r="T48" i="11"/>
  <c r="T44" i="11"/>
  <c r="T41" i="11"/>
  <c r="T61" i="11"/>
  <c r="T43" i="11"/>
  <c r="T50" i="11"/>
  <c r="T45" i="11"/>
  <c r="U20" i="11"/>
  <c r="V19" i="11"/>
  <c r="M88" i="10"/>
  <c r="P94" i="10"/>
  <c r="L101" i="10"/>
  <c r="Q92" i="10"/>
  <c r="M97" i="10"/>
  <c r="R90" i="10"/>
  <c r="N86" i="10"/>
  <c r="N87" i="10"/>
  <c r="S85" i="10"/>
  <c r="R307" i="8"/>
  <c r="R522" i="8" s="1"/>
  <c r="R305" i="8"/>
  <c r="R520" i="8" s="1"/>
  <c r="X23" i="9" l="1"/>
  <c r="X24" i="9"/>
  <c r="L108" i="10"/>
  <c r="L109" i="10" s="1"/>
  <c r="K84" i="11"/>
  <c r="P82" i="11"/>
  <c r="Q99" i="10"/>
  <c r="P95" i="10"/>
  <c r="M106" i="10"/>
  <c r="L103" i="10"/>
  <c r="K104" i="10"/>
  <c r="N40" i="11"/>
  <c r="N68" i="11" s="1"/>
  <c r="O39" i="11"/>
  <c r="U79" i="11"/>
  <c r="U80" i="11"/>
  <c r="U63" i="11"/>
  <c r="U48" i="11"/>
  <c r="U61" i="11"/>
  <c r="U50" i="11"/>
  <c r="U49" i="11"/>
  <c r="U43" i="11"/>
  <c r="U60" i="11"/>
  <c r="U54" i="11"/>
  <c r="U45" i="11"/>
  <c r="U41" i="11"/>
  <c r="U44" i="11"/>
  <c r="U62" i="11"/>
  <c r="U47" i="11"/>
  <c r="U51" i="11"/>
  <c r="U56" i="11"/>
  <c r="U42" i="11"/>
  <c r="W19" i="11"/>
  <c r="V20" i="11"/>
  <c r="N88" i="10"/>
  <c r="Q94" i="10"/>
  <c r="M101" i="10"/>
  <c r="R92" i="10"/>
  <c r="N97" i="10"/>
  <c r="S90" i="10"/>
  <c r="T85" i="10"/>
  <c r="O86" i="10"/>
  <c r="O87" i="10"/>
  <c r="S307" i="8"/>
  <c r="S522" i="8" s="1"/>
  <c r="S305" i="8"/>
  <c r="S520" i="8" s="1"/>
  <c r="E14" i="7"/>
  <c r="F14" i="7" s="1"/>
  <c r="G14" i="7" s="1"/>
  <c r="H14" i="7" s="1"/>
  <c r="I14" i="7" s="1"/>
  <c r="J14" i="7" s="1"/>
  <c r="K14" i="7" s="1"/>
  <c r="L14" i="7" s="1"/>
  <c r="M14" i="7" s="1"/>
  <c r="N14" i="7" s="1"/>
  <c r="O14" i="7" s="1"/>
  <c r="P14" i="7" s="1"/>
  <c r="Q14" i="7" s="1"/>
  <c r="R14" i="7" s="1"/>
  <c r="S14" i="7" s="1"/>
  <c r="T14" i="7" s="1"/>
  <c r="U14" i="7" s="1"/>
  <c r="V14" i="7" s="1"/>
  <c r="H16" i="4"/>
  <c r="I11" i="3"/>
  <c r="J11" i="3" s="1"/>
  <c r="K11" i="3" s="1"/>
  <c r="L11" i="3" s="1"/>
  <c r="M11" i="3" s="1"/>
  <c r="N11" i="3" s="1"/>
  <c r="O11" i="3" s="1"/>
  <c r="P11" i="3" s="1"/>
  <c r="Q11" i="3" s="1"/>
  <c r="R11" i="3" s="1"/>
  <c r="S11" i="3" s="1"/>
  <c r="T11" i="3" s="1"/>
  <c r="U11" i="3" s="1"/>
  <c r="I16" i="4" l="1"/>
  <c r="G55" i="9"/>
  <c r="G56" i="9"/>
  <c r="Y23" i="9"/>
  <c r="Y24" i="9"/>
  <c r="M108" i="10"/>
  <c r="M109" i="10" s="1"/>
  <c r="G62" i="9"/>
  <c r="G61" i="9"/>
  <c r="J61" i="9"/>
  <c r="J62" i="9"/>
  <c r="L84" i="11"/>
  <c r="Q82" i="11"/>
  <c r="R99" i="10"/>
  <c r="N106" i="10"/>
  <c r="L104" i="10"/>
  <c r="Q95" i="10"/>
  <c r="M103" i="10"/>
  <c r="O40" i="11"/>
  <c r="O68" i="11" s="1"/>
  <c r="P39" i="11"/>
  <c r="V80" i="11"/>
  <c r="V79" i="11"/>
  <c r="V60" i="11"/>
  <c r="V54" i="11"/>
  <c r="V49" i="11"/>
  <c r="V62" i="11"/>
  <c r="V56" i="11"/>
  <c r="V51" i="11"/>
  <c r="V47" i="11"/>
  <c r="V61" i="11"/>
  <c r="V44" i="11"/>
  <c r="V50" i="11"/>
  <c r="V42" i="11"/>
  <c r="V63" i="11"/>
  <c r="V48" i="11"/>
  <c r="V41" i="11"/>
  <c r="V43" i="11"/>
  <c r="V45" i="11"/>
  <c r="W20" i="11"/>
  <c r="X19" i="11"/>
  <c r="O88" i="10"/>
  <c r="R94" i="10"/>
  <c r="N101" i="10"/>
  <c r="S92" i="10"/>
  <c r="O97" i="10"/>
  <c r="T90" i="10"/>
  <c r="P86" i="10"/>
  <c r="P87" i="10"/>
  <c r="U85" i="10"/>
  <c r="T307" i="8"/>
  <c r="T522" i="8" s="1"/>
  <c r="T305" i="8"/>
  <c r="T520" i="8" s="1"/>
  <c r="V11" i="3"/>
  <c r="W11" i="3" s="1"/>
  <c r="X11" i="3" s="1"/>
  <c r="Y11" i="3" s="1"/>
  <c r="Z11" i="3" s="1"/>
  <c r="J16" i="4" l="1"/>
  <c r="H56" i="9"/>
  <c r="H55" i="9"/>
  <c r="N108" i="10"/>
  <c r="N109" i="10" s="1"/>
  <c r="K62" i="9"/>
  <c r="K61" i="9"/>
  <c r="H62" i="9"/>
  <c r="H61" i="9"/>
  <c r="M62" i="9"/>
  <c r="M61" i="9"/>
  <c r="R82" i="11"/>
  <c r="M84" i="11"/>
  <c r="S99" i="10"/>
  <c r="O106" i="10"/>
  <c r="R95" i="10"/>
  <c r="N103" i="10"/>
  <c r="M104" i="10"/>
  <c r="Q39" i="11"/>
  <c r="F55" i="11"/>
  <c r="I55" i="11"/>
  <c r="H41" i="11"/>
  <c r="F53" i="11"/>
  <c r="G41" i="11"/>
  <c r="P40" i="11"/>
  <c r="P68" i="11" s="1"/>
  <c r="F58" i="11"/>
  <c r="W79" i="11"/>
  <c r="W80" i="11"/>
  <c r="W61" i="11"/>
  <c r="W50" i="11"/>
  <c r="W63" i="11"/>
  <c r="W48" i="11"/>
  <c r="W51" i="11"/>
  <c r="W45" i="11"/>
  <c r="W41" i="11"/>
  <c r="W62" i="11"/>
  <c r="W56" i="11"/>
  <c r="W47" i="11"/>
  <c r="W43" i="11"/>
  <c r="W54" i="11"/>
  <c r="W60" i="11"/>
  <c r="W42" i="11"/>
  <c r="W49" i="11"/>
  <c r="W44" i="11"/>
  <c r="X20" i="11"/>
  <c r="Y39" i="11" s="1"/>
  <c r="P88" i="10"/>
  <c r="S94" i="10"/>
  <c r="O101" i="10"/>
  <c r="T92" i="10"/>
  <c r="P97" i="10"/>
  <c r="U90" i="10"/>
  <c r="V85" i="10"/>
  <c r="Q86" i="10"/>
  <c r="Q87" i="10"/>
  <c r="U307" i="8"/>
  <c r="U522" i="8" s="1"/>
  <c r="U305" i="8"/>
  <c r="U520" i="8" s="1"/>
  <c r="Y83" i="11" l="1"/>
  <c r="Z83" i="11" s="1"/>
  <c r="Y85" i="11"/>
  <c r="Z85" i="11" s="1"/>
  <c r="K16" i="4"/>
  <c r="H74" i="9"/>
  <c r="H73" i="9"/>
  <c r="H70" i="9"/>
  <c r="G58" i="11" s="1"/>
  <c r="H71" i="9"/>
  <c r="I56" i="9"/>
  <c r="I55" i="9"/>
  <c r="Y63" i="11"/>
  <c r="Y48" i="11"/>
  <c r="Y49" i="11"/>
  <c r="Y50" i="11"/>
  <c r="Y44" i="11"/>
  <c r="Y45" i="11"/>
  <c r="Y61" i="11"/>
  <c r="Y79" i="11"/>
  <c r="Y51" i="11"/>
  <c r="Y42" i="11"/>
  <c r="Y43" i="11"/>
  <c r="Y62" i="11"/>
  <c r="Y60" i="11"/>
  <c r="Y56" i="11"/>
  <c r="Y47" i="11"/>
  <c r="Y80" i="11"/>
  <c r="Y54" i="11"/>
  <c r="Y41" i="11"/>
  <c r="O108" i="10"/>
  <c r="N61" i="9"/>
  <c r="N62" i="9"/>
  <c r="G68" i="11"/>
  <c r="G66" i="11"/>
  <c r="H68" i="11"/>
  <c r="N84" i="11"/>
  <c r="S82" i="11"/>
  <c r="G55" i="11"/>
  <c r="J55" i="11"/>
  <c r="P106" i="10"/>
  <c r="N104" i="10"/>
  <c r="O103" i="10"/>
  <c r="T99" i="10"/>
  <c r="S95" i="10"/>
  <c r="L55" i="11"/>
  <c r="R39" i="11"/>
  <c r="G53" i="11"/>
  <c r="Q40" i="11"/>
  <c r="Q68" i="11" s="1"/>
  <c r="X80" i="11"/>
  <c r="X79" i="11"/>
  <c r="X62" i="11"/>
  <c r="X56" i="11"/>
  <c r="X51" i="11"/>
  <c r="X47" i="11"/>
  <c r="X60" i="11"/>
  <c r="X54" i="11"/>
  <c r="X49" i="11"/>
  <c r="X63" i="11"/>
  <c r="X48" i="11"/>
  <c r="X42" i="11"/>
  <c r="X44" i="11"/>
  <c r="X43" i="11"/>
  <c r="X61" i="11"/>
  <c r="X45" i="11"/>
  <c r="X50" i="11"/>
  <c r="X41" i="11"/>
  <c r="Q88" i="10"/>
  <c r="T94" i="10"/>
  <c r="P101" i="10"/>
  <c r="U92" i="10"/>
  <c r="Q97" i="10"/>
  <c r="V90" i="10"/>
  <c r="R86" i="10"/>
  <c r="R87" i="10"/>
  <c r="W85" i="10"/>
  <c r="V307" i="8"/>
  <c r="V522" i="8" s="1"/>
  <c r="V305" i="8"/>
  <c r="V520" i="8" s="1"/>
  <c r="Z42" i="11" l="1"/>
  <c r="Z50" i="11"/>
  <c r="Z41" i="11"/>
  <c r="G59" i="11"/>
  <c r="I71" i="9"/>
  <c r="I70" i="9"/>
  <c r="I73" i="9"/>
  <c r="I74" i="9"/>
  <c r="L16" i="4"/>
  <c r="J56" i="9"/>
  <c r="J55" i="9"/>
  <c r="Z79" i="11"/>
  <c r="Z45" i="11"/>
  <c r="Z60" i="11"/>
  <c r="Z44" i="11"/>
  <c r="Z63" i="11"/>
  <c r="Z51" i="11"/>
  <c r="Z48" i="11"/>
  <c r="Z80" i="11"/>
  <c r="Z62" i="11"/>
  <c r="Z61" i="11"/>
  <c r="Z49" i="11"/>
  <c r="Z43" i="11"/>
  <c r="Z54" i="11"/>
  <c r="Z56" i="11"/>
  <c r="O109" i="10"/>
  <c r="P108" i="10"/>
  <c r="P109" i="10" s="1"/>
  <c r="P61" i="9"/>
  <c r="P62" i="9"/>
  <c r="G67" i="11"/>
  <c r="T82" i="11"/>
  <c r="O84" i="11"/>
  <c r="Q106" i="10"/>
  <c r="P103" i="10"/>
  <c r="U99" i="10"/>
  <c r="T95" i="10"/>
  <c r="O104" i="10"/>
  <c r="H53" i="11"/>
  <c r="R40" i="11"/>
  <c r="R68" i="11" s="1"/>
  <c r="S39" i="11"/>
  <c r="M55" i="11"/>
  <c r="R88" i="10"/>
  <c r="U94" i="10"/>
  <c r="Q101" i="10"/>
  <c r="V92" i="10"/>
  <c r="R97" i="10"/>
  <c r="W90" i="10"/>
  <c r="S86" i="10"/>
  <c r="S87" i="10"/>
  <c r="X85" i="10"/>
  <c r="W305" i="8"/>
  <c r="W520" i="8" s="1"/>
  <c r="W307" i="8"/>
  <c r="W522" i="8" s="1"/>
  <c r="F26" i="41" l="1"/>
  <c r="F25" i="41"/>
  <c r="H58" i="11"/>
  <c r="H66" i="11" s="1"/>
  <c r="H67" i="11" s="1"/>
  <c r="M16" i="4"/>
  <c r="J73" i="9"/>
  <c r="J74" i="9"/>
  <c r="J70" i="9"/>
  <c r="J71" i="9"/>
  <c r="H59" i="11"/>
  <c r="K56" i="9"/>
  <c r="K55" i="9"/>
  <c r="Q108" i="10"/>
  <c r="Q62" i="9"/>
  <c r="Q61" i="9"/>
  <c r="U82" i="11"/>
  <c r="P84" i="11"/>
  <c r="Q103" i="10"/>
  <c r="V99" i="10"/>
  <c r="R106" i="10"/>
  <c r="P104" i="10"/>
  <c r="U95" i="10"/>
  <c r="S40" i="11"/>
  <c r="S68" i="11" s="1"/>
  <c r="T39" i="11"/>
  <c r="O55" i="11"/>
  <c r="I53" i="11"/>
  <c r="S88" i="10"/>
  <c r="V94" i="10"/>
  <c r="R101" i="10"/>
  <c r="W92" i="10"/>
  <c r="S97" i="10"/>
  <c r="X90" i="10"/>
  <c r="T86" i="10"/>
  <c r="T87" i="10"/>
  <c r="Y85" i="10"/>
  <c r="X307" i="8"/>
  <c r="X522" i="8" s="1"/>
  <c r="X305" i="8"/>
  <c r="X520" i="8" s="1"/>
  <c r="F27" i="41" l="1"/>
  <c r="E5" i="42" s="1"/>
  <c r="I58" i="11"/>
  <c r="I66" i="11" s="1"/>
  <c r="I67" i="11" s="1"/>
  <c r="I59" i="11"/>
  <c r="N16" i="4"/>
  <c r="K74" i="9"/>
  <c r="K73" i="9"/>
  <c r="K71" i="9"/>
  <c r="K70" i="9"/>
  <c r="L56" i="9"/>
  <c r="L55" i="9"/>
  <c r="Q109" i="10"/>
  <c r="R108" i="10"/>
  <c r="R109" i="10" s="1"/>
  <c r="R61" i="9"/>
  <c r="R62" i="9"/>
  <c r="Q84" i="11"/>
  <c r="V82" i="11"/>
  <c r="V95" i="10"/>
  <c r="W99" i="10"/>
  <c r="S106" i="10"/>
  <c r="R103" i="10"/>
  <c r="Q104" i="10"/>
  <c r="T40" i="11"/>
  <c r="T68" i="11" s="1"/>
  <c r="P55" i="11"/>
  <c r="U39" i="11"/>
  <c r="J53" i="11"/>
  <c r="T88" i="10"/>
  <c r="W94" i="10"/>
  <c r="S101" i="10"/>
  <c r="X92" i="10"/>
  <c r="T97" i="10"/>
  <c r="Y90" i="10"/>
  <c r="Z85" i="10"/>
  <c r="U86" i="10"/>
  <c r="U87" i="10"/>
  <c r="Y307" i="8"/>
  <c r="Y522" i="8" s="1"/>
  <c r="Y305" i="8"/>
  <c r="Y520" i="8" s="1"/>
  <c r="J58" i="11" l="1"/>
  <c r="J66" i="11" s="1"/>
  <c r="J67" i="11" s="1"/>
  <c r="J59" i="11"/>
  <c r="L71" i="9"/>
  <c r="L70" i="9"/>
  <c r="O16" i="4"/>
  <c r="L74" i="9"/>
  <c r="L73" i="9"/>
  <c r="M55" i="9"/>
  <c r="M56" i="9"/>
  <c r="S108" i="10"/>
  <c r="S62" i="9"/>
  <c r="S61" i="9"/>
  <c r="R84" i="11"/>
  <c r="W82" i="11"/>
  <c r="T106" i="10"/>
  <c r="Y92" i="10"/>
  <c r="W95" i="10"/>
  <c r="X99" i="10"/>
  <c r="S103" i="10"/>
  <c r="R104" i="10"/>
  <c r="U40" i="11"/>
  <c r="U68" i="11" s="1"/>
  <c r="K53" i="11"/>
  <c r="V39" i="11"/>
  <c r="Q55" i="11"/>
  <c r="U88" i="10"/>
  <c r="X94" i="10"/>
  <c r="T101" i="10"/>
  <c r="U97" i="10"/>
  <c r="Z90" i="10"/>
  <c r="V86" i="10"/>
  <c r="V87" i="10"/>
  <c r="AA85" i="10"/>
  <c r="Y82" i="11" s="1"/>
  <c r="Z307" i="8"/>
  <c r="Z522" i="8" s="1"/>
  <c r="Z305" i="8"/>
  <c r="Z520" i="8" s="1"/>
  <c r="P16" i="4" l="1"/>
  <c r="M71" i="9"/>
  <c r="M70" i="9"/>
  <c r="K58" i="11"/>
  <c r="K66" i="11" s="1"/>
  <c r="K67" i="11" s="1"/>
  <c r="M74" i="9"/>
  <c r="M73" i="9"/>
  <c r="K59" i="11"/>
  <c r="N56" i="9"/>
  <c r="N55" i="9"/>
  <c r="S109" i="10"/>
  <c r="T108" i="10"/>
  <c r="T109" i="10" s="1"/>
  <c r="T62" i="9"/>
  <c r="T61" i="9"/>
  <c r="Y94" i="10"/>
  <c r="Y95" i="10" s="1"/>
  <c r="S84" i="11"/>
  <c r="T103" i="10"/>
  <c r="X95" i="10"/>
  <c r="S104" i="10"/>
  <c r="Y99" i="10"/>
  <c r="U106" i="10"/>
  <c r="W39" i="11"/>
  <c r="L53" i="11"/>
  <c r="V40" i="11"/>
  <c r="V68" i="11" s="1"/>
  <c r="R55" i="11"/>
  <c r="X82" i="11"/>
  <c r="V88" i="10"/>
  <c r="U101" i="10"/>
  <c r="Z92" i="10"/>
  <c r="V97" i="10"/>
  <c r="AA90" i="10"/>
  <c r="W86" i="10"/>
  <c r="W87" i="10"/>
  <c r="AA307" i="8"/>
  <c r="AA522" i="8" s="1"/>
  <c r="AA305" i="8"/>
  <c r="AA520" i="8" s="1"/>
  <c r="L59" i="11" l="1"/>
  <c r="Q16" i="4"/>
  <c r="L58" i="11"/>
  <c r="L66" i="11" s="1"/>
  <c r="L67" i="11" s="1"/>
  <c r="N73" i="9"/>
  <c r="N74" i="9"/>
  <c r="N71" i="9"/>
  <c r="N70" i="9"/>
  <c r="O56" i="9"/>
  <c r="O55" i="9"/>
  <c r="U108" i="10"/>
  <c r="U109" i="10" s="1"/>
  <c r="U62" i="9"/>
  <c r="U61" i="9"/>
  <c r="T84" i="11"/>
  <c r="V106" i="10"/>
  <c r="Z99" i="10"/>
  <c r="U103" i="10"/>
  <c r="T104" i="10"/>
  <c r="M53" i="11"/>
  <c r="S55" i="11"/>
  <c r="W40" i="11"/>
  <c r="W68" i="11" s="1"/>
  <c r="X39" i="11"/>
  <c r="Z39" i="11" s="1"/>
  <c r="Z82" i="11"/>
  <c r="W88" i="10"/>
  <c r="Z94" i="10"/>
  <c r="V101" i="10"/>
  <c r="AA92" i="10"/>
  <c r="W97" i="10"/>
  <c r="X86" i="10"/>
  <c r="X87" i="10"/>
  <c r="E25" i="41" l="1"/>
  <c r="M58" i="11"/>
  <c r="M66" i="11" s="1"/>
  <c r="M67" i="11" s="1"/>
  <c r="O74" i="9"/>
  <c r="O73" i="9"/>
  <c r="O71" i="9"/>
  <c r="O70" i="9"/>
  <c r="M59" i="11"/>
  <c r="R16" i="4"/>
  <c r="P56" i="9"/>
  <c r="P55" i="9"/>
  <c r="V108" i="10"/>
  <c r="V109" i="10" s="1"/>
  <c r="V61" i="9"/>
  <c r="V62" i="9"/>
  <c r="Y40" i="11"/>
  <c r="Y68" i="11" s="1"/>
  <c r="U84" i="11"/>
  <c r="AA99" i="10"/>
  <c r="W106" i="10"/>
  <c r="U104" i="10"/>
  <c r="Z95" i="10"/>
  <c r="V103" i="10"/>
  <c r="T55" i="11"/>
  <c r="N53" i="11"/>
  <c r="X40" i="11"/>
  <c r="X68" i="11" s="1"/>
  <c r="X88" i="10"/>
  <c r="AA94" i="10"/>
  <c r="W101" i="10"/>
  <c r="X97" i="10"/>
  <c r="Y86" i="10"/>
  <c r="Y87" i="10"/>
  <c r="I25" i="41" l="1"/>
  <c r="G25" i="41"/>
  <c r="N58" i="11"/>
  <c r="N66" i="11" s="1"/>
  <c r="N67" i="11" s="1"/>
  <c r="P70" i="9"/>
  <c r="O58" i="11" s="1"/>
  <c r="O66" i="11" s="1"/>
  <c r="O67" i="11" s="1"/>
  <c r="P71" i="9"/>
  <c r="S16" i="4"/>
  <c r="N59" i="11"/>
  <c r="P73" i="9"/>
  <c r="P74" i="9"/>
  <c r="Q56" i="9"/>
  <c r="Q55" i="9"/>
  <c r="W108" i="10"/>
  <c r="W109" i="10" s="1"/>
  <c r="W62" i="9"/>
  <c r="W61" i="9"/>
  <c r="V84" i="11"/>
  <c r="X106" i="10"/>
  <c r="V104" i="10"/>
  <c r="W103" i="10"/>
  <c r="AA95" i="10"/>
  <c r="U55" i="11"/>
  <c r="O53" i="11"/>
  <c r="Z40" i="11"/>
  <c r="Y88" i="10"/>
  <c r="X101" i="10"/>
  <c r="Y97" i="10"/>
  <c r="Z86" i="10"/>
  <c r="Z87" i="10"/>
  <c r="O59" i="11" l="1"/>
  <c r="T16" i="4"/>
  <c r="Q73" i="9"/>
  <c r="Q74" i="9"/>
  <c r="Q70" i="9"/>
  <c r="Q71" i="9"/>
  <c r="R56" i="9"/>
  <c r="R55" i="9"/>
  <c r="X108" i="10"/>
  <c r="X109" i="10" s="1"/>
  <c r="X62" i="9"/>
  <c r="X61" i="9"/>
  <c r="W84" i="11"/>
  <c r="W104" i="10"/>
  <c r="Y106" i="10"/>
  <c r="X103" i="10"/>
  <c r="V55" i="11"/>
  <c r="P53" i="11"/>
  <c r="Z88" i="10"/>
  <c r="Y101" i="10"/>
  <c r="Z97" i="10"/>
  <c r="AA87" i="10"/>
  <c r="P58" i="11" l="1"/>
  <c r="P66" i="11" s="1"/>
  <c r="P67" i="11" s="1"/>
  <c r="P59" i="11"/>
  <c r="U16" i="4"/>
  <c r="R70" i="9"/>
  <c r="Q58" i="11" s="1"/>
  <c r="Q66" i="11" s="1"/>
  <c r="Q67" i="11" s="1"/>
  <c r="R71" i="9"/>
  <c r="R74" i="9"/>
  <c r="R73" i="9"/>
  <c r="S55" i="9"/>
  <c r="S56" i="9"/>
  <c r="Y108" i="10"/>
  <c r="Y62" i="9"/>
  <c r="Y61" i="9"/>
  <c r="Y84" i="11"/>
  <c r="Y103" i="10"/>
  <c r="X104" i="10"/>
  <c r="Z106" i="10"/>
  <c r="Q53" i="11"/>
  <c r="W55" i="11"/>
  <c r="X84" i="11"/>
  <c r="AA88" i="10"/>
  <c r="Z101" i="10"/>
  <c r="AA97" i="10"/>
  <c r="S71" i="9" l="1"/>
  <c r="S70" i="9"/>
  <c r="S74" i="9"/>
  <c r="S73" i="9"/>
  <c r="Q59" i="11"/>
  <c r="V16" i="4"/>
  <c r="T56" i="9"/>
  <c r="T55" i="9"/>
  <c r="Y109" i="10"/>
  <c r="Z108" i="10"/>
  <c r="Y55" i="11"/>
  <c r="X55" i="11"/>
  <c r="Y104" i="10"/>
  <c r="Z103" i="10"/>
  <c r="AA106" i="10"/>
  <c r="R53" i="11"/>
  <c r="Z84" i="11"/>
  <c r="E26" i="41" s="1"/>
  <c r="AA101" i="10"/>
  <c r="R58" i="11" l="1"/>
  <c r="R66" i="11" s="1"/>
  <c r="R67" i="11" s="1"/>
  <c r="T71" i="9"/>
  <c r="T70" i="9"/>
  <c r="W16" i="4"/>
  <c r="T74" i="9"/>
  <c r="T73" i="9"/>
  <c r="R59" i="11"/>
  <c r="U56" i="9"/>
  <c r="U55" i="9"/>
  <c r="AA108" i="10"/>
  <c r="Z109" i="10"/>
  <c r="Z55" i="11"/>
  <c r="AA103" i="10"/>
  <c r="Z104" i="10"/>
  <c r="S53" i="11"/>
  <c r="I26" i="41" l="1"/>
  <c r="I27" i="41" s="1"/>
  <c r="G26" i="41"/>
  <c r="G27" i="41" s="1"/>
  <c r="E31" i="41" s="1"/>
  <c r="E27" i="41"/>
  <c r="D5" i="42" s="1"/>
  <c r="AA109" i="10"/>
  <c r="S58" i="11"/>
  <c r="S66" i="11" s="1"/>
  <c r="S67" i="11" s="1"/>
  <c r="S59" i="11"/>
  <c r="X16" i="4"/>
  <c r="U73" i="9"/>
  <c r="U74" i="9"/>
  <c r="U70" i="9"/>
  <c r="U71" i="9"/>
  <c r="V55" i="9"/>
  <c r="V56" i="9"/>
  <c r="AA104" i="10"/>
  <c r="T53" i="11"/>
  <c r="T58" i="11" l="1"/>
  <c r="T66" i="11" s="1"/>
  <c r="T67" i="11" s="1"/>
  <c r="V71" i="9"/>
  <c r="V70" i="9"/>
  <c r="T59" i="11"/>
  <c r="Y16" i="4"/>
  <c r="V73" i="9"/>
  <c r="V74" i="9"/>
  <c r="W56" i="9"/>
  <c r="W55" i="9"/>
  <c r="U53" i="11"/>
  <c r="U58" i="11" l="1"/>
  <c r="U66" i="11" s="1"/>
  <c r="U67" i="11" s="1"/>
  <c r="W70" i="9"/>
  <c r="W71" i="9"/>
  <c r="W73" i="9"/>
  <c r="W74" i="9"/>
  <c r="U59" i="11"/>
  <c r="X55" i="9"/>
  <c r="X56" i="9"/>
  <c r="V53" i="11"/>
  <c r="V58" i="11" l="1"/>
  <c r="V66" i="11" s="1"/>
  <c r="V67" i="11" s="1"/>
  <c r="Y70" i="9"/>
  <c r="Y71" i="9"/>
  <c r="X73" i="9"/>
  <c r="X74" i="9"/>
  <c r="V59" i="11"/>
  <c r="X70" i="9"/>
  <c r="W58" i="11" s="1"/>
  <c r="W66" i="11" s="1"/>
  <c r="W67" i="11" s="1"/>
  <c r="X71" i="9"/>
  <c r="Y56" i="9"/>
  <c r="Y55" i="9"/>
  <c r="W53" i="11"/>
  <c r="Y74" i="9" l="1"/>
  <c r="Y73" i="9"/>
  <c r="W59" i="11"/>
  <c r="X58" i="11"/>
  <c r="X66" i="11" s="1"/>
  <c r="X67" i="11" s="1"/>
  <c r="Y58" i="11"/>
  <c r="Y66" i="11" s="1"/>
  <c r="Y67" i="11" s="1"/>
  <c r="Y53" i="11"/>
  <c r="X53" i="11"/>
  <c r="I199" i="8"/>
  <c r="I520" i="8" s="1"/>
  <c r="I201" i="8"/>
  <c r="I522" i="8" s="1"/>
  <c r="Y59" i="11" l="1"/>
  <c r="X59" i="11"/>
  <c r="Z58" i="11"/>
  <c r="G39" i="9"/>
  <c r="G40" i="9"/>
  <c r="Z53" i="11"/>
  <c r="Z59" i="11" l="1"/>
  <c r="I99" i="10"/>
  <c r="F47" i="11"/>
  <c r="Z47" i="11" l="1"/>
  <c r="F66" i="11"/>
  <c r="F68" i="11"/>
  <c r="I106" i="10"/>
  <c r="I101" i="10"/>
  <c r="I108" i="10" l="1"/>
  <c r="I109" i="10" s="1"/>
  <c r="Z66" i="11"/>
  <c r="F67" i="11"/>
  <c r="Z68" i="11"/>
  <c r="E23" i="41" s="1"/>
  <c r="D4" i="42" s="1"/>
  <c r="I103" i="10"/>
  <c r="E28" i="41" l="1"/>
  <c r="D6" i="42" s="1"/>
  <c r="I23" i="41"/>
  <c r="Z67" i="11"/>
  <c r="I104" i="10"/>
  <c r="M41" i="7" l="1"/>
  <c r="D41" i="7"/>
  <c r="L41" i="7"/>
  <c r="Q68" i="9" l="1"/>
  <c r="Q67" i="9"/>
  <c r="P68" i="9"/>
  <c r="P67" i="9"/>
  <c r="G68" i="9"/>
  <c r="G67" i="9"/>
  <c r="F57" i="11" s="1"/>
  <c r="N57" i="11"/>
  <c r="N69" i="11" s="1"/>
  <c r="N41" i="7"/>
  <c r="H68" i="9" l="1"/>
  <c r="H67" i="9"/>
  <c r="E41" i="7"/>
  <c r="R68" i="9"/>
  <c r="R67" i="9"/>
  <c r="F69" i="11"/>
  <c r="O41" i="7"/>
  <c r="O57" i="11"/>
  <c r="O69" i="11" s="1"/>
  <c r="G57" i="11" l="1"/>
  <c r="G69" i="11" s="1"/>
  <c r="S67" i="9"/>
  <c r="S68" i="9"/>
  <c r="I68" i="9"/>
  <c r="I67" i="9"/>
  <c r="H57" i="11" s="1"/>
  <c r="H69" i="11" s="1"/>
  <c r="F41" i="7"/>
  <c r="P41" i="7"/>
  <c r="P57" i="11"/>
  <c r="P69" i="11" s="1"/>
  <c r="T68" i="9" l="1"/>
  <c r="T67" i="9"/>
  <c r="J67" i="9"/>
  <c r="I57" i="11" s="1"/>
  <c r="J68" i="9"/>
  <c r="G41" i="7"/>
  <c r="Q41" i="7"/>
  <c r="Q57" i="11"/>
  <c r="Q69" i="11" s="1"/>
  <c r="U68" i="9" l="1"/>
  <c r="U67" i="9"/>
  <c r="K68" i="9"/>
  <c r="K67" i="9"/>
  <c r="H41" i="7"/>
  <c r="I69" i="11"/>
  <c r="R41" i="7"/>
  <c r="R57" i="11"/>
  <c r="R69" i="11" s="1"/>
  <c r="J57" i="11" l="1"/>
  <c r="J69" i="11" s="1"/>
  <c r="V67" i="9"/>
  <c r="V68" i="9"/>
  <c r="L67" i="9"/>
  <c r="L68" i="9"/>
  <c r="I41" i="7"/>
  <c r="K41" i="7"/>
  <c r="S57" i="11"/>
  <c r="S69" i="11" s="1"/>
  <c r="S41" i="7"/>
  <c r="K57" i="11" l="1"/>
  <c r="M67" i="9"/>
  <c r="M68" i="9"/>
  <c r="J41" i="7"/>
  <c r="N67" i="9"/>
  <c r="N68" i="9"/>
  <c r="W68" i="9"/>
  <c r="W67" i="9"/>
  <c r="K69" i="11"/>
  <c r="T41" i="7"/>
  <c r="T57" i="11"/>
  <c r="T69" i="11" s="1"/>
  <c r="L57" i="11" l="1"/>
  <c r="L69" i="11" s="1"/>
  <c r="X67" i="9"/>
  <c r="X68" i="9"/>
  <c r="U41" i="7"/>
  <c r="M57" i="11"/>
  <c r="M69" i="11" s="1"/>
  <c r="U57" i="11"/>
  <c r="U69" i="11" s="1"/>
  <c r="Y67" i="9" l="1"/>
  <c r="Y68" i="9"/>
  <c r="V57" i="11"/>
  <c r="V69" i="11" s="1"/>
  <c r="V41" i="7"/>
  <c r="W57" i="11" l="1"/>
  <c r="W69" i="11" s="1"/>
  <c r="Y57" i="11"/>
  <c r="Y69" i="11" s="1"/>
  <c r="X57" i="11" l="1"/>
  <c r="X69" i="11" s="1"/>
  <c r="Z57" i="11" l="1"/>
  <c r="Z69" i="11" l="1"/>
  <c r="F23" i="41" l="1"/>
  <c r="E4" i="42" s="1"/>
  <c r="G23" i="41" l="1"/>
  <c r="G28" i="41" s="1"/>
  <c r="F28" i="41"/>
  <c r="E6" i="42" s="1"/>
</calcChain>
</file>

<file path=xl/sharedStrings.xml><?xml version="1.0" encoding="utf-8"?>
<sst xmlns="http://schemas.openxmlformats.org/spreadsheetml/2006/main" count="1703" uniqueCount="634">
  <si>
    <t>Name of National Nature Reserve:</t>
  </si>
  <si>
    <t xml:space="preserve">National Nature Reserve: </t>
  </si>
  <si>
    <t>Key:</t>
  </si>
  <si>
    <t>Indicator</t>
  </si>
  <si>
    <t>Environmental good or service (benefit)</t>
  </si>
  <si>
    <t>National Nature Reserve:</t>
  </si>
  <si>
    <t>Gross asset value</t>
  </si>
  <si>
    <t>Liabilities</t>
  </si>
  <si>
    <t>Total liabilities</t>
  </si>
  <si>
    <t xml:space="preserve">Total net natural capital </t>
  </si>
  <si>
    <t xml:space="preserve">Private </t>
  </si>
  <si>
    <t xml:space="preserve">External </t>
  </si>
  <si>
    <t>(£m)</t>
  </si>
  <si>
    <t>Non-renewables</t>
  </si>
  <si>
    <t>Renewables</t>
  </si>
  <si>
    <t xml:space="preserve">Total </t>
  </si>
  <si>
    <t xml:space="preserve">value </t>
  </si>
  <si>
    <t xml:space="preserve">Of which reported in </t>
  </si>
  <si>
    <t>financial accounts</t>
  </si>
  <si>
    <t>Provisioning</t>
  </si>
  <si>
    <t xml:space="preserve">Cultural </t>
  </si>
  <si>
    <t>● Major</t>
  </si>
  <si>
    <t>○ Minor</t>
  </si>
  <si>
    <t>Micro and regional climate regulation.</t>
  </si>
  <si>
    <t>Cultivated crops.</t>
  </si>
  <si>
    <t>Reared animals and their outputs.</t>
  </si>
  <si>
    <t>Wild plants, algae and their outputs.</t>
  </si>
  <si>
    <t>Wild animals and their outputs.</t>
  </si>
  <si>
    <t>Plants and algae from on-site aquaculture.</t>
  </si>
  <si>
    <t>Animals from on-site aquaculture.</t>
  </si>
  <si>
    <t>Surface water.</t>
  </si>
  <si>
    <t>Ground water.</t>
  </si>
  <si>
    <t>Plant resources that generate energy.</t>
  </si>
  <si>
    <t>Animal resources that generate energy.</t>
  </si>
  <si>
    <t>Filtration, sequestration, storage or accumulation of waste by ecosystems.</t>
  </si>
  <si>
    <t>Maintenance of the hydrological cycle and water flow.</t>
  </si>
  <si>
    <t>Flood protection.</t>
  </si>
  <si>
    <t>Ventilation and transpiration.</t>
  </si>
  <si>
    <t>Pollination and seed dispersal.</t>
  </si>
  <si>
    <t>Maintaining habitats for reproduction and nurseries.</t>
  </si>
  <si>
    <t>Weathering processes.</t>
  </si>
  <si>
    <t>Decomposition and fixing processes.</t>
  </si>
  <si>
    <t>Chemical condition of freshwaters.</t>
  </si>
  <si>
    <t>Chemical condition of salt waters.</t>
  </si>
  <si>
    <t>Fibres and other materials for direct use or processing.</t>
  </si>
  <si>
    <t>Materials for agricultural use.</t>
  </si>
  <si>
    <t>Filtration, sequestration, storage or accumulation of pollutants by organisms.</t>
  </si>
  <si>
    <t>Genetic materials from all organisms.</t>
  </si>
  <si>
    <t>Draught power provided by animals.</t>
  </si>
  <si>
    <t>Bio-remediation of waste by organisms.</t>
  </si>
  <si>
    <t>Moderation of smell, noise or visual impacts.</t>
  </si>
  <si>
    <t>Dilution of waste by the atmosphere, freshwater or marine ecosystems.</t>
  </si>
  <si>
    <t>Stabilisation of land masses and control of erosion rates.</t>
  </si>
  <si>
    <t>Wind protection.</t>
  </si>
  <si>
    <t>Category</t>
  </si>
  <si>
    <t>Regulation and maintenance</t>
  </si>
  <si>
    <t xml:space="preserve">Reasons for the timescale: </t>
  </si>
  <si>
    <t>Description of activity (optional)</t>
  </si>
  <si>
    <t>Source</t>
  </si>
  <si>
    <t>Source of information</t>
  </si>
  <si>
    <t>Is inflation included in the costs that are provided (Yes or No)?</t>
  </si>
  <si>
    <t>Not provided by the NNR</t>
  </si>
  <si>
    <t>Who benefits?</t>
  </si>
  <si>
    <t>NE</t>
  </si>
  <si>
    <t>Environmental good or service</t>
  </si>
  <si>
    <t>Type of cost</t>
  </si>
  <si>
    <t>Year</t>
  </si>
  <si>
    <t>Assumptions and other information</t>
  </si>
  <si>
    <t>-  None</t>
  </si>
  <si>
    <t xml:space="preserve">      Assumptions and other info</t>
  </si>
  <si>
    <t xml:space="preserve">Source of information </t>
  </si>
  <si>
    <t xml:space="preserve">DECC (2015) </t>
  </si>
  <si>
    <t>Discount Factor</t>
  </si>
  <si>
    <t>Total (£)</t>
  </si>
  <si>
    <t>Total cost (£)</t>
  </si>
  <si>
    <t>Total costs met by NE</t>
  </si>
  <si>
    <t>Total costs not met by NE</t>
  </si>
  <si>
    <t>Total costs met or not met by NE:</t>
  </si>
  <si>
    <t>Mostly others who don't pay NE for it</t>
  </si>
  <si>
    <t>NE &amp;/or others who pay NE for it</t>
  </si>
  <si>
    <t>Beneficiaries:</t>
  </si>
  <si>
    <t>Who pays for it?</t>
  </si>
  <si>
    <t>Not NE</t>
  </si>
  <si>
    <t>Cost of their time to volunteers (£) - don't enter</t>
  </si>
  <si>
    <t>Net of all costs</t>
  </si>
  <si>
    <t>Net only of costs paid by NE</t>
  </si>
  <si>
    <t>Costs paid for by NE:</t>
  </si>
  <si>
    <t>Legal/moral obligations</t>
  </si>
  <si>
    <t>Assumptions made in estimating anticipated changes  and other info</t>
  </si>
  <si>
    <t>Inputs made by others (not NE):</t>
  </si>
  <si>
    <t>Costs paid by NE to deliver legal/moral obligations (£)</t>
  </si>
  <si>
    <t>Total attributable costs for all environmental goods and services</t>
  </si>
  <si>
    <t>Total attributable costs</t>
  </si>
  <si>
    <t>Total non-attributable costs (£)</t>
  </si>
  <si>
    <t>Percentage of costs paid by NE or met by others:</t>
  </si>
  <si>
    <t>Value of inputs by others to deliver legal/moral obligations (£)</t>
  </si>
  <si>
    <t>Total costs to deliver legal/moral obligations:</t>
  </si>
  <si>
    <t>Total non-attributable value of inputs made by others</t>
  </si>
  <si>
    <t>Total non-attributable costs paid for by NE</t>
  </si>
  <si>
    <t>Total attributable plus non-attributable costs to deliver legal/moral obligations (£)</t>
  </si>
  <si>
    <t>Total attributable costs (£)</t>
  </si>
  <si>
    <t>Total costs met by NE (£)</t>
  </si>
  <si>
    <t>Total costs not met by NE (£)</t>
  </si>
  <si>
    <t>Discount factor</t>
  </si>
  <si>
    <t>Years 0 to 30:</t>
  </si>
  <si>
    <t>Years 31 to 75:</t>
  </si>
  <si>
    <t>Year of analysis</t>
  </si>
  <si>
    <t>Discounted Predicted Net Value of Environmental Goods &amp; Services</t>
  </si>
  <si>
    <t>Attributable costs (£)</t>
  </si>
  <si>
    <t>Costs not met by NE (%)</t>
  </si>
  <si>
    <t>Costs paid by NE (£) (from Attributable Costs Sheet)</t>
  </si>
  <si>
    <t>Costs met by NE (%)</t>
  </si>
  <si>
    <t>Percentage of costs met by NE or by others:</t>
  </si>
  <si>
    <t>Percentage of costs met by NE or others:</t>
  </si>
  <si>
    <t>Discount rate (Source: HM Treasury (2011) The Green Book. Appraisal &amp; Evaluation in Central Government):</t>
  </si>
  <si>
    <t>Total net present value</t>
  </si>
  <si>
    <t>Discounted non-attributable costs of maintenance and improvement in the environment</t>
  </si>
  <si>
    <t>(Net value of environmental goods and services provided in G &amp; S (Net) Sheet)</t>
  </si>
  <si>
    <t>(Non-attributable costs provided in Non-attributable costs sheet)</t>
  </si>
  <si>
    <t>Costs paid for by NE (discounted value):</t>
  </si>
  <si>
    <t>Inputs made by others (not NE) (discounted value):</t>
  </si>
  <si>
    <t>Provisioning (discounted net value)</t>
  </si>
  <si>
    <t>Regulation and maintenance (discounted net value)</t>
  </si>
  <si>
    <t>Cultural (discounted net value)</t>
  </si>
  <si>
    <t>Costs not met by NE (£) (from Attributable Costs Sheet)</t>
  </si>
  <si>
    <t>Total present value</t>
  </si>
  <si>
    <t>and the benefits are included in NE's financial accounts (£)</t>
  </si>
  <si>
    <t>Are the benefits in NE's financial accounts? (blank cells indicate 'No')</t>
  </si>
  <si>
    <t>and the benefits are not included in NE's financial accounts (£)</t>
  </si>
  <si>
    <t>Total for all goods and services providing benefits to NE and/or others who pay NE for the benefits (£)</t>
  </si>
  <si>
    <t>that provide benefits to NE and/or others who pay NE for them:</t>
  </si>
  <si>
    <t>Total for all goods and services that provide benefits mostly to others who don't pay NE for the benefits (£)</t>
  </si>
  <si>
    <t>To meet legal/moral obligations</t>
  </si>
  <si>
    <t>Brief description of environmental good or service</t>
  </si>
  <si>
    <t>Non-attributable costs (£)</t>
  </si>
  <si>
    <t>Attributable costs met by NE or others:</t>
  </si>
  <si>
    <t>Assumptions made in estimating anticipated changes</t>
  </si>
  <si>
    <t>Reference Scenario: Attributable Costs (costs that are specific to an environmental good or service)</t>
  </si>
  <si>
    <t>Reference Scenario: Environmental Goods &amp; Services</t>
  </si>
  <si>
    <t>Reference Scenario: Asset Register (Quantity, Health and Productivity of Ecosystem(s))</t>
  </si>
  <si>
    <t>Reference Scenario: Physical Flow Account (Quantities of flow of Environmental Goods and Services)</t>
  </si>
  <si>
    <t>Reference Scenario: Value of Environmental Goods &amp; Services (not considering costs)</t>
  </si>
  <si>
    <t>Reference Scenario: Monetary Account  (value of flows of environmental good and services minus attributable costs)</t>
  </si>
  <si>
    <t>Reference Scenario: Non-attributable costs (costs of maintaining or improving the environment (and associated facilities) that are not specific to an environmental good or service)</t>
  </si>
  <si>
    <t>Reference Scenario: Valuation Information (used to Value the Flow of Environmental Goods and Services)</t>
  </si>
  <si>
    <t>Why the indicator is useful to include</t>
  </si>
  <si>
    <t>Environmental goods and services listed in Physical Flow account</t>
  </si>
  <si>
    <t>Total value (not considering cost)</t>
  </si>
  <si>
    <t>No data entry needed</t>
  </si>
  <si>
    <t xml:space="preserve">Please enter information on revenue that the NNR receives under the relevant good or service in the table below. </t>
  </si>
  <si>
    <t>Quantity of Asset Indicators</t>
  </si>
  <si>
    <t>There is no need to provide information on the Single Farm Payment as it is not included in the account.</t>
  </si>
  <si>
    <t>Scientific (Research)</t>
  </si>
  <si>
    <t>This sheet collects information that is used to estimate the value of environmental goods and services.</t>
  </si>
  <si>
    <t>Reference Scenario: Calculation of Discounted Values (for the analysis)</t>
  </si>
  <si>
    <t>Return to Introduction</t>
  </si>
  <si>
    <t>Brief description of the boundary of the land that this account covers:</t>
  </si>
  <si>
    <t>Your name:</t>
  </si>
  <si>
    <t>Timescale of the account (long term):</t>
  </si>
  <si>
    <t>Buffering and reducing the strength of mass flows of sediment.</t>
  </si>
  <si>
    <t>Ecosystem provides pest control.</t>
  </si>
  <si>
    <t>Ecosystem provides disease control.</t>
  </si>
  <si>
    <t>Impacts on greenhouse gas concentrations (contributing to global climate regulation).</t>
  </si>
  <si>
    <t>Return to RS G &amp; S</t>
  </si>
  <si>
    <t>Brief description of environmental good or service delivered by NNR</t>
  </si>
  <si>
    <t>Purpose:</t>
  </si>
  <si>
    <t>In each year, the account will assess the extent and quality of ecosystems against this.</t>
  </si>
  <si>
    <t>Quality of asset indicators</t>
  </si>
  <si>
    <t>Other indicators</t>
  </si>
  <si>
    <t>Return to RS Register</t>
  </si>
  <si>
    <t xml:space="preserve">Experiences that directly involve plants, animals and land/sea scapes. </t>
  </si>
  <si>
    <t>Physical uses of land/sea scapes.</t>
  </si>
  <si>
    <t>Educational.</t>
  </si>
  <si>
    <t>Heritage, cultural.</t>
  </si>
  <si>
    <t>Aesthetic.</t>
  </si>
  <si>
    <t>Symbolic.</t>
  </si>
  <si>
    <t>Sacred and/or religious.</t>
  </si>
  <si>
    <t>Existence for current generation.</t>
  </si>
  <si>
    <t>The account will assess the level of environmental goods and services provided by the NNR each year against this.</t>
  </si>
  <si>
    <t>Return to RS Phys Flow</t>
  </si>
  <si>
    <t>Enter for all goods and services quantified in the Physical Flow account</t>
  </si>
  <si>
    <t>If the NNR or NE is paid for the good or service, where can you get estimates of the revenue from?</t>
  </si>
  <si>
    <t>Assumptions and other information regarding the revenue estimate</t>
  </si>
  <si>
    <t>If this revenue is in NE's financial accounts, select 'Yes' (entering 'No' is optional)</t>
  </si>
  <si>
    <t xml:space="preserve">Purpose: </t>
  </si>
  <si>
    <t>Information on how to complete this is provided in the column headings and pop-up boxes in the white cells.</t>
  </si>
  <si>
    <t>After completing it, please scroll down to the rest of the sheet.</t>
  </si>
  <si>
    <t>Cost of volunteers to NE (£/yr)</t>
  </si>
  <si>
    <t>Costs in CMSi paid by NE excluding capital items(£/yr)</t>
  </si>
  <si>
    <t>Likely purchases of capital items by NE (£/yr)</t>
  </si>
  <si>
    <t>Staff costs not in CMSi paid by NE (£/yr)</t>
  </si>
  <si>
    <t xml:space="preserve">Other costs not in CMSi paid by NE (£/yr) </t>
  </si>
  <si>
    <t>Financial costs paid by others (not NE) (£/yr)</t>
  </si>
  <si>
    <t>Contributions in kind excluding volunteer time (£/yr)</t>
  </si>
  <si>
    <t xml:space="preserve">  Cost of their time to volunteers (£/yr) - don't enter</t>
  </si>
  <si>
    <t>Contributions in kind by others excluding volunteer time (£/yr)</t>
  </si>
  <si>
    <t>Financial costs paid for by others (£/yr)</t>
  </si>
  <si>
    <t>Costs in CMSi paid by NE excluding capital items (£/yr)</t>
  </si>
  <si>
    <t>Staff costs not in CMSi paid by NE (£/yr) - don't enter</t>
  </si>
  <si>
    <t xml:space="preserve">Cost of volunteers to NE (£/yr) </t>
  </si>
  <si>
    <t>Other costs not in CMSi paid by NE (£/yr) - don't enter</t>
  </si>
  <si>
    <t>Add categories in these blank rows</t>
  </si>
  <si>
    <t>Inputs by volunteers:</t>
  </si>
  <si>
    <t>Return to RS Attrib</t>
  </si>
  <si>
    <t>Also, only do it for goods or services that you think can be valued (for example, because you entered information on it in the RS V Info sheet).</t>
  </si>
  <si>
    <t xml:space="preserve">In this sheet, only enter information on costs and other inputs (such as volunteer time) that can be easily attributed to a specific good or service. </t>
  </si>
  <si>
    <t xml:space="preserve">For example, if input of staff / volunteer time is made to educational visits and you can estimate the amount of input, enter information on it in this sheet. </t>
  </si>
  <si>
    <t xml:space="preserve">The figures are used to calculate the net value of the good or service in the Monetary Account. </t>
  </si>
  <si>
    <t>These exclude costs that can be attributed to a specific good or service (which are recorded in the RS Attrib sheet).</t>
  </si>
  <si>
    <t>The account will assess the non-attributable costs incurred by the NNR each year against the estimates in this sheet.</t>
  </si>
  <si>
    <t>The account will assess the attributable costs incurred by the NNR each year against these estimates.</t>
  </si>
  <si>
    <t>Add categories in these blank rows.</t>
  </si>
  <si>
    <t>Value of volunteer time inputs (to volunteers)</t>
  </si>
  <si>
    <t>Used to estimate the value of the time that volunteers input to the NNR.</t>
  </si>
  <si>
    <t>The account will assess the net value of goods and services delivered by the NNR against this.</t>
  </si>
  <si>
    <t>The net value for each good or service is the value of the good or service minus costs that can be attributed to it.</t>
  </si>
  <si>
    <t>It is used because, in general, society prefers to receive benefits now rather than in the future and to delay paying costs.</t>
  </si>
  <si>
    <t>The sum of the discounted value of a good or service over the period of the account is known as the 'total present value'.</t>
  </si>
  <si>
    <t>(HM Treasury specifies the discount rate that should be used by the public sector in the UK)</t>
  </si>
  <si>
    <t>Discounting is a technique used by economists so they can compare or combine benefits (or costs) that occur in different years. It is necessary to use for this account.</t>
  </si>
  <si>
    <t>Tip: read through all the categories of costs in the column below before you start entering information.</t>
  </si>
  <si>
    <t>You may find it easiest to enter estimates for each year first, then enter the source and assumptions.</t>
  </si>
  <si>
    <t>Tab label</t>
  </si>
  <si>
    <t>Enter data</t>
  </si>
  <si>
    <t>Introduction</t>
  </si>
  <si>
    <t>Yes</t>
  </si>
  <si>
    <t>Key information for the account.</t>
  </si>
  <si>
    <t>Identifies the environmental goods and services provided by the NNR.</t>
  </si>
  <si>
    <t>Asset Register</t>
  </si>
  <si>
    <t>Indicators of the quantity, health and productivity of ecosystem(s).</t>
  </si>
  <si>
    <t>Physical Flow Account</t>
  </si>
  <si>
    <t>Quantitative estimates of the flow of environmental goods and services.</t>
  </si>
  <si>
    <t>Valuation Information</t>
  </si>
  <si>
    <t>Generic Valuation Information</t>
  </si>
  <si>
    <t>No</t>
  </si>
  <si>
    <t>Attributable costs</t>
  </si>
  <si>
    <t>Costs that are specific to an environmental good or service.</t>
  </si>
  <si>
    <t>Monetary Account</t>
  </si>
  <si>
    <t>Value of flows of environmental good and services minus attributable costs.</t>
  </si>
  <si>
    <t>Non-Attributable  costs</t>
  </si>
  <si>
    <t>Costs of maintaining or improving the environment that are not specific to an environmental good or service.</t>
  </si>
  <si>
    <t>Calculation of Discounted Values</t>
  </si>
  <si>
    <t>Application of discounting to flows of value of environmental goods and services and costs to enable calculation of present values.</t>
  </si>
  <si>
    <t>RS G &amp; S</t>
  </si>
  <si>
    <t>RS Phys Flow</t>
  </si>
  <si>
    <t>Full title</t>
  </si>
  <si>
    <t>RS Register</t>
  </si>
  <si>
    <t>RS V Info</t>
  </si>
  <si>
    <t>RS Attrib</t>
  </si>
  <si>
    <t>RS Non-Attrib</t>
  </si>
  <si>
    <t xml:space="preserve">Sheets for the reference scenario (tab label starts 'RS') </t>
  </si>
  <si>
    <r>
      <t xml:space="preserve">a </t>
    </r>
    <r>
      <rPr>
        <sz val="10"/>
        <color theme="1"/>
        <rFont val="Arial"/>
        <family val="2"/>
      </rPr>
      <t>Net natural capital asset values are calculated as the present value of value of flows of environmental goods and services minus the present value of costs (attributable plus non-attributable).</t>
    </r>
  </si>
  <si>
    <t>Summary description</t>
  </si>
  <si>
    <t>X RS Gen V Info</t>
  </si>
  <si>
    <t>X RS G &amp; S V</t>
  </si>
  <si>
    <t>X RS G &amp; S Net</t>
  </si>
  <si>
    <t>X RS Disc</t>
  </si>
  <si>
    <t>Focus</t>
  </si>
  <si>
    <t>Return to RS Non-Attrib</t>
  </si>
  <si>
    <t xml:space="preserve">If you do this, describe here how you have defined legal and/or moral obligations: </t>
  </si>
  <si>
    <t>Return to Focus</t>
  </si>
  <si>
    <t>Sheets with label starting 'Tip'</t>
  </si>
  <si>
    <t>Various</t>
  </si>
  <si>
    <t>Tips on completing the workbook (all accessed by links provided in the relevant sheets)</t>
  </si>
  <si>
    <t>Specific to each tip. Links that take you to the tips are provided at appropriate points in the workbook. You do not need to read them separately.</t>
  </si>
  <si>
    <t>How to complete this sheet - select here (or go to P7 of advice document).</t>
  </si>
  <si>
    <t>How to complete (or go to P9 of advice document)</t>
  </si>
  <si>
    <t>Select here for a diagram that illustrates the structure of the work book (also provided in separate file)</t>
  </si>
  <si>
    <t>Values of the environmental goods and services provided by the NNR (not considering costs).</t>
  </si>
  <si>
    <t>Environmental Goods &amp; Services</t>
  </si>
  <si>
    <t>Value of Environmental Goods &amp; Services</t>
  </si>
  <si>
    <t>Go to the next sheet</t>
  </si>
  <si>
    <t>A summary of sheets in the workbook is provided below:</t>
  </si>
  <si>
    <t>Important: please read the following before you start:</t>
  </si>
  <si>
    <t>Key principles to employ in developing the account - select here (or go to P5 of advice document).</t>
  </si>
  <si>
    <t>For advice select here (or go to P6 of advice document).</t>
  </si>
  <si>
    <t>How to enter information in the workbook - select here (or go to P5 of advice document).</t>
  </si>
  <si>
    <t>For advice select here (or go to P7 of advice document)</t>
  </si>
  <si>
    <t>Go to next sheet</t>
  </si>
  <si>
    <t>Leave blank if none</t>
  </si>
  <si>
    <t>Inputs to food for human consumption (not inputs to animal or crop production):</t>
  </si>
  <si>
    <t>Drinking water for humans:</t>
  </si>
  <si>
    <t>Biomass for human use:</t>
  </si>
  <si>
    <t>Water for human use (not drinking):</t>
  </si>
  <si>
    <t>Energy for human use (other than food):</t>
  </si>
  <si>
    <t>Degradation of waste and toxic materials &amp; moderation of other nuisances:</t>
  </si>
  <si>
    <t>Maintenance and moderation of flows:</t>
  </si>
  <si>
    <t>Maintenance of physical, chemical or biological conditions:</t>
  </si>
  <si>
    <t>Recreation &amp; other physical activities &amp; experiences:</t>
  </si>
  <si>
    <t>Intellectual activities &amp; representations of nature (for example, in art):</t>
  </si>
  <si>
    <t>Spiritual, symbolic &amp; other interactions with nature:</t>
  </si>
  <si>
    <t>Other:</t>
  </si>
  <si>
    <t>Environmental goods &amp; services provided by NNR</t>
  </si>
  <si>
    <t>Click on 'level of provision' cell for more information</t>
  </si>
  <si>
    <t>Source of information on level of provision</t>
  </si>
  <si>
    <t>How to complete this sheet - select here (or go to P8 of advice document).</t>
  </si>
  <si>
    <t>How to complete (or go to P10 of advice document)</t>
  </si>
  <si>
    <t>Inputs of volunteer time to NNR:</t>
  </si>
  <si>
    <t xml:space="preserve">Volunteer unskilled inputs e.g. clearing a site (would be paid about £50/day if hired) (days/yr) </t>
  </si>
  <si>
    <t>Volunteer skilled inputs e.g. erecting fences (would be paid about £150/day if hired) (days/yr)</t>
  </si>
  <si>
    <t>Volunteer professional inputs e.g. ecological surveys (would be paid about £350/day if hired) (days/yr)</t>
  </si>
  <si>
    <t>How to complete this sheet - select here (or go to P11 of advice document).</t>
  </si>
  <si>
    <t>No more sheets to complete!</t>
  </si>
  <si>
    <t>If firewood is supplied for free e.g. to volunteers, in the table below include the local price for firewood sales (for collection by customer) for the unit of measure you have used in RS Phys Flow.</t>
  </si>
  <si>
    <t xml:space="preserve">Date (to provide version control): </t>
  </si>
  <si>
    <t>● Main</t>
  </si>
  <si>
    <t>One of the main goods/services relative to others provided by NNR</t>
  </si>
  <si>
    <t>Provided at low levels relative to other goods/services provided by NNR</t>
  </si>
  <si>
    <t>Unit of measurement (per year)</t>
  </si>
  <si>
    <t>Source of information for reporting (each year) on the indicator</t>
  </si>
  <si>
    <t>All other costs are included in the account. They are entered in the next sheet, as costs that cannot be attributed to specific goods and services.</t>
  </si>
  <si>
    <t>If none of these can be separated out easily, that is fine. Leave this sheet blank</t>
  </si>
  <si>
    <t xml:space="preserve">If you are leaving this sheet blank, move on to the next sheet (which is for the non-attributable costs).  </t>
  </si>
  <si>
    <t>Used to identify which goods and services to focus on in the account</t>
  </si>
  <si>
    <t>Remember to save the file!</t>
  </si>
  <si>
    <t>Nature conservation</t>
  </si>
  <si>
    <t xml:space="preserve">If the category described here as 'nature conservation' includes other things (such as public engagement), specify them here. </t>
  </si>
  <si>
    <t xml:space="preserve">If you wish, you can separate out costs to meet legal and/or moral obligations from costs over and above this (to deliver nature conservation), </t>
  </si>
  <si>
    <t>Inputs to deliver legal/moral obligations or nature conservation:</t>
  </si>
  <si>
    <t>Value of inputs by others to deliver nature conservation (£)</t>
  </si>
  <si>
    <t>Costs to deliver legal/moral obligations or nature conservation:</t>
  </si>
  <si>
    <t>Costs paid by NE to deliver nature conservation (£)</t>
  </si>
  <si>
    <t>Total costs to deliver nature conservation:</t>
  </si>
  <si>
    <t>Total attributable plus non-attributable costs to deliver nature conservation (£)</t>
  </si>
  <si>
    <t>Total costs to deliver legal/moral obligations plus nature conservation:</t>
  </si>
  <si>
    <t>Total attributable plus non-attributable costs to deliver legal/moral obligations plus nature conservation (£)</t>
  </si>
  <si>
    <t>Optional: Costs are to deliver legal/moral obligations or nature conservation?</t>
  </si>
  <si>
    <t>Current value of conservation for future generations.</t>
  </si>
  <si>
    <t>Access off-site and entertainment.</t>
  </si>
  <si>
    <t>Focuses on the environmental goods and services provided by the NNR (information on the ecological characteristics is entered in the next sheet, not here)</t>
  </si>
  <si>
    <t>How to complete this sheet - select here (or go to P12 of advice document).</t>
  </si>
  <si>
    <t>Value of educational visits</t>
  </si>
  <si>
    <t xml:space="preserve">Typical cost based on various sources of guided walks that are charged for (many are provided free of charge): Leicestershire Wildlife Trust (WT) £3, Norfolk WT £5 for 2 hours, Northumberland £3 for 3 hrs, RSPB £2.50 for 2 hrs, Surrey WT £4 for 2 hours. </t>
  </si>
  <si>
    <t>Double cost of educational visits for school children</t>
  </si>
  <si>
    <t>Discounted residual value</t>
  </si>
  <si>
    <t>Enter all monetary costs as negative numbers (they will appear in brackets). Enter amounts of volunteer time input as positive numbers (without entering a minus sign; they will not appear in brackets).</t>
  </si>
  <si>
    <t>To enable analysis for the account, this sheet calculates the discounted values for the values of the environmental goods and services and the costs.</t>
  </si>
  <si>
    <t>Annuity Factor:</t>
  </si>
  <si>
    <t xml:space="preserve">Used to calculate equivalent annual cost of capital items, which is included in the residual value. </t>
  </si>
  <si>
    <t>Calculated for period of 20 yrs using formula from HM Government (2011) One-In, One-Out Methodology</t>
  </si>
  <si>
    <t>Present value</t>
  </si>
  <si>
    <t>Costs of IT for NE staff (£/yr) - don't enter</t>
  </si>
  <si>
    <t>Costs paid by NE to deliver legal/moral obligations (excluding residual value of capital items) (£)</t>
  </si>
  <si>
    <t>Information concerning the NNR that is used to value certain environmental goods and services that are not paid for but can be valued (flow of goods and services is provided in RS Phys Flow).</t>
  </si>
  <si>
    <t>The analysis does not include the benefits that volunteers gain from volunteering (Fujiwara et al (2013) found that UK adults who volunteer regularly derive a wellbeing benefit on average equivalent to a monetary value of about £13,500 per person per year).</t>
  </si>
  <si>
    <t>Total discounted net value attributed to environmental goods &amp; services</t>
  </si>
  <si>
    <t>For the Reference Scenario:</t>
  </si>
  <si>
    <t>To deliver nature conservation</t>
  </si>
  <si>
    <t>Ainsdale Sand Dunes NNR</t>
  </si>
  <si>
    <t>The existing NNR boundary</t>
  </si>
  <si>
    <t>20 years</t>
  </si>
  <si>
    <t>Practical timescale to quantify changes and ambitions.</t>
  </si>
  <si>
    <t>Ad hoc casual foraging by the public for blackberries, fungi and asparagus.</t>
  </si>
  <si>
    <t>Rabbit poaching.</t>
  </si>
  <si>
    <t>Grazing licence for 225 Herdwick sheep grazing each winter.</t>
  </si>
  <si>
    <t>Shetland cattle (rare breed) breeding.</t>
  </si>
  <si>
    <t xml:space="preserve">Forest management by-products for firewood and biofuel. </t>
  </si>
  <si>
    <t>Sea defence for low lying hinterland rail, road and airfield and housing estate.</t>
  </si>
  <si>
    <t>Vegetation protects low lying hinterland rail, road and airfield and housing estate from windblown sand and wind.</t>
  </si>
  <si>
    <t>Pollination of wild species.</t>
  </si>
  <si>
    <t>Nitrogen fixing plants.</t>
  </si>
  <si>
    <t>Major cycle link between Liverpool and Southport.</t>
  </si>
  <si>
    <t>Internationally important site for scientific research.</t>
  </si>
  <si>
    <t>Facebook, radio, TV, local press, talks and walks.</t>
  </si>
  <si>
    <t>metric tonnes</t>
  </si>
  <si>
    <t>weighbridge tickets</t>
  </si>
  <si>
    <t xml:space="preserve">staff </t>
  </si>
  <si>
    <t>tonnes</t>
  </si>
  <si>
    <t>contractor</t>
  </si>
  <si>
    <t>head of sheep</t>
  </si>
  <si>
    <t>staff</t>
  </si>
  <si>
    <t>number of visits</t>
  </si>
  <si>
    <t>CMSi</t>
  </si>
  <si>
    <t>number of studies.</t>
  </si>
  <si>
    <t>number of students</t>
  </si>
  <si>
    <t>CMSI</t>
  </si>
  <si>
    <t>number of volunteers</t>
  </si>
  <si>
    <t>number of trainees</t>
  </si>
  <si>
    <t>Woodland</t>
  </si>
  <si>
    <t>Ha</t>
  </si>
  <si>
    <t>Staff</t>
  </si>
  <si>
    <t xml:space="preserve">Beach </t>
  </si>
  <si>
    <t>Open Dunes</t>
  </si>
  <si>
    <t>Native scrub controlled as required for Favourable Condition</t>
  </si>
  <si>
    <t>Key indicator plant species /communities present as required for Favourable Condition</t>
  </si>
  <si>
    <t>Beach is maintained as safe clean public amenity.</t>
  </si>
  <si>
    <t>Appropriate and safe access routes and infrastructure provided throughout the NNR.</t>
  </si>
  <si>
    <t>Visitor centre/classroom regularly used</t>
  </si>
  <si>
    <t>20-40% of open dune habitat.</t>
  </si>
  <si>
    <t>Turf stripping and dune restoration in 2018.</t>
  </si>
  <si>
    <t>yes/no</t>
  </si>
  <si>
    <t>A few years of control by 2020.</t>
  </si>
  <si>
    <t>no</t>
  </si>
  <si>
    <t>yes</t>
  </si>
  <si>
    <t>Carbon storage</t>
  </si>
  <si>
    <t>Volunteer livestock lookering</t>
  </si>
  <si>
    <t>Volunteer practical tasks.</t>
  </si>
  <si>
    <t>Dangerous tree removal</t>
  </si>
  <si>
    <t>Fire fighting</t>
  </si>
  <si>
    <t>Beach patrol</t>
  </si>
  <si>
    <t>Licence</t>
  </si>
  <si>
    <t>£ per tonne</t>
  </si>
  <si>
    <t>NE is not paid. In return for taking the saplings, the contractor provides habitat management at no charge.</t>
  </si>
  <si>
    <t>NE is not paid. In return for taking the biomass, the contractor manages fire risk by removing brash at no charge.</t>
  </si>
  <si>
    <t>Educational visits: other groups, supported by NE staff.</t>
  </si>
  <si>
    <t>Scientific research.</t>
  </si>
  <si>
    <t>Timber (pulp and saw wood).</t>
  </si>
  <si>
    <t>Firewood (mostly given to volunteers, some sold commercially).</t>
  </si>
  <si>
    <t>Birch saplings.</t>
  </si>
  <si>
    <t>Biomass.</t>
  </si>
  <si>
    <t>Educational visits: college, supported by NE staff.</t>
  </si>
  <si>
    <t>Note that in addition to the services below, sports events are held at the NNR: a horse riding event once a year and an orienteering event held once every year years.</t>
  </si>
  <si>
    <t>£ per head of sheep</t>
  </si>
  <si>
    <t xml:space="preserve">Note that valuation of educational visits does not include any revenue that may arise from school visits (due to uncertainty associated with this). </t>
  </si>
  <si>
    <t>Educational visits: college (unsupported).</t>
  </si>
  <si>
    <t>Volunteer training.</t>
  </si>
  <si>
    <t>Apprentice training.</t>
  </si>
  <si>
    <t>Based on standard IT contract of £3,750 per member of staff per yr and input to the NNR of 0.5 + 0.85 + 0.95 + 0.95 members of staff.</t>
  </si>
  <si>
    <t>tonnes of carbon</t>
  </si>
  <si>
    <t>Mobile (yellow), semi-fixed &amp; fixed dunes.</t>
  </si>
  <si>
    <t>Pine plantation forest. Assumed coastal adaptation plan agreed and implemented from 2018 to achieve Favourable Condition (Unit 18) by 2035.</t>
  </si>
  <si>
    <t>5-year mean annual string count</t>
  </si>
  <si>
    <t>Pre-breeding population index</t>
  </si>
  <si>
    <t>NNR squirrel survey report (Wildlife Trust)</t>
  </si>
  <si>
    <t>Assume 102 as a reasonable baseline for Favourable Condition / reference scenario, but with increased habitat for breeding following restoration works.</t>
  </si>
  <si>
    <t>Figure for fleet costs only. Assumptions as above. 50% of fleet costs attributed to Ainsdale are attributed to nature conservation.</t>
  </si>
  <si>
    <t>Area team</t>
  </si>
  <si>
    <t>National NNR team</t>
  </si>
  <si>
    <t>National NNR team (attribution estimated by NNR staff)</t>
  </si>
  <si>
    <t>Additional to costs in CMSi</t>
  </si>
  <si>
    <t>Non native scrub controlled for Favourable Condition</t>
  </si>
  <si>
    <t>Further detail on the above for use in estimation of carbon storage and sequestration</t>
  </si>
  <si>
    <t>Pine woodland</t>
  </si>
  <si>
    <t>Humid dune slacks</t>
  </si>
  <si>
    <t>Dry dune slacks</t>
  </si>
  <si>
    <t>Fixed dune grassland</t>
  </si>
  <si>
    <t>Mobile and semi-fixed dunes</t>
  </si>
  <si>
    <t>Broadleaved woodland &amp; scrub</t>
  </si>
  <si>
    <t>Habitat type</t>
  </si>
  <si>
    <t>Carbon stock (t C/ha)</t>
  </si>
  <si>
    <t>References:</t>
  </si>
  <si>
    <t>Beaumont and others (2014).</t>
  </si>
  <si>
    <t>Alonso and others (2012) and Morison and others (2012)</t>
  </si>
  <si>
    <t>Carbon stock estimates:</t>
  </si>
  <si>
    <t>(tonnes of carbon dioxide equivalent/ha/yr)</t>
  </si>
  <si>
    <t>tonnes of carbon dioxide equivalent / yr</t>
  </si>
  <si>
    <t xml:space="preserve">Ground source heat pump (in 2016) </t>
  </si>
  <si>
    <t>Capital expenditure to meet legal and moral obligations:</t>
  </si>
  <si>
    <t>Capital expenditure for nature conservation purposes:</t>
  </si>
  <si>
    <t>Costs paid by NE to deliver nature conservation (excluding residual value of capital items) (£)</t>
  </si>
  <si>
    <t>Residual value of equivalent annual cost of capital items paid by NE to deliver nature conservation (£)</t>
  </si>
  <si>
    <t>Residual value of equivalent annual cost of capital items paid by NE to deliver legal/moral obligations (£)</t>
  </si>
  <si>
    <t xml:space="preserve">Estimated with low confidence. The data used are generalised values for broad habitat types that are best estimates (not based on studies at the site).  </t>
  </si>
  <si>
    <t>Value of recreational visits</t>
  </si>
  <si>
    <t xml:space="preserve">Used to estimate the value of recreational visits. </t>
  </si>
  <si>
    <t>Visits (recreational).</t>
  </si>
  <si>
    <t xml:space="preserve">Used to estimate the value of educational visits. </t>
  </si>
  <si>
    <t>Educational visits by schools that have educational input by Natural England staff or volunteers (£ per child for half day visit of 1.5-2 hrs)</t>
  </si>
  <si>
    <t>Educational visits by further and higher education establishments that have educational input by Natural England staff or volunteers(£ per student for day  visit)</t>
  </si>
  <si>
    <t xml:space="preserve">Assumes recreational visitors to NNR would pay admission fees at non-member admission charges for sample of Nature Reserves that charge for access. Assumes that the admission fee for adults applies to 75% of recreational visits and that the admission fee for children (provided in table below) applies to 25% of recreational visits. Savings from family admissions not reflected in estimate.  </t>
  </si>
  <si>
    <t xml:space="preserve">Note that the average cost of educational visits by the public is less than the average cost of admission. </t>
  </si>
  <si>
    <t>Educational visits: schools, supported by NE staff.</t>
  </si>
  <si>
    <t>Educational visits: schools (unsupported).</t>
  </si>
  <si>
    <t>Educational visits: other groups (unsupported).</t>
  </si>
  <si>
    <t>Educational visits by the public that have educational input by Natural England staff or volunteers (£ per person for half day visit)</t>
  </si>
  <si>
    <t>Estimated based on admission fee for recreational visits by adults (excluding children). Uses data listed for estimating value of recreational visits.</t>
  </si>
  <si>
    <t>Assumptions as for recreational visits.</t>
  </si>
  <si>
    <t xml:space="preserve">Assumes visitors would pay admission fees at child non-member admission charges for sample of Nature Reserves that charge for access. </t>
  </si>
  <si>
    <t xml:space="preserve">Assumes visitors would pay admission fees at student non-member admission charges for sample of Nature Reserves that charge for access. </t>
  </si>
  <si>
    <t xml:space="preserve">Note that RSPB charges for non-primary are as follows: KS3 &amp; 4: £5, A-level: £6. Assumes these visitors to NNR would pay  fees charged by sample of Nature Reserves that charge for educational visits. </t>
  </si>
  <si>
    <t xml:space="preserve">Visits are for a full day (4 hours or more). Cost of a full day visit is double half a day (it is for some of the providers sampled above but some charge a little less). Cost of a visit by further and higher education establishments is the same as the cost for a school. Assumes these visitors to NNR would pay  fees charged by sample of Nature Reserves that charge for educational visits. </t>
  </si>
  <si>
    <t xml:space="preserve">Assumes these visitors to NNR would pay  fees charged by sample of Nature Reserves that charge for educational visits. </t>
  </si>
  <si>
    <t>Educational visits by schools that do not have educational input from the NNR team (£ per child per visit)</t>
  </si>
  <si>
    <t>Educational visits by further and higher education establishments that do not have educational input from the NNR team (£ per student per visit)</t>
  </si>
  <si>
    <t>Educational visits by the public that do not have educational input from the NNR team (£ per person per visit)</t>
  </si>
  <si>
    <t>This reflects the importance placed on engagement by NNRs (in general, not necessarily by individual sites).</t>
  </si>
  <si>
    <t>Undergraduate or masters dissertations.</t>
  </si>
  <si>
    <t>cubic metres</t>
  </si>
  <si>
    <t>Early successional dune habitats (mobile dunes and dune slacks)</t>
  </si>
  <si>
    <t>Sea buckthorn control 2018</t>
  </si>
  <si>
    <t>Natterjack toads breeding as required for Favourable Condition</t>
  </si>
  <si>
    <t>Linear connectivity of open dune habitats with neighbouring properties.</t>
  </si>
  <si>
    <t>Note: this sheet is blank but is retained because it is integral to calculations in other sheets.</t>
  </si>
  <si>
    <t>Recurrent purchases of capital items by NE (£/yr)</t>
  </si>
  <si>
    <t>One-off purchases of capital items by NE (£?yr)</t>
  </si>
  <si>
    <t>Average cost calculated for a sample of fees for a half day educational visit for school children charged by other providers (Derbyshire Wildlife Trust (WT) £3 for 1.5 hrs, Durham WT £3, RSPB £3.50-£4 (Primary), Staffordshire WT £3.50, Warwickshire WT £4)</t>
  </si>
  <si>
    <t>Estimated based on admission fee for recreational visit by a child non-member. Average calculated from the following sample of admission fees charged by other providers: RSPB: Dearne Valley - Old Moor £2.50; Rainham Marshes £3; Strumpshaw Fen £2.50. Hampshire County Council: Titchfield Haven NNR £2. Norfolk Wildlife Trust: Cley Marshes free. Yorkshire Wildlife Trust: Potteric Carr £2.50.</t>
  </si>
  <si>
    <t>Estimated based on admission fee for recreational visit by a student non-member. Average calculated from the following sample of admission fees charged by other providers: RSPB: Dearne Valley - Old Moor £3.50; Rainham Marshes £5 (same as adult); Strumpshaw Fen £3.50 (same as adult). Hampshire County Council: Titchfield Haven NNR £3.75. Norfolk Wildlife Trust: Cley Marshes £5 (same as adult). Yorkshire Wildlife Trust: Potteric Carr £3.</t>
  </si>
  <si>
    <t>Based on average admissions for an adult non-member (£4.42) calculated from the following sample of admission fees charged by other providers (no fee is charged for many sites): RSPB: Dearne Valley - Old Moor £5; Rainham Marshes £5; Strumpshaw Fen £3.50. Hampshire County Council: Titchfield Haven NNR £4. Norfolk Wildlife Trust: Cley Marshes £5. Yorkshire Wildlife Trust: Potteric Carr £4.</t>
  </si>
  <si>
    <t>Equivalent annual cost of values with irregular flow</t>
  </si>
  <si>
    <t>Calculated using the present value of the flow over 20 years (from RS Non-Attrib) and the annuity factor (above)</t>
  </si>
  <si>
    <t>Revenue from timber (pulp and saw wood)</t>
  </si>
  <si>
    <t>Residual value calculated using equivalent annual value because flow of revenue is irregular</t>
  </si>
  <si>
    <t>Note that this workbook provides only the sheets required to develop the reference scenario (it cannot be used to report against the account).</t>
  </si>
  <si>
    <t>To Natural England</t>
  </si>
  <si>
    <t>To others</t>
  </si>
  <si>
    <t xml:space="preserve">Net asset value </t>
  </si>
  <si>
    <t>Present value of liabilities met externally</t>
  </si>
  <si>
    <t>Data for graph:</t>
  </si>
  <si>
    <t>Focus of this initial corporate natural capital account</t>
  </si>
  <si>
    <t>X RS Net Asset Value</t>
  </si>
  <si>
    <t>Calculation of asset values for the reference scenario</t>
  </si>
  <si>
    <t>Calculates the total present value of assets, costs (excluding attributable costs) and net asset values for the reference scenario. Not usually provided in a full CNCA account (included for the purposes of the study).</t>
  </si>
  <si>
    <t>In explanation:</t>
  </si>
  <si>
    <t xml:space="preserve">Gross asset value is the sum of discounted monetary values of environmental goods and services (minus any attributable costs) </t>
  </si>
  <si>
    <t>delivered by the long term goal over the period of the account.</t>
  </si>
  <si>
    <t>(which has a similar structure to that used here) and Statement of Changes. These would present the information for the year that</t>
  </si>
  <si>
    <t xml:space="preserve">Reference Scenario: Value of Assets and Liabilities </t>
  </si>
  <si>
    <t>Liabilities are the sum of the discounted values of the costs of delivering the long term goal  (excluding any costs that</t>
  </si>
  <si>
    <t xml:space="preserve"> can be attributed to specific goods and services).</t>
  </si>
  <si>
    <t xml:space="preserve">Net natural capital asset value is the gross asset value minus the liabilities. </t>
  </si>
  <si>
    <t xml:space="preserve"> was being reported relative to the data for the reference scenario.</t>
  </si>
  <si>
    <t xml:space="preserve">Description of the long term goal employed in the account: </t>
  </si>
  <si>
    <t>Important assumptions concerning the long term goal:</t>
  </si>
  <si>
    <t xml:space="preserve">Sets out expectations about the quantity of goods and services provided by the NNR from the current year onwards with delivery of the plan to achieve the long term goal.  </t>
  </si>
  <si>
    <t>For the NNR with delivery of the plan, the level of the good or service provided relative to other goods/services delivered by the NNR (used to identify the priorities to focus the account on):</t>
  </si>
  <si>
    <t>Summarises the environmental goods and services (ecosystem services) provided by the NNR with delivery of the plan to achieve the long term goal.</t>
  </si>
  <si>
    <t>With delivery of the plan, level of good / service relative to level of others provided by NNR</t>
  </si>
  <si>
    <t>Predicted level of provision with delivery of the plan to achieve the goal:</t>
  </si>
  <si>
    <t xml:space="preserve">    Predicted level with delivery of the plan to achieve the goal: </t>
  </si>
  <si>
    <t xml:space="preserve">Using indicators, this describes the anticipated extent, quality, health and capacity of ecosystems to produce environmental goods and services with delivery of the plan to achieve the goal. </t>
  </si>
  <si>
    <t>Sets out costs that can be attributed to (are specific to) a particular environmental good or service that can be valued for the current year onwards with delivery of the plan to achieve the long term goal.</t>
  </si>
  <si>
    <t xml:space="preserve">       Predicted cost (£) with delivery of the plan to achieve the goal:</t>
  </si>
  <si>
    <t>Sets out expectations about the cost of NNR maintenance, improvements and capital investment from the current year onwards with delivery of the plan to achieve the long term goal.</t>
  </si>
  <si>
    <t xml:space="preserve">       Predicted non-attributable cost (£) with delivery of the plan to achieve the goal:</t>
  </si>
  <si>
    <t>This sheet calculates the value of environmental goods and services (regardless of costs) with delivery of the plan to achieve the long term goal.</t>
  </si>
  <si>
    <t>This sheet calculates the flow of the net value of environmental goods and services  with delivery of the plan to achieve the long term goal.</t>
  </si>
  <si>
    <t>Predicted net value (benefits minus costs) (£) with delivery of the plan to achieve the goal:</t>
  </si>
  <si>
    <t>Predicted value (£) with delivery of the plan to achieve the goal:</t>
  </si>
  <si>
    <t>Predicted discounted net value (£)  with delivery of the plan to achieve the goal:</t>
  </si>
  <si>
    <t>This sheet calculates the value of assets, liabilities and net value of assets for delivery of the plan to achieve the long term goal.</t>
  </si>
  <si>
    <t>This sheet would not usually be presented in an account. Instead, this information would be incorporated into the Natural Capital Balance Sheet</t>
  </si>
  <si>
    <t xml:space="preserve">       Discounted predicted non-attributable cost (£)  with delivery of the plan to achieve the goal:</t>
  </si>
  <si>
    <t xml:space="preserve"> Select here for a brief introduction to corporate natural capital accounting (or go to Page 2 (P2) of advice document).</t>
  </si>
  <si>
    <t>Net carbon flux</t>
  </si>
  <si>
    <t>Net carbon flux estimates:</t>
  </si>
  <si>
    <t>Net carbon flux.</t>
  </si>
  <si>
    <t>Note:  the estimates of net carbon flux for habitats on the NNR are negative because the habitats provide net sequestration of carbon.</t>
  </si>
  <si>
    <t>Note: because net carbon sequestration is of benefit to society, the quantity of the net carbon flux (which is negative for carbon sequestration) multiplied by the unit monetary value is converted into a positive figure.</t>
  </si>
  <si>
    <r>
      <rPr>
        <i/>
        <sz val="11"/>
        <color theme="1"/>
        <rFont val="Arial"/>
        <family val="2"/>
      </rPr>
      <t xml:space="preserve">Anticipated goal: </t>
    </r>
    <r>
      <rPr>
        <sz val="11"/>
        <color theme="1"/>
        <rFont val="Arial"/>
        <family val="2"/>
      </rPr>
      <t xml:space="preserve">Favourable condition status across all units of the NNR. Fully consulted management plan in place for coastal adaptation and ongoing active management of unit 20,18 and 16. Re-activation of dune processes within the other dune units managed through grazing and other interventions for key features.  Rear woodland managed as per the forest plan commitments. Community access, education, research, health and recreation developed and enabled.       </t>
    </r>
  </si>
  <si>
    <t>Mobile (yellow) and semi-fixed dunes</t>
  </si>
  <si>
    <t>Foreshore (beach) / intertidal (not vegetated)</t>
  </si>
  <si>
    <t>Note that the estimate is partial because data are not available for all habitats in the NNR.</t>
  </si>
  <si>
    <t>No suitable estimate available</t>
  </si>
  <si>
    <t>Details of the total salary costs for Natural England staff that are employed in the account are provided at the bottom of the sheet.</t>
  </si>
  <si>
    <t>Reserve Warden, Support Adviser</t>
  </si>
  <si>
    <t>Reserve Manager, Adviser</t>
  </si>
  <si>
    <t>Senior Reserve Manager, Group Coordinator, Lead Adviser</t>
  </si>
  <si>
    <t xml:space="preserve">The account assumes that for all staff involved in NNR work, the basic hours for their pay band is 36 hours / week and that they are paid the maximum salary for their pay band. </t>
  </si>
  <si>
    <t>This is because many NNR staff previously worked for English Nature and have worked for Natural England and legacy bodies for a long time.</t>
  </si>
  <si>
    <t>Basic hours for the pay bands for NNR staff</t>
  </si>
  <si>
    <t>Hours worked by NNR staff</t>
  </si>
  <si>
    <t>Based on 2016 full salary costs to Natural England for 50% of senior reserve manager, 85% of reserve manager, 95% of warden and 95% of trainee.</t>
  </si>
  <si>
    <t>The category 'Costs in CMSi paid by NE excluding capital items' includes the costs of habitat and species management, management of  estate structures (e.g. gates, bridges, fences under £5,000), tool purchase, maintenance of reserve machinery, volunteer support costs and NNR base maintenance.</t>
  </si>
  <si>
    <t>Note:</t>
  </si>
  <si>
    <t xml:space="preserve">The volunteers that make input to NNRs have a range of relevant skills (unskilled, skilled in land-based work, and ecological experts). This is reflected in the values used for volunteer inputs. </t>
  </si>
  <si>
    <t xml:space="preserve">Capital items purchased by NE' include the purchase of machinery (over £5,000) and provision or maintenance of major buildings or structures (over £5,000).  
</t>
  </si>
  <si>
    <t>Water-logged soils sequestering carbon, forest and vegetation.  Balance will change over time.</t>
  </si>
  <si>
    <t xml:space="preserve">Long term monitoring network volunteers and butterfly / moth monitoring and bird monitoring </t>
  </si>
  <si>
    <t>Vehicles (in 2020)</t>
  </si>
  <si>
    <t>Vehicles</t>
  </si>
  <si>
    <t>Based on 2015/16 data for leases, fleet, utilities and rates. Assumes 80% of fleet costs and 85% of utilities and rates are attributed to Ainsdale (the residual attributed to the other NNRs managed out of the base). 50% of fleet costs are attributed to legal and moral obligations. Assumes costs of utilities falls by 40% following installation of ground source heat pump in 2016. Assumes fleet costs continue at current costs (though these will change with the age of the fleet).</t>
  </si>
  <si>
    <t>Source of full salary costs for basic hours: Natural England pay tool (1 April 2016). Data include Natural England's National Insurance and pension contributions.</t>
  </si>
  <si>
    <t>Timber - pulp and saw wood. Birch saplings for horse racing jumps. Provide logs for council-run portable sawmill for manufacture of access infrastructure.</t>
  </si>
  <si>
    <t>Recharge of domed aquifer for golf course and Cloven Le Dale stud farm.</t>
  </si>
  <si>
    <t>Eroding coast line - management of frontal dunes moderates erosion rates (tidal and wind and storm events).</t>
  </si>
  <si>
    <t>Recharge of domed aquifer supplying biodiversity benefits, which is being improved through woodland management.</t>
  </si>
  <si>
    <t>Woodland provides shade and wind protection and evapotranspiration.</t>
  </si>
  <si>
    <t xml:space="preserve">Large visitor numbers including volunteers. </t>
  </si>
  <si>
    <t xml:space="preserve">Visits by  schools and colleges (guided walks, use of classroom facilities, and self guided visits). Good links with local educational institutions, University of the Third Age etc.  Training of apprentices, volunteers and students (students through providing guidance).  </t>
  </si>
  <si>
    <t>Historical and cultural context of the coast, NNR, woodland planting, maritime history etc.</t>
  </si>
  <si>
    <t>Art projects, workshops. Open landscape views for passengers and trains and residents of housing estate.</t>
  </si>
  <si>
    <t>Grazing licence.</t>
  </si>
  <si>
    <t>number of dissertations.</t>
  </si>
  <si>
    <t>Legal and moral obligations are health and safety (including personal protective equipment), visitor infrastructure, livestock welfare, staff and volunteer welfare, buildings' maintenance and upkeep.</t>
  </si>
  <si>
    <r>
      <t>£ per m</t>
    </r>
    <r>
      <rPr>
        <sz val="12"/>
        <color theme="1"/>
        <rFont val="Calibri"/>
        <family val="2"/>
      </rPr>
      <t>³</t>
    </r>
  </si>
  <si>
    <t>Contract</t>
  </si>
  <si>
    <t>Natterjack and great crested newt breeding pools.  Red squirrel breeding in woodland.</t>
  </si>
  <si>
    <t>Natterjack toads, red squirrels, marram grass, sand lizard.</t>
  </si>
  <si>
    <t>Important to the local community and wider groups - sand dune and shingle network, red squirrel groups etc.</t>
  </si>
  <si>
    <t>Thriving population of red squirrels</t>
  </si>
  <si>
    <t>Annual red squirrel surveys produce an index linked figure as a population measure, showing relative population changes against a 2002 baseline. This is not an actual population count.</t>
  </si>
  <si>
    <t>Thriving sand lizard population</t>
  </si>
  <si>
    <t xml:space="preserve">MORISON, J., MATTHEWS, R., MILLER, G., PERKS, M., RANDLE, T., VANGUELOVA, E., WHITE, M., &amp; YAMULKI, S. 2012. Understanding the carbon and greenhouse gas balance of forests in Britain. Forestry Commission Research Report. Edinburgh: Forestry Commission. </t>
  </si>
  <si>
    <t>BEAUMONT, N.J., JONES, L., GARBUTT, A., HANSOM, J.D., &amp; TOBERMANN, M. 2014. The value of carbon sequestration and storage in coastal habitats. Estuarine, Coastal and Shelf Science, 137, pp. 32-40.</t>
  </si>
  <si>
    <t>Foreshore and intertidal areas. Assumed coastal retreat of average 3 m per year along a 2 km stretch of foreshore.</t>
  </si>
  <si>
    <t>ALONSO, I., WESTON, K., GREGG, R. &amp; MORECROFT, M. 2012. Carbon storage by habitat - Review of the evidence of the impacts of management decisions and condition on carbon stores and sources. Sheffield: Natural England Research Report No. NERR043. URL: publications.naturalengland.org.uk/publication/1412347 [Accessed 13 September 2017].</t>
  </si>
  <si>
    <t>MORISON, J., MATTHEWS, R., MILLER, G., PERKS, M., RANDLE, T., VANGUELOVA, E., WHITE, M., &amp; YAMULKI, S. 2012. Understanding the carbon and greenhouse gas balance of forests in Britain. Forestry Commission Research Report. Edinburgh: Forestry Commission. URL: www.forestry.gov.uk/pdf/FCRP018.pdf/$file/FCRP018.pdf [Accessed 13 September 2017].</t>
  </si>
  <si>
    <t xml:space="preserve">Estimated with low confidence. The data used are generalised values for broad habitat types that are best estimates (not based on studies at the site). Soil carbon stock data are for the top 15 cm only so are likely be underestimates of stocks in the entire soil profile. </t>
  </si>
  <si>
    <t>Developed in 2016 by the NNR's Senior Reserve Manager and a former Senior Reserve Manager. Subsequent additions and edits made by the analyst.</t>
  </si>
  <si>
    <t>Information that applies to all NNRs that is used to value certain environmental goods and services that the NNR is not paid for but that can be valued (includes goods and services that could be traded but are not) and certain costs.</t>
  </si>
  <si>
    <t>Natural England personal communication (2017)</t>
  </si>
  <si>
    <t xml:space="preserve">No suitable estimate available. Net flux expected to be relatively low. </t>
  </si>
  <si>
    <t xml:space="preserve">Based on advice from an expert in Natural England. Uses data listed below and areas of habitat listed above. 
</t>
  </si>
  <si>
    <t xml:space="preserve">Based on advice from expert in Natural England. Uses data listed below and areas of habitat listed in RS Register. 
</t>
  </si>
  <si>
    <t>Indicator unit of measurement</t>
  </si>
  <si>
    <t>Total revenue to NE (not considering costs) (£/yr)</t>
  </si>
  <si>
    <t>No. of units (from RS Phys Flow)</t>
  </si>
  <si>
    <t xml:space="preserve">Enter information only for goods and services that the NNR or NE is paid for. </t>
  </si>
  <si>
    <t xml:space="preserve">Unit of measurement for revenue (£/unit) (using units in RS Phys Flow) </t>
  </si>
  <si>
    <t>Revenue (£) per unit (using units in RS Phys Flow)</t>
  </si>
  <si>
    <t>Value of net carbon flux</t>
  </si>
  <si>
    <t>Reference Scenario: Generic Valuation Information</t>
  </si>
  <si>
    <t>This sheet sets out information that is generic to all NNRs (entered by the analyst) that is used to value certain environmental goods and services that Natural England is not paid for and certain costs.</t>
  </si>
  <si>
    <t>Value of Goods &amp; Services:</t>
  </si>
  <si>
    <t>Beneficiaries and revenue</t>
  </si>
  <si>
    <t>Costs</t>
  </si>
  <si>
    <t>DECC (Department of Energy and Climate Change) &amp; HM Treasury. 2015. Data table 3, supporting the September 2015 version of the supplementary appraisal guidance on valuing energy use and greenhouse gas (GHG) emissions.URL: www.gov.uk/government/uploads/system/uploads/attachment_data/file/483282/Data_tables_1-20_supporting_the_toolkit_and_the_guidance.xlsx [Accessed 14 September 2017].</t>
  </si>
  <si>
    <t>Year:</t>
  </si>
  <si>
    <t>Non-traded carbon (central value) (£ per tonne of carbon dioxide equivalent)</t>
  </si>
  <si>
    <t xml:space="preserve">Note: convert tonnes of carbon to tonnes of carbon dioxide equivalent by multiplying by ratio of the molecular weight of carbon dioxide to carbon (44/12) </t>
  </si>
  <si>
    <t>Heritage Lottery Fund website (see below)</t>
  </si>
  <si>
    <t>Heritage Lottery Fund website URL: https://www.hlf.org.uk/community/general-discussions/our-most-frequently-asked-questions-and-answers [Accessed 14 September 2017]</t>
  </si>
  <si>
    <t>Recreational visits by adults</t>
  </si>
  <si>
    <t>£/visit</t>
  </si>
  <si>
    <t>£/day (negative because it is a cost)</t>
  </si>
  <si>
    <t>Value of recreational visits by children is provided in the value of educational visits table (for visits by schools with no educational input from the NNR team) and not repeated here.</t>
  </si>
  <si>
    <t>Value of unskilled labour</t>
  </si>
  <si>
    <t>Value of skilled labour</t>
  </si>
  <si>
    <t>Value of professional labour</t>
  </si>
  <si>
    <t>Total salary costs for Natural England staff</t>
  </si>
  <si>
    <t>Full salary costs to Natural England (£/yr) (negative because they are costs)</t>
  </si>
  <si>
    <t>Working 36 hours/week</t>
  </si>
  <si>
    <t>Working 43 hours/week</t>
  </si>
  <si>
    <t>Role (Pay Band)</t>
  </si>
  <si>
    <t>hours/week</t>
  </si>
  <si>
    <t>It is assumed that the trainee works basic hours (36 hours/week) and the full salary costs for the trainee are 90% of the full salary costs for a reserve warden.</t>
  </si>
  <si>
    <t xml:space="preserve">Unless specified otherwise, the account assumes that NNR staff work 43 hours/week. The full salary costs are calculated pro rata using full salary costs for 36 hours/week. </t>
  </si>
  <si>
    <r>
      <rPr>
        <b/>
        <i/>
        <sz val="12"/>
        <color theme="1"/>
        <rFont val="Arial"/>
        <family val="2"/>
      </rPr>
      <t xml:space="preserve">Terms of use: </t>
    </r>
    <r>
      <rPr>
        <i/>
        <sz val="12"/>
        <color theme="1"/>
        <rFont val="Arial"/>
        <family val="2"/>
      </rPr>
      <t xml:space="preserve"> By using these data you are accepting the terms and conditions contained in the Natural England Open Data Licence, as published at </t>
    </r>
    <r>
      <rPr>
        <i/>
        <u/>
        <sz val="12"/>
        <color theme="1"/>
        <rFont val="Arial"/>
        <family val="2"/>
      </rPr>
      <t>https://www.gov.uk/how-to-access-natural-englands-maps-and-data#terms-and-conditions-for-use-of-data</t>
    </r>
    <r>
      <rPr>
        <i/>
        <sz val="12"/>
        <color theme="1"/>
        <rFont val="Arial"/>
        <family val="2"/>
      </rPr>
      <t xml:space="preserve">. </t>
    </r>
  </si>
  <si>
    <r>
      <t xml:space="preserve">The following statement must be used to acknowledge the source of the data: </t>
    </r>
    <r>
      <rPr>
        <b/>
        <i/>
        <sz val="12"/>
        <color theme="1"/>
        <rFont val="Arial"/>
        <family val="2"/>
      </rPr>
      <t>© Natural England 2017.</t>
    </r>
  </si>
  <si>
    <t>Introduction to the Initial Corporate Natural Capital Accounts Workbook for National Nature Reserves (NNRs) managed by Natural England.</t>
  </si>
  <si>
    <t>Welcome to the workbook for the pilot study to develop initial corporate natural capital accounts for several National Nature Reserves (NNRs) managed by Natural England (October, 2016).</t>
  </si>
  <si>
    <t>This sheet provides an overview of the contents and summaries of the structure. All guidance accessed through links in the workbook is also provided in a separate Word document (not supplied with published workbook).</t>
  </si>
  <si>
    <t>18.10.2017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</si>
</sst>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0_-;\-* #,##0_-;_-* &quot;-&quot;_-;_-@_-"/>
    <numFmt numFmtId="43" formatCode="_-* #,##0.00_-;\-* #,##0.00_-;_-* &quot;-&quot;??_-;_-@_-"/>
    <numFmt numFmtId="164" formatCode="0.0"/>
    <numFmt numFmtId="165" formatCode="0.0000"/>
    <numFmt numFmtId="166" formatCode="General;General;&quot;&quot;"/>
    <numFmt numFmtId="167" formatCode="###,###,###,###;\(###,###,###,###\)"/>
    <numFmt numFmtId="168" formatCode="###,##0.000;\(###,##0.000\);;"/>
    <numFmt numFmtId="169" formatCode="_-* #,##0_-;\-* #,##0_-;_-* &quot;-&quot;??_-;_-@_-"/>
    <numFmt numFmtId="170" formatCode="###,###,###,###;\(###,###,###,###\);0"/>
  </numFmts>
  <fonts count="40" x14ac:knownFonts="1">
    <font>
      <sz val="12"/>
      <color theme="1"/>
      <name val="Arial"/>
      <family val="2"/>
    </font>
    <font>
      <b/>
      <sz val="12"/>
      <color theme="1"/>
      <name val="Arial"/>
      <family val="2"/>
    </font>
    <font>
      <sz val="11"/>
      <color theme="1"/>
      <name val="Arial"/>
      <family val="2"/>
    </font>
    <font>
      <b/>
      <sz val="11"/>
      <color theme="1"/>
      <name val="Arial"/>
      <family val="2"/>
    </font>
    <font>
      <b/>
      <u/>
      <sz val="12"/>
      <color theme="1"/>
      <name val="Arial"/>
      <family val="2"/>
    </font>
    <font>
      <b/>
      <u/>
      <sz val="11"/>
      <color theme="1"/>
      <name val="Arial"/>
      <family val="2"/>
    </font>
    <font>
      <u/>
      <sz val="12"/>
      <color theme="10"/>
      <name val="Arial"/>
      <family val="2"/>
    </font>
    <font>
      <u/>
      <sz val="11"/>
      <color theme="10"/>
      <name val="Arial"/>
      <family val="2"/>
    </font>
    <font>
      <i/>
      <sz val="11"/>
      <color theme="1"/>
      <name val="Arial"/>
      <family val="2"/>
    </font>
    <font>
      <b/>
      <i/>
      <sz val="11"/>
      <color theme="1"/>
      <name val="Arial"/>
      <family val="2"/>
    </font>
    <font>
      <sz val="12"/>
      <color theme="1"/>
      <name val="Arial"/>
      <family val="2"/>
    </font>
    <font>
      <sz val="11"/>
      <name val="Arial"/>
      <family val="2"/>
    </font>
    <font>
      <b/>
      <u/>
      <sz val="14"/>
      <color theme="1"/>
      <name val="Arial"/>
      <family val="2"/>
    </font>
    <font>
      <i/>
      <sz val="11"/>
      <name val="Arial"/>
      <family val="2"/>
    </font>
    <font>
      <b/>
      <sz val="14"/>
      <color rgb="FF0070C0"/>
      <name val="Arial"/>
      <family val="2"/>
    </font>
    <font>
      <i/>
      <u/>
      <sz val="12"/>
      <color rgb="FF008000"/>
      <name val="Arial"/>
      <family val="2"/>
    </font>
    <font>
      <i/>
      <u/>
      <sz val="12"/>
      <color rgb="FF003399"/>
      <name val="Arial"/>
      <family val="2"/>
    </font>
    <font>
      <i/>
      <u/>
      <sz val="12"/>
      <color rgb="FF000099"/>
      <name val="Arial"/>
      <family val="2"/>
    </font>
    <font>
      <i/>
      <sz val="12"/>
      <color rgb="FF003399"/>
      <name val="Arial"/>
      <family val="2"/>
    </font>
    <font>
      <i/>
      <sz val="11"/>
      <color rgb="FF003399"/>
      <name val="Arial"/>
      <family val="2"/>
    </font>
    <font>
      <i/>
      <sz val="12"/>
      <color rgb="FF008000"/>
      <name val="Arial"/>
      <family val="2"/>
    </font>
    <font>
      <sz val="10"/>
      <color theme="1"/>
      <name val="Arial"/>
      <family val="2"/>
    </font>
    <font>
      <b/>
      <sz val="11"/>
      <color rgb="FF006600"/>
      <name val="Arial"/>
      <family val="2"/>
    </font>
    <font>
      <sz val="11"/>
      <color rgb="FF808080"/>
      <name val="Arial"/>
      <family val="2"/>
    </font>
    <font>
      <vertAlign val="superscript"/>
      <sz val="10"/>
      <color theme="1"/>
      <name val="Arial"/>
      <family val="2"/>
    </font>
    <font>
      <u/>
      <sz val="12"/>
      <color rgb="FF0000FF"/>
      <name val="Arial"/>
      <family val="2"/>
    </font>
    <font>
      <sz val="12"/>
      <name val="Arial"/>
      <family val="2"/>
    </font>
    <font>
      <i/>
      <sz val="12"/>
      <color rgb="FFFF0000"/>
      <name val="Arial"/>
      <family val="2"/>
    </font>
    <font>
      <b/>
      <sz val="12"/>
      <name val="Arial"/>
      <family val="2"/>
    </font>
    <font>
      <i/>
      <sz val="11"/>
      <color rgb="FFFF0000"/>
      <name val="Arial"/>
      <family val="2"/>
    </font>
    <font>
      <sz val="12"/>
      <color theme="6" tint="-0.249977111117893"/>
      <name val="Arial"/>
      <family val="2"/>
    </font>
    <font>
      <sz val="11"/>
      <color theme="6" tint="-0.249977111117893"/>
      <name val="Arial"/>
      <family val="2"/>
    </font>
    <font>
      <b/>
      <sz val="10"/>
      <color theme="1"/>
      <name val="Arial"/>
      <family val="2"/>
    </font>
    <font>
      <sz val="12"/>
      <color theme="6" tint="-0.499984740745262"/>
      <name val="Arial"/>
      <family val="2"/>
    </font>
    <font>
      <sz val="11"/>
      <color theme="6" tint="-0.499984740745262"/>
      <name val="Arial"/>
      <family val="2"/>
    </font>
    <font>
      <sz val="12"/>
      <color theme="1"/>
      <name val="Calibri"/>
      <family val="2"/>
    </font>
    <font>
      <b/>
      <sz val="14"/>
      <color theme="1"/>
      <name val="Arial"/>
      <family val="2"/>
    </font>
    <font>
      <b/>
      <i/>
      <sz val="12"/>
      <color theme="1"/>
      <name val="Arial"/>
      <family val="2"/>
    </font>
    <font>
      <i/>
      <sz val="12"/>
      <color theme="1"/>
      <name val="Arial"/>
      <family val="2"/>
    </font>
    <font>
      <i/>
      <u/>
      <sz val="12"/>
      <color theme="1"/>
      <name val="Arial"/>
      <family val="2"/>
    </font>
  </fonts>
  <fills count="27">
    <fill>
      <patternFill patternType="none"/>
    </fill>
    <fill>
      <patternFill patternType="gray125"/>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966FF"/>
        <bgColor indexed="64"/>
      </patternFill>
    </fill>
    <fill>
      <patternFill patternType="solid">
        <fgColor rgb="FFFFCC00"/>
        <bgColor indexed="64"/>
      </patternFill>
    </fill>
    <fill>
      <patternFill patternType="solid">
        <fgColor rgb="FF33CC3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gray0625">
        <fgColor theme="0" tint="-0.24994659260841701"/>
        <bgColor theme="0" tint="-4.9989318521683403E-2"/>
      </patternFill>
    </fill>
    <fill>
      <patternFill patternType="gray0625">
        <fgColor theme="0" tint="-0.24994659260841701"/>
        <bgColor rgb="FFFFCC00"/>
      </patternFill>
    </fill>
    <fill>
      <patternFill patternType="gray0625">
        <fgColor theme="0" tint="-0.24994659260841701"/>
        <bgColor rgb="FF33CC33"/>
      </patternFill>
    </fill>
    <fill>
      <patternFill patternType="gray0625">
        <fgColor theme="0" tint="-0.24994659260841701"/>
        <bgColor rgb="FF9966FF"/>
      </patternFill>
    </fill>
    <fill>
      <patternFill patternType="solid">
        <fgColor rgb="FFFDE9D9"/>
        <bgColor indexed="64"/>
      </patternFill>
    </fill>
    <fill>
      <patternFill patternType="solid">
        <fgColor rgb="FFEAF1DD"/>
        <bgColor indexed="64"/>
      </patternFill>
    </fill>
    <fill>
      <patternFill patternType="solid">
        <fgColor rgb="FFE5DFEC"/>
        <bgColor indexed="64"/>
      </patternFill>
    </fill>
    <fill>
      <patternFill patternType="solid">
        <fgColor rgb="FFF2DBDB"/>
        <bgColor indexed="64"/>
      </patternFill>
    </fill>
    <fill>
      <patternFill patternType="solid">
        <fgColor rgb="FFF2F2F2"/>
        <bgColor indexed="64"/>
      </patternFill>
    </fill>
    <fill>
      <patternFill patternType="solid">
        <fgColor rgb="FFD0FEF5"/>
        <bgColor indexed="64"/>
      </patternFill>
    </fill>
    <fill>
      <patternFill patternType="solid">
        <fgColor rgb="FFDAEEF3"/>
        <bgColor indexed="64"/>
      </patternFill>
    </fill>
    <fill>
      <patternFill patternType="solid">
        <fgColor theme="8" tint="0.79998168889431442"/>
        <bgColor theme="6" tint="0.79995117038483843"/>
      </patternFill>
    </fill>
    <fill>
      <patternFill patternType="solid">
        <fgColor theme="8" tint="0.79998168889431442"/>
        <bgColor theme="4" tint="0.79998168889431442"/>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auto="1"/>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style="thin">
        <color theme="0" tint="-0.34998626667073579"/>
      </top>
      <bottom/>
      <diagonal/>
    </border>
    <border>
      <left/>
      <right/>
      <top style="thin">
        <color theme="0" tint="-0.24994659260841701"/>
      </top>
      <bottom style="thin">
        <color theme="0" tint="-0.34998626667073579"/>
      </bottom>
      <diagonal/>
    </border>
    <border>
      <left style="thin">
        <color theme="0" tint="-0.24994659260841701"/>
      </left>
      <right style="thin">
        <color auto="1"/>
      </right>
      <top/>
      <bottom style="thin">
        <color auto="1"/>
      </bottom>
      <diagonal/>
    </border>
    <border>
      <left style="thin">
        <color theme="0" tint="-0.24994659260841701"/>
      </left>
      <right style="thin">
        <color auto="1"/>
      </right>
      <top/>
      <bottom/>
      <diagonal/>
    </border>
    <border>
      <left style="thin">
        <color theme="0" tint="-0.24994659260841701"/>
      </left>
      <right style="thin">
        <color auto="1"/>
      </right>
      <top style="thin">
        <color auto="1"/>
      </top>
      <bottom style="thin">
        <color auto="1"/>
      </bottom>
      <diagonal/>
    </border>
    <border>
      <left/>
      <right style="thin">
        <color theme="0" tint="-0.24994659260841701"/>
      </right>
      <top style="thin">
        <color auto="1"/>
      </top>
      <bottom style="thin">
        <color auto="1"/>
      </bottom>
      <diagonal/>
    </border>
    <border>
      <left style="thin">
        <color auto="1"/>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bottom style="thin">
        <color theme="0" tint="-0.14996795556505021"/>
      </bottom>
      <diagonal/>
    </border>
    <border>
      <left/>
      <right style="thin">
        <color auto="1"/>
      </right>
      <top/>
      <bottom style="thin">
        <color theme="0" tint="-0.14996795556505021"/>
      </bottom>
      <diagonal/>
    </border>
    <border>
      <left/>
      <right style="thin">
        <color auto="1"/>
      </right>
      <top/>
      <bottom style="thin">
        <color theme="0" tint="-0.34998626667073579"/>
      </bottom>
      <diagonal/>
    </border>
    <border>
      <left/>
      <right style="thin">
        <color auto="1"/>
      </right>
      <top style="thin">
        <color theme="0" tint="-0.34998626667073579"/>
      </top>
      <bottom/>
      <diagonal/>
    </border>
    <border>
      <left style="thin">
        <color theme="0" tint="-0.34998626667073579"/>
      </left>
      <right/>
      <top/>
      <bottom style="thin">
        <color auto="1"/>
      </bottom>
      <diagonal/>
    </border>
    <border>
      <left style="thin">
        <color theme="0" tint="-0.34998626667073579"/>
      </left>
      <right/>
      <top/>
      <bottom/>
      <diagonal/>
    </border>
  </borders>
  <cellStyleXfs count="4">
    <xf numFmtId="0" fontId="0" fillId="0" borderId="0"/>
    <xf numFmtId="0" fontId="6"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802">
    <xf numFmtId="0" fontId="0" fillId="0" borderId="0" xfId="0"/>
    <xf numFmtId="0" fontId="2" fillId="0" borderId="0" xfId="0" applyFont="1" applyFill="1" applyAlignment="1">
      <alignment horizontal="left" vertical="top" wrapText="1"/>
    </xf>
    <xf numFmtId="0" fontId="2" fillId="0" borderId="0" xfId="0" applyFont="1" applyFill="1" applyAlignment="1" applyProtection="1"/>
    <xf numFmtId="49" fontId="2" fillId="0" borderId="0" xfId="0" quotePrefix="1" applyNumberFormat="1" applyFont="1" applyFill="1" applyAlignment="1">
      <alignment horizontal="left" vertical="top" wrapText="1"/>
    </xf>
    <xf numFmtId="0" fontId="2" fillId="8" borderId="0" xfId="0" applyFont="1" applyFill="1" applyProtection="1"/>
    <xf numFmtId="0" fontId="2" fillId="8" borderId="0" xfId="0" applyFont="1" applyFill="1" applyAlignment="1" applyProtection="1">
      <alignment horizontal="right"/>
    </xf>
    <xf numFmtId="49" fontId="2" fillId="8" borderId="0" xfId="0" applyNumberFormat="1" applyFont="1" applyFill="1" applyProtection="1"/>
    <xf numFmtId="0" fontId="3" fillId="8" borderId="6" xfId="0" applyFont="1" applyFill="1" applyBorder="1" applyProtection="1"/>
    <xf numFmtId="0" fontId="3" fillId="8" borderId="5" xfId="0" applyFont="1" applyFill="1" applyBorder="1" applyAlignment="1" applyProtection="1">
      <alignment horizontal="right"/>
    </xf>
    <xf numFmtId="0" fontId="3" fillId="8" borderId="5" xfId="0" applyFont="1" applyFill="1" applyBorder="1" applyProtection="1"/>
    <xf numFmtId="0" fontId="3" fillId="8" borderId="0" xfId="0" applyFont="1" applyFill="1" applyAlignment="1" applyProtection="1">
      <alignment wrapText="1"/>
    </xf>
    <xf numFmtId="0" fontId="2" fillId="8" borderId="0" xfId="0" applyFont="1" applyFill="1" applyAlignment="1" applyProtection="1">
      <alignment wrapText="1"/>
    </xf>
    <xf numFmtId="0" fontId="8" fillId="8" borderId="0" xfId="0" applyFont="1" applyFill="1" applyBorder="1" applyAlignment="1" applyProtection="1">
      <alignment horizontal="left" wrapText="1" indent="1"/>
    </xf>
    <xf numFmtId="0" fontId="8" fillId="8" borderId="5" xfId="0" applyFont="1" applyFill="1" applyBorder="1" applyAlignment="1" applyProtection="1">
      <alignment horizontal="left" wrapText="1"/>
    </xf>
    <xf numFmtId="0" fontId="3" fillId="8" borderId="9" xfId="0" applyFont="1" applyFill="1" applyBorder="1" applyAlignment="1" applyProtection="1">
      <alignment wrapText="1"/>
    </xf>
    <xf numFmtId="0" fontId="3" fillId="8" borderId="8" xfId="0" applyFont="1" applyFill="1" applyBorder="1" applyAlignment="1" applyProtection="1">
      <alignment horizontal="left" wrapText="1"/>
    </xf>
    <xf numFmtId="0" fontId="2" fillId="8" borderId="0" xfId="0" applyFont="1" applyFill="1" applyBorder="1" applyAlignment="1" applyProtection="1">
      <alignment wrapText="1"/>
    </xf>
    <xf numFmtId="0" fontId="8" fillId="8" borderId="0" xfId="0" quotePrefix="1" applyFont="1" applyFill="1" applyAlignment="1" applyProtection="1">
      <alignment horizontal="left" wrapText="1"/>
    </xf>
    <xf numFmtId="0" fontId="8" fillId="8" borderId="0" xfId="0" applyFont="1" applyFill="1" applyAlignment="1" applyProtection="1">
      <alignment horizontal="left" wrapText="1" indent="1"/>
    </xf>
    <xf numFmtId="0" fontId="8" fillId="8" borderId="0" xfId="0" applyFont="1" applyFill="1" applyAlignment="1" applyProtection="1">
      <alignment horizontal="left" wrapText="1"/>
    </xf>
    <xf numFmtId="0" fontId="8" fillId="8" borderId="0" xfId="0" applyFont="1" applyFill="1" applyAlignment="1" applyProtection="1">
      <alignment horizontal="left" wrapText="1" indent="2"/>
    </xf>
    <xf numFmtId="0" fontId="8" fillId="8" borderId="0" xfId="0" applyFont="1" applyFill="1" applyAlignment="1" applyProtection="1">
      <alignment wrapText="1"/>
    </xf>
    <xf numFmtId="0" fontId="9" fillId="8" borderId="9" xfId="0" applyFont="1" applyFill="1" applyBorder="1" applyAlignment="1" applyProtection="1">
      <alignment wrapText="1"/>
    </xf>
    <xf numFmtId="0" fontId="8" fillId="8" borderId="0" xfId="0" quotePrefix="1" applyFont="1" applyFill="1" applyAlignment="1" applyProtection="1">
      <alignment horizontal="left" wrapText="1" indent="1"/>
    </xf>
    <xf numFmtId="0" fontId="8" fillId="8" borderId="0" xfId="0" applyFont="1" applyFill="1" applyAlignment="1" applyProtection="1">
      <alignment horizontal="right" vertical="top"/>
    </xf>
    <xf numFmtId="3" fontId="8" fillId="8" borderId="4" xfId="0" applyNumberFormat="1" applyFont="1" applyFill="1" applyBorder="1" applyAlignment="1" applyProtection="1">
      <alignment horizontal="right" vertical="top"/>
    </xf>
    <xf numFmtId="3" fontId="8" fillId="8" borderId="0" xfId="0" applyNumberFormat="1" applyFont="1" applyFill="1" applyBorder="1" applyAlignment="1" applyProtection="1">
      <alignment horizontal="right" vertical="top"/>
    </xf>
    <xf numFmtId="0" fontId="2" fillId="8" borderId="4" xfId="0" applyFont="1" applyFill="1" applyBorder="1" applyAlignment="1" applyProtection="1">
      <alignment horizontal="right" vertical="top"/>
    </xf>
    <xf numFmtId="0" fontId="2" fillId="8" borderId="0" xfId="0" applyFont="1" applyFill="1" applyBorder="1" applyAlignment="1" applyProtection="1">
      <alignment horizontal="right" vertical="top"/>
    </xf>
    <xf numFmtId="9" fontId="8" fillId="8" borderId="4" xfId="0" applyNumberFormat="1" applyFont="1" applyFill="1" applyBorder="1" applyAlignment="1" applyProtection="1">
      <alignment horizontal="right" vertical="top"/>
    </xf>
    <xf numFmtId="9" fontId="8" fillId="8" borderId="0" xfId="0" applyNumberFormat="1" applyFont="1" applyFill="1" applyBorder="1" applyAlignment="1" applyProtection="1">
      <alignment horizontal="right" vertical="top"/>
    </xf>
    <xf numFmtId="0" fontId="8" fillId="8" borderId="9" xfId="0" applyFont="1" applyFill="1" applyBorder="1" applyAlignment="1" applyProtection="1">
      <alignment horizontal="right" vertical="top"/>
    </xf>
    <xf numFmtId="9" fontId="8" fillId="8" borderId="0" xfId="0" applyNumberFormat="1" applyFont="1" applyFill="1" applyAlignment="1" applyProtection="1">
      <alignment horizontal="right" vertical="top"/>
    </xf>
    <xf numFmtId="0" fontId="4" fillId="8" borderId="0" xfId="0" quotePrefix="1" applyFont="1" applyFill="1" applyProtection="1"/>
    <xf numFmtId="0" fontId="2" fillId="8" borderId="0" xfId="0" quotePrefix="1" applyFont="1" applyFill="1" applyProtection="1"/>
    <xf numFmtId="0" fontId="2" fillId="8" borderId="0" xfId="0" applyFont="1" applyFill="1" applyBorder="1" applyProtection="1"/>
    <xf numFmtId="0" fontId="2" fillId="8" borderId="4" xfId="0" applyFont="1" applyFill="1" applyBorder="1" applyAlignment="1" applyProtection="1">
      <alignment wrapText="1"/>
    </xf>
    <xf numFmtId="0" fontId="3" fillId="8" borderId="10" xfId="0" applyFont="1" applyFill="1" applyBorder="1" applyAlignment="1" applyProtection="1">
      <alignment wrapText="1"/>
    </xf>
    <xf numFmtId="0" fontId="3" fillId="8" borderId="5" xfId="0" applyFont="1" applyFill="1" applyBorder="1" applyAlignment="1" applyProtection="1">
      <alignment wrapText="1"/>
    </xf>
    <xf numFmtId="0" fontId="2" fillId="8" borderId="2" xfId="0" applyFont="1" applyFill="1" applyBorder="1" applyAlignment="1" applyProtection="1">
      <alignment wrapText="1"/>
    </xf>
    <xf numFmtId="0" fontId="3" fillId="8" borderId="6" xfId="0" applyFont="1" applyFill="1" applyBorder="1" applyAlignment="1" applyProtection="1">
      <alignment wrapText="1"/>
    </xf>
    <xf numFmtId="0" fontId="2" fillId="8"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16"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2" fillId="8" borderId="13" xfId="0" applyFont="1" applyFill="1" applyBorder="1" applyAlignment="1" applyProtection="1">
      <alignment horizontal="left" vertical="top" wrapText="1"/>
    </xf>
    <xf numFmtId="0" fontId="3" fillId="8" borderId="10" xfId="0" applyFont="1" applyFill="1" applyBorder="1" applyAlignment="1" applyProtection="1">
      <alignment horizontal="center" wrapText="1"/>
    </xf>
    <xf numFmtId="0" fontId="2" fillId="11" borderId="0" xfId="0" applyFont="1" applyFill="1" applyAlignment="1">
      <alignment horizontal="left" vertical="top" wrapText="1"/>
    </xf>
    <xf numFmtId="0" fontId="4" fillId="11" borderId="0" xfId="0" applyFont="1" applyFill="1" applyAlignment="1">
      <alignment horizontal="left" vertical="top"/>
    </xf>
    <xf numFmtId="0" fontId="3" fillId="11" borderId="0" xfId="0" applyFont="1" applyFill="1" applyAlignment="1">
      <alignment horizontal="left" vertical="top" wrapText="1"/>
    </xf>
    <xf numFmtId="0" fontId="2" fillId="14" borderId="0" xfId="0" applyFont="1" applyFill="1"/>
    <xf numFmtId="0" fontId="2" fillId="14" borderId="0" xfId="0" applyFont="1" applyFill="1" applyAlignment="1">
      <alignment horizontal="left" vertical="top"/>
    </xf>
    <xf numFmtId="0" fontId="14" fillId="14" borderId="0" xfId="0" applyFont="1" applyFill="1"/>
    <xf numFmtId="0" fontId="12" fillId="14" borderId="0" xfId="0" applyFont="1" applyFill="1"/>
    <xf numFmtId="0" fontId="3" fillId="14" borderId="5" xfId="0" applyFont="1" applyFill="1" applyBorder="1"/>
    <xf numFmtId="0" fontId="3" fillId="14" borderId="10" xfId="0" applyFont="1" applyFill="1" applyBorder="1" applyAlignment="1">
      <alignment horizontal="left" vertical="top"/>
    </xf>
    <xf numFmtId="0" fontId="3" fillId="14" borderId="6" xfId="0" applyFont="1" applyFill="1" applyBorder="1" applyAlignment="1">
      <alignment horizontal="left" vertical="top"/>
    </xf>
    <xf numFmtId="0" fontId="2" fillId="14" borderId="16" xfId="0" applyFont="1" applyFill="1" applyBorder="1" applyAlignment="1">
      <alignment horizontal="left" vertical="top" wrapText="1"/>
    </xf>
    <xf numFmtId="0" fontId="2" fillId="14" borderId="13" xfId="0" applyFont="1" applyFill="1" applyBorder="1" applyAlignment="1">
      <alignment horizontal="left" vertical="top" wrapText="1"/>
    </xf>
    <xf numFmtId="2" fontId="2" fillId="14" borderId="0" xfId="0" applyNumberFormat="1" applyFont="1" applyFill="1" applyAlignment="1">
      <alignment horizontal="right" vertical="top" wrapText="1"/>
    </xf>
    <xf numFmtId="0" fontId="2" fillId="14" borderId="9" xfId="0" applyFont="1" applyFill="1" applyBorder="1" applyAlignment="1">
      <alignment horizontal="left" vertical="top"/>
    </xf>
    <xf numFmtId="0" fontId="2" fillId="14" borderId="0" xfId="0" applyFont="1" applyFill="1" applyBorder="1" applyAlignment="1">
      <alignment horizontal="left" vertical="top"/>
    </xf>
    <xf numFmtId="0" fontId="2" fillId="14" borderId="0" xfId="0" applyFont="1" applyFill="1" applyAlignment="1">
      <alignment horizontal="left" vertical="top" wrapText="1"/>
    </xf>
    <xf numFmtId="0" fontId="0" fillId="14" borderId="0" xfId="0" applyFont="1" applyFill="1"/>
    <xf numFmtId="0" fontId="4" fillId="14" borderId="0" xfId="0" applyFont="1" applyFill="1"/>
    <xf numFmtId="0" fontId="2" fillId="14" borderId="0" xfId="0" applyFont="1" applyFill="1" applyBorder="1"/>
    <xf numFmtId="2" fontId="2" fillId="14" borderId="0" xfId="0" applyNumberFormat="1" applyFont="1" applyFill="1" applyAlignment="1">
      <alignment vertical="top"/>
    </xf>
    <xf numFmtId="0" fontId="2" fillId="14" borderId="2" xfId="0" applyFont="1" applyFill="1" applyBorder="1" applyAlignment="1">
      <alignment horizontal="left" vertical="top" wrapText="1"/>
    </xf>
    <xf numFmtId="2" fontId="2" fillId="14" borderId="9" xfId="0" applyNumberFormat="1" applyFont="1" applyFill="1" applyBorder="1" applyAlignment="1">
      <alignment vertical="top"/>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xf>
    <xf numFmtId="0" fontId="2" fillId="14" borderId="4" xfId="0" applyFont="1" applyFill="1" applyBorder="1" applyAlignment="1">
      <alignment horizontal="left" vertical="top" wrapText="1"/>
    </xf>
    <xf numFmtId="0" fontId="12" fillId="14" borderId="0" xfId="0" applyFont="1" applyFill="1" applyBorder="1" applyAlignment="1">
      <alignment wrapText="1"/>
    </xf>
    <xf numFmtId="0" fontId="7" fillId="14" borderId="0" xfId="1" applyFont="1" applyFill="1" applyAlignment="1">
      <alignment horizontal="left" vertical="top"/>
    </xf>
    <xf numFmtId="0" fontId="3" fillId="14" borderId="0" xfId="0" applyFont="1" applyFill="1"/>
    <xf numFmtId="0" fontId="2" fillId="14" borderId="5" xfId="0" applyFont="1" applyFill="1" applyBorder="1"/>
    <xf numFmtId="0" fontId="3" fillId="14" borderId="5" xfId="0" applyFont="1" applyFill="1" applyBorder="1" applyAlignment="1">
      <alignment horizontal="right"/>
    </xf>
    <xf numFmtId="1" fontId="2" fillId="14" borderId="0" xfId="0" applyNumberFormat="1" applyFont="1" applyFill="1" applyBorder="1" applyAlignment="1">
      <alignment horizontal="right" vertical="top" wrapText="1"/>
    </xf>
    <xf numFmtId="0" fontId="2" fillId="14" borderId="0" xfId="0" applyFont="1" applyFill="1" applyAlignment="1">
      <alignment horizontal="right" vertical="top" wrapText="1"/>
    </xf>
    <xf numFmtId="0" fontId="2" fillId="14" borderId="0" xfId="0" applyFont="1" applyFill="1" applyBorder="1" applyAlignment="1">
      <alignment horizontal="right" vertical="top" wrapText="1"/>
    </xf>
    <xf numFmtId="0" fontId="2" fillId="14" borderId="0" xfId="0" applyFont="1" applyFill="1" applyAlignment="1">
      <alignment horizontal="right"/>
    </xf>
    <xf numFmtId="49" fontId="2" fillId="14" borderId="0" xfId="0" applyNumberFormat="1" applyFont="1" applyFill="1"/>
    <xf numFmtId="0" fontId="4" fillId="14" borderId="0" xfId="0" applyFont="1" applyFill="1" applyAlignment="1" applyProtection="1">
      <alignment horizontal="left" vertical="top"/>
    </xf>
    <xf numFmtId="0" fontId="2" fillId="14" borderId="0" xfId="0" applyFont="1" applyFill="1" applyAlignment="1" applyProtection="1">
      <alignment horizontal="left" vertical="top"/>
    </xf>
    <xf numFmtId="0" fontId="2" fillId="14" borderId="4" xfId="0" applyFont="1" applyFill="1" applyBorder="1" applyAlignment="1" applyProtection="1">
      <alignment horizontal="left" vertical="top" wrapText="1"/>
    </xf>
    <xf numFmtId="0" fontId="2" fillId="14" borderId="2" xfId="0" applyFont="1" applyFill="1" applyBorder="1" applyAlignment="1" applyProtection="1">
      <alignment horizontal="left" vertical="top" wrapText="1"/>
    </xf>
    <xf numFmtId="0" fontId="2" fillId="14" borderId="0" xfId="0" applyFont="1" applyFill="1" applyProtection="1"/>
    <xf numFmtId="0" fontId="3" fillId="14" borderId="6" xfId="0" applyFont="1" applyFill="1" applyBorder="1" applyAlignment="1" applyProtection="1">
      <alignment horizontal="left" vertical="top"/>
    </xf>
    <xf numFmtId="0" fontId="3" fillId="14" borderId="10" xfId="0" applyFont="1" applyFill="1" applyBorder="1" applyAlignment="1" applyProtection="1">
      <alignment horizontal="left" vertical="top" wrapText="1"/>
    </xf>
    <xf numFmtId="0" fontId="3" fillId="14" borderId="6" xfId="0" applyFont="1" applyFill="1" applyBorder="1" applyAlignment="1" applyProtection="1">
      <alignment horizontal="left" vertical="top" wrapText="1"/>
    </xf>
    <xf numFmtId="0" fontId="3" fillId="14" borderId="5" xfId="0" applyFont="1" applyFill="1" applyBorder="1" applyAlignment="1" applyProtection="1">
      <alignment horizontal="right"/>
    </xf>
    <xf numFmtId="0" fontId="3" fillId="14" borderId="5" xfId="0" applyFont="1" applyFill="1" applyBorder="1" applyProtection="1"/>
    <xf numFmtId="0" fontId="3" fillId="14" borderId="0" xfId="0" applyFont="1" applyFill="1" applyAlignment="1" applyProtection="1">
      <alignment horizontal="left" vertical="top" wrapText="1"/>
    </xf>
    <xf numFmtId="0" fontId="8" fillId="14" borderId="0" xfId="0" applyFont="1" applyFill="1" applyBorder="1" applyAlignment="1" applyProtection="1">
      <alignment horizontal="left" vertical="top" wrapText="1" indent="1"/>
    </xf>
    <xf numFmtId="0" fontId="3" fillId="14" borderId="9" xfId="0" applyFont="1" applyFill="1" applyBorder="1" applyAlignment="1" applyProtection="1">
      <alignment horizontal="left" vertical="top" wrapText="1"/>
    </xf>
    <xf numFmtId="166" fontId="14" fillId="14" borderId="0" xfId="0" applyNumberFormat="1" applyFont="1" applyFill="1"/>
    <xf numFmtId="167" fontId="2" fillId="14" borderId="0" xfId="0" applyNumberFormat="1" applyFont="1" applyFill="1" applyAlignment="1" applyProtection="1">
      <alignment horizontal="right" vertical="top"/>
    </xf>
    <xf numFmtId="167" fontId="2" fillId="14" borderId="0" xfId="0" applyNumberFormat="1" applyFont="1" applyFill="1" applyProtection="1"/>
    <xf numFmtId="0" fontId="2" fillId="14" borderId="3" xfId="0" applyFont="1" applyFill="1" applyBorder="1" applyAlignment="1">
      <alignment horizontal="center"/>
    </xf>
    <xf numFmtId="0" fontId="2" fillId="14" borderId="2" xfId="0" applyFont="1" applyFill="1" applyBorder="1" applyAlignment="1">
      <alignment horizontal="center"/>
    </xf>
    <xf numFmtId="0" fontId="2" fillId="14" borderId="27" xfId="0" applyFont="1" applyFill="1" applyBorder="1" applyAlignment="1">
      <alignment horizontal="center"/>
    </xf>
    <xf numFmtId="0" fontId="2" fillId="14" borderId="8" xfId="0" applyFont="1" applyFill="1" applyBorder="1"/>
    <xf numFmtId="0" fontId="2" fillId="14" borderId="0" xfId="0" applyFont="1" applyFill="1" applyAlignment="1" applyProtection="1"/>
    <xf numFmtId="0" fontId="2" fillId="12" borderId="0" xfId="0" applyFont="1" applyFill="1" applyProtection="1"/>
    <xf numFmtId="0" fontId="4" fillId="12" borderId="0" xfId="0" applyFont="1" applyFill="1" applyProtection="1"/>
    <xf numFmtId="0" fontId="3" fillId="12" borderId="0" xfId="0" applyFont="1" applyFill="1" applyAlignment="1" applyProtection="1">
      <alignment horizontal="left"/>
    </xf>
    <xf numFmtId="0" fontId="2" fillId="12" borderId="0" xfId="0" applyFont="1" applyFill="1" applyAlignment="1" applyProtection="1">
      <alignment horizontal="left"/>
    </xf>
    <xf numFmtId="0" fontId="2" fillId="12" borderId="0" xfId="0" quotePrefix="1" applyFont="1" applyFill="1" applyAlignment="1" applyProtection="1">
      <alignment horizontal="left" wrapText="1" indent="1"/>
    </xf>
    <xf numFmtId="0" fontId="2" fillId="12" borderId="0" xfId="0" applyFont="1" applyFill="1" applyAlignment="1" applyProtection="1">
      <alignment horizontal="left" vertical="top"/>
    </xf>
    <xf numFmtId="0" fontId="2" fillId="12" borderId="0" xfId="0" quotePrefix="1" applyFont="1" applyFill="1" applyAlignment="1" applyProtection="1">
      <alignment horizontal="left" vertical="top"/>
    </xf>
    <xf numFmtId="0" fontId="2" fillId="2" borderId="0" xfId="0" applyFont="1" applyFill="1" applyProtection="1"/>
    <xf numFmtId="0" fontId="2" fillId="3" borderId="0" xfId="0" applyFont="1" applyFill="1" applyProtection="1"/>
    <xf numFmtId="0" fontId="4" fillId="3" borderId="0" xfId="0" applyFont="1" applyFill="1" applyAlignment="1" applyProtection="1"/>
    <xf numFmtId="0" fontId="2" fillId="3" borderId="0" xfId="0" applyFont="1" applyFill="1" applyAlignment="1" applyProtection="1"/>
    <xf numFmtId="0" fontId="2" fillId="3" borderId="0" xfId="0" applyFont="1" applyFill="1" applyAlignment="1" applyProtection="1">
      <alignment horizontal="right"/>
    </xf>
    <xf numFmtId="49" fontId="2" fillId="3" borderId="0" xfId="0" applyNumberFormat="1" applyFont="1" applyFill="1" applyAlignment="1" applyProtection="1"/>
    <xf numFmtId="0" fontId="2" fillId="3" borderId="4" xfId="0" applyFont="1" applyFill="1" applyBorder="1" applyProtection="1"/>
    <xf numFmtId="0" fontId="2" fillId="3" borderId="0" xfId="0" applyFont="1" applyFill="1" applyBorder="1" applyProtection="1"/>
    <xf numFmtId="0" fontId="3" fillId="3" borderId="2" xfId="0" quotePrefix="1" applyFont="1" applyFill="1" applyBorder="1" applyProtection="1"/>
    <xf numFmtId="0" fontId="3" fillId="3" borderId="0" xfId="0" quotePrefix="1" applyFont="1" applyFill="1" applyProtection="1"/>
    <xf numFmtId="0" fontId="3" fillId="3" borderId="10" xfId="0" applyFont="1" applyFill="1" applyBorder="1" applyAlignment="1" applyProtection="1">
      <alignment horizontal="left" wrapText="1"/>
    </xf>
    <xf numFmtId="0" fontId="3" fillId="3" borderId="5" xfId="0" applyFont="1" applyFill="1" applyBorder="1" applyAlignment="1" applyProtection="1">
      <alignment horizontal="left" wrapText="1"/>
    </xf>
    <xf numFmtId="0" fontId="3" fillId="3" borderId="5" xfId="0" quotePrefix="1" applyFont="1" applyFill="1" applyBorder="1" applyAlignment="1" applyProtection="1">
      <alignment wrapText="1"/>
    </xf>
    <xf numFmtId="0" fontId="3" fillId="3" borderId="6" xfId="0" quotePrefix="1" applyFont="1" applyFill="1" applyBorder="1" applyAlignment="1" applyProtection="1">
      <alignment wrapText="1"/>
    </xf>
    <xf numFmtId="0" fontId="3" fillId="3" borderId="5" xfId="0" applyFont="1" applyFill="1" applyBorder="1" applyAlignment="1" applyProtection="1">
      <alignment horizontal="right"/>
    </xf>
    <xf numFmtId="0" fontId="3" fillId="3" borderId="0" xfId="0" applyFont="1" applyFill="1" applyProtection="1"/>
    <xf numFmtId="0" fontId="2" fillId="0" borderId="4"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Alignment="1" applyProtection="1">
      <alignment horizontal="right" vertical="top" wrapText="1"/>
    </xf>
    <xf numFmtId="0" fontId="2" fillId="0" borderId="10"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5" xfId="0" applyFont="1" applyFill="1" applyBorder="1" applyAlignment="1" applyProtection="1">
      <alignment horizontal="right" vertical="top" wrapText="1"/>
    </xf>
    <xf numFmtId="0" fontId="2" fillId="4" borderId="0" xfId="0" applyFont="1" applyFill="1" applyAlignment="1" applyProtection="1"/>
    <xf numFmtId="49" fontId="2" fillId="4" borderId="0" xfId="0" applyNumberFormat="1" applyFont="1" applyFill="1" applyProtection="1"/>
    <xf numFmtId="0" fontId="2" fillId="4" borderId="0" xfId="0" applyFont="1" applyFill="1" applyProtection="1"/>
    <xf numFmtId="0" fontId="4" fillId="4" borderId="0" xfId="0" applyFont="1" applyFill="1" applyProtection="1"/>
    <xf numFmtId="0" fontId="2" fillId="4" borderId="0" xfId="0" applyFont="1" applyFill="1" applyAlignment="1" applyProtection="1">
      <alignment horizontal="right"/>
    </xf>
    <xf numFmtId="49" fontId="2" fillId="4" borderId="0" xfId="0" applyNumberFormat="1" applyFont="1" applyFill="1" applyAlignment="1" applyProtection="1"/>
    <xf numFmtId="0" fontId="2" fillId="4" borderId="0" xfId="0" applyFont="1" applyFill="1" applyBorder="1" applyProtection="1"/>
    <xf numFmtId="0" fontId="2" fillId="4" borderId="2" xfId="0" applyFont="1" applyFill="1" applyBorder="1" applyProtection="1"/>
    <xf numFmtId="0" fontId="3" fillId="4" borderId="5" xfId="0" applyFont="1" applyFill="1" applyBorder="1" applyAlignment="1" applyProtection="1">
      <alignment wrapText="1"/>
    </xf>
    <xf numFmtId="0" fontId="3" fillId="4" borderId="6" xfId="0" applyFont="1" applyFill="1" applyBorder="1" applyAlignment="1" applyProtection="1">
      <alignment wrapText="1"/>
    </xf>
    <xf numFmtId="0" fontId="3" fillId="4" borderId="5" xfId="0" applyFont="1" applyFill="1" applyBorder="1" applyAlignment="1" applyProtection="1">
      <alignment horizontal="right"/>
    </xf>
    <xf numFmtId="0" fontId="3" fillId="4" borderId="5" xfId="0" applyFont="1" applyFill="1" applyBorder="1" applyProtection="1"/>
    <xf numFmtId="166" fontId="3" fillId="6" borderId="0" xfId="0" quotePrefix="1" applyNumberFormat="1" applyFont="1" applyFill="1" applyAlignment="1" applyProtection="1">
      <alignment wrapText="1"/>
    </xf>
    <xf numFmtId="0" fontId="3" fillId="6" borderId="9" xfId="0" quotePrefix="1" applyFont="1" applyFill="1" applyBorder="1" applyAlignment="1" applyProtection="1">
      <alignment wrapText="1"/>
    </xf>
    <xf numFmtId="0" fontId="3" fillId="6" borderId="0" xfId="0" applyFont="1" applyFill="1" applyBorder="1" applyAlignment="1" applyProtection="1">
      <alignment wrapText="1"/>
    </xf>
    <xf numFmtId="0" fontId="3" fillId="6" borderId="2" xfId="0" applyFont="1" applyFill="1" applyBorder="1" applyAlignment="1" applyProtection="1">
      <alignment wrapText="1"/>
    </xf>
    <xf numFmtId="0" fontId="3" fillId="6" borderId="0" xfId="0" applyFont="1" applyFill="1" applyBorder="1" applyAlignment="1" applyProtection="1">
      <alignment horizontal="right"/>
    </xf>
    <xf numFmtId="0" fontId="3" fillId="6" borderId="0" xfId="0" applyFont="1" applyFill="1" applyBorder="1" applyProtection="1"/>
    <xf numFmtId="0" fontId="2" fillId="0" borderId="0" xfId="0" applyFont="1" applyFill="1" applyAlignment="1" applyProtection="1">
      <alignment vertical="top" wrapText="1"/>
    </xf>
    <xf numFmtId="0" fontId="2" fillId="0" borderId="0" xfId="0" applyNumberFormat="1" applyFont="1" applyFill="1" applyAlignment="1" applyProtection="1">
      <alignment horizontal="right" vertical="top"/>
    </xf>
    <xf numFmtId="0" fontId="2" fillId="0" borderId="0" xfId="0" applyNumberFormat="1" applyFont="1" applyFill="1" applyBorder="1" applyAlignment="1" applyProtection="1">
      <alignment horizontal="right" vertical="top"/>
    </xf>
    <xf numFmtId="166" fontId="3" fillId="7" borderId="0" xfId="0" applyNumberFormat="1" applyFont="1" applyFill="1" applyAlignment="1" applyProtection="1">
      <alignment vertical="top" wrapText="1"/>
    </xf>
    <xf numFmtId="0" fontId="2" fillId="7" borderId="0" xfId="0" applyFont="1" applyFill="1" applyBorder="1" applyAlignment="1" applyProtection="1">
      <alignment vertical="top" wrapText="1"/>
    </xf>
    <xf numFmtId="0" fontId="2" fillId="7" borderId="2" xfId="0" applyFont="1" applyFill="1" applyBorder="1" applyAlignment="1" applyProtection="1">
      <alignment vertical="top" wrapText="1"/>
    </xf>
    <xf numFmtId="0" fontId="2" fillId="7" borderId="0" xfId="0" applyFont="1" applyFill="1" applyAlignment="1" applyProtection="1">
      <alignment horizontal="right" vertical="top"/>
    </xf>
    <xf numFmtId="0" fontId="2" fillId="0" borderId="0" xfId="0" applyFont="1" applyFill="1" applyAlignment="1" applyProtection="1">
      <alignment horizontal="right" vertical="top"/>
    </xf>
    <xf numFmtId="0" fontId="1" fillId="0" borderId="0" xfId="0" applyFont="1" applyFill="1" applyAlignment="1" applyProtection="1">
      <alignment horizontal="right" vertical="top"/>
    </xf>
    <xf numFmtId="166" fontId="3" fillId="5" borderId="0" xfId="0" applyNumberFormat="1" applyFont="1" applyFill="1" applyAlignment="1" applyProtection="1">
      <alignment vertical="top" wrapText="1"/>
    </xf>
    <xf numFmtId="0" fontId="2" fillId="5" borderId="0" xfId="0" applyFont="1" applyFill="1" applyBorder="1" applyAlignment="1" applyProtection="1">
      <alignment vertical="top" wrapText="1"/>
    </xf>
    <xf numFmtId="0" fontId="2" fillId="5" borderId="2" xfId="0" applyFont="1" applyFill="1" applyBorder="1" applyAlignment="1" applyProtection="1">
      <alignment vertical="top" wrapText="1"/>
    </xf>
    <xf numFmtId="0" fontId="2" fillId="5" borderId="0" xfId="0" applyFont="1" applyFill="1" applyAlignment="1" applyProtection="1">
      <alignment horizontal="right" vertical="top"/>
    </xf>
    <xf numFmtId="0" fontId="3" fillId="4" borderId="0" xfId="0" applyFont="1" applyFill="1" applyProtection="1"/>
    <xf numFmtId="0" fontId="12" fillId="9" borderId="0" xfId="0" applyFont="1" applyFill="1" applyProtection="1"/>
    <xf numFmtId="0" fontId="0" fillId="9" borderId="0" xfId="0" applyFill="1" applyProtection="1"/>
    <xf numFmtId="0" fontId="0" fillId="9" borderId="0" xfId="0" applyFill="1" applyAlignment="1" applyProtection="1">
      <alignment horizontal="right"/>
    </xf>
    <xf numFmtId="0" fontId="4" fillId="9" borderId="0" xfId="0" applyFont="1" applyFill="1" applyProtection="1"/>
    <xf numFmtId="0" fontId="0" fillId="9" borderId="0" xfId="0" applyFont="1" applyFill="1" applyProtection="1"/>
    <xf numFmtId="0" fontId="0" fillId="9" borderId="4" xfId="0" applyFill="1" applyBorder="1" applyProtection="1"/>
    <xf numFmtId="0" fontId="0" fillId="9" borderId="0" xfId="0" applyFill="1" applyBorder="1" applyProtection="1"/>
    <xf numFmtId="0" fontId="2" fillId="9" borderId="6" xfId="0" applyFont="1" applyFill="1" applyBorder="1" applyAlignment="1" applyProtection="1">
      <alignment wrapText="1"/>
    </xf>
    <xf numFmtId="0" fontId="2" fillId="9" borderId="10" xfId="0" applyFont="1" applyFill="1" applyBorder="1" applyAlignment="1" applyProtection="1">
      <alignment wrapText="1"/>
    </xf>
    <xf numFmtId="0" fontId="0" fillId="9" borderId="5" xfId="0" applyFont="1" applyFill="1" applyBorder="1" applyAlignment="1" applyProtection="1">
      <alignment wrapText="1"/>
    </xf>
    <xf numFmtId="0" fontId="0" fillId="9" borderId="5" xfId="0" applyFont="1" applyFill="1" applyBorder="1" applyAlignment="1" applyProtection="1">
      <alignment horizontal="left" wrapText="1"/>
    </xf>
    <xf numFmtId="0" fontId="2" fillId="0" borderId="2" xfId="0" applyFont="1" applyFill="1" applyBorder="1" applyAlignment="1" applyProtection="1">
      <alignment horizontal="left" vertical="top" wrapText="1"/>
    </xf>
    <xf numFmtId="0" fontId="14" fillId="14" borderId="0" xfId="0" applyFont="1" applyFill="1" applyProtection="1"/>
    <xf numFmtId="0" fontId="4" fillId="14" borderId="0" xfId="0" applyFont="1" applyFill="1" applyProtection="1"/>
    <xf numFmtId="49" fontId="2" fillId="14" borderId="0" xfId="0" applyNumberFormat="1" applyFont="1" applyFill="1" applyAlignment="1" applyProtection="1"/>
    <xf numFmtId="0" fontId="2" fillId="14" borderId="0" xfId="0" applyFont="1" applyFill="1" applyAlignment="1" applyProtection="1">
      <alignment horizontal="right"/>
    </xf>
    <xf numFmtId="0" fontId="3" fillId="14" borderId="6" xfId="0" applyFont="1" applyFill="1" applyBorder="1" applyAlignment="1" applyProtection="1">
      <alignment wrapText="1"/>
    </xf>
    <xf numFmtId="166" fontId="3" fillId="15" borderId="2" xfId="0" quotePrefix="1" applyNumberFormat="1" applyFont="1" applyFill="1" applyBorder="1" applyAlignment="1" applyProtection="1">
      <alignment wrapText="1"/>
    </xf>
    <xf numFmtId="0" fontId="3" fillId="15" borderId="9" xfId="0" applyFont="1" applyFill="1" applyBorder="1" applyAlignment="1" applyProtection="1">
      <alignment horizontal="right"/>
    </xf>
    <xf numFmtId="0" fontId="3" fillId="15" borderId="0" xfId="0" applyFont="1" applyFill="1" applyBorder="1" applyProtection="1"/>
    <xf numFmtId="166" fontId="2" fillId="14" borderId="2" xfId="0" applyNumberFormat="1" applyFont="1" applyFill="1" applyBorder="1" applyAlignment="1" applyProtection="1">
      <alignment vertical="top" wrapText="1"/>
    </xf>
    <xf numFmtId="166" fontId="3" fillId="16" borderId="2" xfId="0" applyNumberFormat="1" applyFont="1" applyFill="1" applyBorder="1" applyAlignment="1" applyProtection="1">
      <alignment vertical="top" wrapText="1"/>
    </xf>
    <xf numFmtId="167" fontId="2" fillId="16" borderId="0" xfId="0" applyNumberFormat="1" applyFont="1" applyFill="1" applyAlignment="1" applyProtection="1">
      <alignment horizontal="right" vertical="top"/>
    </xf>
    <xf numFmtId="166" fontId="3" fillId="17" borderId="2" xfId="0" applyNumberFormat="1" applyFont="1" applyFill="1" applyBorder="1" applyAlignment="1" applyProtection="1">
      <alignment vertical="top" wrapText="1"/>
    </xf>
    <xf numFmtId="167" fontId="2" fillId="17" borderId="0" xfId="0" applyNumberFormat="1" applyFont="1" applyFill="1" applyAlignment="1" applyProtection="1">
      <alignment horizontal="right" vertical="top"/>
    </xf>
    <xf numFmtId="0" fontId="8" fillId="14" borderId="13" xfId="0" applyFont="1" applyFill="1" applyBorder="1" applyAlignment="1" applyProtection="1"/>
    <xf numFmtId="167" fontId="2" fillId="14" borderId="9" xfId="0" applyNumberFormat="1" applyFont="1" applyFill="1" applyBorder="1" applyAlignment="1" applyProtection="1"/>
    <xf numFmtId="0" fontId="4" fillId="10" borderId="0" xfId="0" applyFont="1" applyFill="1" applyProtection="1"/>
    <xf numFmtId="0" fontId="2" fillId="10" borderId="0" xfId="0" applyFont="1" applyFill="1" applyProtection="1"/>
    <xf numFmtId="0" fontId="2" fillId="10" borderId="0" xfId="0" applyFont="1" applyFill="1" applyAlignment="1" applyProtection="1">
      <alignment horizontal="right"/>
    </xf>
    <xf numFmtId="49" fontId="2" fillId="10" borderId="0" xfId="0" applyNumberFormat="1" applyFont="1" applyFill="1" applyProtection="1"/>
    <xf numFmtId="0" fontId="2" fillId="10" borderId="0" xfId="0" applyFont="1" applyFill="1" applyAlignment="1" applyProtection="1"/>
    <xf numFmtId="0" fontId="2" fillId="10" borderId="4" xfId="0" applyFont="1" applyFill="1" applyBorder="1" applyAlignment="1" applyProtection="1">
      <alignment wrapText="1"/>
    </xf>
    <xf numFmtId="0" fontId="2" fillId="10" borderId="0" xfId="0" applyFont="1" applyFill="1" applyBorder="1" applyProtection="1"/>
    <xf numFmtId="0" fontId="2" fillId="10" borderId="2" xfId="0" applyFont="1" applyFill="1" applyBorder="1" applyProtection="1"/>
    <xf numFmtId="0" fontId="3" fillId="10" borderId="6" xfId="0" applyFont="1" applyFill="1" applyBorder="1" applyAlignment="1" applyProtection="1">
      <alignment wrapText="1"/>
    </xf>
    <xf numFmtId="0" fontId="3" fillId="10" borderId="10" xfId="0" applyFont="1" applyFill="1" applyBorder="1" applyAlignment="1" applyProtection="1">
      <alignment wrapText="1"/>
    </xf>
    <xf numFmtId="0" fontId="3" fillId="10" borderId="5" xfId="0" applyFont="1" applyFill="1" applyBorder="1" applyAlignment="1" applyProtection="1">
      <alignment wrapText="1"/>
    </xf>
    <xf numFmtId="0" fontId="3" fillId="10" borderId="5" xfId="0" applyFont="1" applyFill="1" applyBorder="1" applyAlignment="1" applyProtection="1">
      <alignment horizontal="right"/>
    </xf>
    <xf numFmtId="0" fontId="3" fillId="10" borderId="5" xfId="0" applyFont="1" applyFill="1" applyBorder="1" applyProtection="1"/>
    <xf numFmtId="0" fontId="3" fillId="6" borderId="0" xfId="0" quotePrefix="1" applyFont="1" applyFill="1" applyAlignment="1" applyProtection="1">
      <alignment wrapText="1"/>
    </xf>
    <xf numFmtId="0" fontId="3" fillId="6" borderId="4" xfId="0" applyFont="1" applyFill="1" applyBorder="1" applyAlignment="1" applyProtection="1">
      <alignment horizontal="left" wrapText="1"/>
    </xf>
    <xf numFmtId="0" fontId="8" fillId="10" borderId="4" xfId="0" applyFont="1" applyFill="1" applyBorder="1" applyAlignment="1" applyProtection="1">
      <alignment horizontal="left" vertical="top" wrapText="1"/>
    </xf>
    <xf numFmtId="0" fontId="2" fillId="10" borderId="0" xfId="0" applyFont="1" applyFill="1" applyBorder="1" applyAlignment="1" applyProtection="1">
      <alignment horizontal="left" vertical="top" wrapText="1"/>
    </xf>
    <xf numFmtId="0" fontId="2" fillId="10" borderId="2"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2"/>
    </xf>
    <xf numFmtId="0" fontId="8" fillId="10" borderId="4" xfId="0" applyFont="1" applyFill="1" applyBorder="1" applyAlignment="1" applyProtection="1">
      <alignment horizontal="left" vertical="top" wrapText="1" indent="1"/>
    </xf>
    <xf numFmtId="0" fontId="8" fillId="10" borderId="10"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9" xfId="0" applyFont="1" applyFill="1" applyBorder="1" applyAlignment="1" applyProtection="1">
      <alignment horizontal="left" vertical="top" wrapText="1"/>
    </xf>
    <xf numFmtId="0" fontId="2" fillId="10" borderId="13" xfId="0" applyFont="1" applyFill="1" applyBorder="1" applyAlignment="1" applyProtection="1">
      <alignment horizontal="left" vertical="top" wrapText="1"/>
    </xf>
    <xf numFmtId="0" fontId="2" fillId="10" borderId="6" xfId="0" applyFont="1" applyFill="1" applyBorder="1" applyAlignment="1" applyProtection="1">
      <alignment horizontal="left" vertical="top" wrapText="1"/>
    </xf>
    <xf numFmtId="166" fontId="3" fillId="7" borderId="2" xfId="0" applyNumberFormat="1" applyFont="1" applyFill="1" applyBorder="1" applyAlignment="1" applyProtection="1">
      <alignment vertical="center" wrapText="1"/>
    </xf>
    <xf numFmtId="0" fontId="2" fillId="7" borderId="0" xfId="0" applyFont="1" applyFill="1" applyBorder="1" applyAlignment="1" applyProtection="1">
      <alignment horizontal="left" vertical="top" wrapText="1"/>
    </xf>
    <xf numFmtId="0" fontId="2" fillId="7" borderId="2"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8" fillId="10" borderId="16" xfId="0" applyFont="1" applyFill="1" applyBorder="1" applyAlignment="1" applyProtection="1">
      <alignment horizontal="left" vertical="top" wrapText="1"/>
    </xf>
    <xf numFmtId="0" fontId="3" fillId="10" borderId="16" xfId="0" applyFont="1" applyFill="1" applyBorder="1" applyAlignment="1" applyProtection="1">
      <alignment horizontal="left" vertical="top" wrapText="1"/>
    </xf>
    <xf numFmtId="0" fontId="2" fillId="10" borderId="0" xfId="0" quotePrefix="1" applyFont="1" applyFill="1" applyProtection="1"/>
    <xf numFmtId="0" fontId="3" fillId="10" borderId="0" xfId="0" applyFont="1" applyFill="1" applyProtection="1"/>
    <xf numFmtId="0" fontId="5" fillId="14" borderId="0" xfId="0" applyFont="1" applyFill="1" applyProtection="1"/>
    <xf numFmtId="49" fontId="2" fillId="14" borderId="0" xfId="0" applyNumberFormat="1" applyFont="1" applyFill="1" applyAlignment="1" applyProtection="1">
      <alignment horizontal="right"/>
    </xf>
    <xf numFmtId="0" fontId="2" fillId="14" borderId="4" xfId="0" applyFont="1" applyFill="1" applyBorder="1" applyProtection="1"/>
    <xf numFmtId="0" fontId="2" fillId="14" borderId="0" xfId="0" applyFont="1" applyFill="1" applyBorder="1" applyProtection="1"/>
    <xf numFmtId="0" fontId="2" fillId="14" borderId="2" xfId="0" applyFont="1" applyFill="1" applyBorder="1" applyProtection="1"/>
    <xf numFmtId="0" fontId="3" fillId="14" borderId="5" xfId="0" applyFont="1" applyFill="1" applyBorder="1" applyAlignment="1" applyProtection="1">
      <alignment wrapText="1"/>
    </xf>
    <xf numFmtId="0" fontId="3" fillId="14" borderId="10" xfId="0" quotePrefix="1" applyFont="1" applyFill="1" applyBorder="1" applyProtection="1"/>
    <xf numFmtId="0" fontId="3" fillId="15" borderId="0" xfId="0" quotePrefix="1" applyFont="1" applyFill="1" applyAlignment="1" applyProtection="1">
      <alignment wrapText="1"/>
    </xf>
    <xf numFmtId="0" fontId="3" fillId="15" borderId="4" xfId="0" applyFont="1" applyFill="1" applyBorder="1" applyAlignment="1" applyProtection="1">
      <alignment wrapText="1"/>
    </xf>
    <xf numFmtId="0" fontId="3" fillId="15" borderId="0" xfId="0" quotePrefix="1" applyFont="1" applyFill="1" applyBorder="1" applyAlignment="1" applyProtection="1">
      <alignment wrapText="1"/>
    </xf>
    <xf numFmtId="0" fontId="3" fillId="15" borderId="2" xfId="0" quotePrefix="1" applyFont="1" applyFill="1" applyBorder="1" applyAlignment="1" applyProtection="1">
      <alignment wrapText="1"/>
    </xf>
    <xf numFmtId="166" fontId="2" fillId="14" borderId="0" xfId="0" applyNumberFormat="1" applyFont="1" applyFill="1" applyAlignment="1" applyProtection="1">
      <alignment wrapText="1"/>
    </xf>
    <xf numFmtId="166" fontId="2" fillId="14" borderId="0" xfId="0" applyNumberFormat="1" applyFont="1" applyFill="1" applyBorder="1" applyAlignment="1" applyProtection="1">
      <alignment horizontal="left" vertical="top" wrapText="1"/>
    </xf>
    <xf numFmtId="166" fontId="2" fillId="14" borderId="2" xfId="0" applyNumberFormat="1" applyFont="1" applyFill="1" applyBorder="1" applyAlignment="1" applyProtection="1">
      <alignment horizontal="left" vertical="top" wrapText="1"/>
    </xf>
    <xf numFmtId="0" fontId="2" fillId="14" borderId="0" xfId="0" applyFont="1" applyFill="1" applyAlignment="1" applyProtection="1">
      <alignment horizontal="left" indent="1"/>
    </xf>
    <xf numFmtId="166" fontId="2" fillId="14" borderId="23" xfId="0" applyNumberFormat="1" applyFont="1" applyFill="1" applyBorder="1" applyAlignment="1" applyProtection="1">
      <alignment horizontal="left" wrapText="1" indent="1"/>
    </xf>
    <xf numFmtId="0" fontId="2" fillId="14" borderId="20" xfId="0" applyFont="1" applyFill="1" applyBorder="1" applyAlignment="1" applyProtection="1">
      <alignment horizontal="left" vertical="top" wrapText="1"/>
    </xf>
    <xf numFmtId="166" fontId="2" fillId="14" borderId="18" xfId="0" applyNumberFormat="1" applyFont="1" applyFill="1" applyBorder="1" applyAlignment="1" applyProtection="1">
      <alignment horizontal="left" vertical="top" wrapText="1"/>
    </xf>
    <xf numFmtId="166" fontId="2" fillId="14" borderId="22" xfId="0" applyNumberFormat="1" applyFont="1" applyFill="1" applyBorder="1" applyAlignment="1" applyProtection="1">
      <alignment horizontal="left" vertical="top" wrapText="1"/>
    </xf>
    <xf numFmtId="0" fontId="2" fillId="14" borderId="0" xfId="0" applyFont="1" applyFill="1" applyBorder="1" applyAlignment="1" applyProtection="1">
      <alignment horizontal="left" indent="1"/>
    </xf>
    <xf numFmtId="166" fontId="2" fillId="14" borderId="19" xfId="0" applyNumberFormat="1" applyFont="1" applyFill="1" applyBorder="1" applyAlignment="1" applyProtection="1">
      <alignment horizontal="left" wrapText="1" indent="1"/>
    </xf>
    <xf numFmtId="0" fontId="2" fillId="14" borderId="21" xfId="0" applyFont="1" applyFill="1" applyBorder="1" applyAlignment="1" applyProtection="1">
      <alignment horizontal="left" vertical="top" wrapText="1"/>
    </xf>
    <xf numFmtId="166" fontId="2" fillId="14" borderId="19" xfId="0" applyNumberFormat="1" applyFont="1" applyFill="1" applyBorder="1" applyAlignment="1" applyProtection="1">
      <alignment horizontal="left" vertical="top" wrapText="1"/>
    </xf>
    <xf numFmtId="166" fontId="2" fillId="14" borderId="23" xfId="0" applyNumberFormat="1" applyFont="1" applyFill="1" applyBorder="1" applyAlignment="1" applyProtection="1">
      <alignment horizontal="left" vertical="top" wrapText="1"/>
    </xf>
    <xf numFmtId="166" fontId="2" fillId="14" borderId="0" xfId="0" applyNumberFormat="1" applyFont="1" applyFill="1" applyAlignment="1" applyProtection="1">
      <alignment horizontal="left" wrapText="1" indent="1"/>
    </xf>
    <xf numFmtId="166" fontId="3" fillId="16" borderId="0" xfId="0" applyNumberFormat="1" applyFont="1" applyFill="1" applyAlignment="1" applyProtection="1">
      <alignment wrapText="1"/>
    </xf>
    <xf numFmtId="0" fontId="2" fillId="16" borderId="4" xfId="0" applyFont="1" applyFill="1" applyBorder="1" applyAlignment="1" applyProtection="1">
      <alignment horizontal="left" vertical="top" wrapText="1"/>
    </xf>
    <xf numFmtId="166" fontId="2" fillId="16" borderId="0" xfId="0" applyNumberFormat="1" applyFont="1" applyFill="1" applyBorder="1" applyAlignment="1" applyProtection="1">
      <alignment horizontal="left" vertical="top" wrapText="1"/>
    </xf>
    <xf numFmtId="166" fontId="2" fillId="16" borderId="2" xfId="0" applyNumberFormat="1" applyFont="1" applyFill="1" applyBorder="1" applyAlignment="1" applyProtection="1">
      <alignment horizontal="left" vertical="top" wrapText="1"/>
    </xf>
    <xf numFmtId="166" fontId="3" fillId="17" borderId="0" xfId="0" applyNumberFormat="1" applyFont="1" applyFill="1" applyAlignment="1" applyProtection="1">
      <alignment vertical="center" wrapText="1"/>
    </xf>
    <xf numFmtId="0" fontId="2" fillId="17" borderId="4" xfId="0" applyFont="1" applyFill="1" applyBorder="1" applyAlignment="1" applyProtection="1">
      <alignment horizontal="left" vertical="top" wrapText="1"/>
    </xf>
    <xf numFmtId="166" fontId="2" fillId="17" borderId="0" xfId="0" applyNumberFormat="1" applyFont="1" applyFill="1" applyBorder="1" applyAlignment="1" applyProtection="1">
      <alignment horizontal="left" vertical="top" wrapText="1"/>
    </xf>
    <xf numFmtId="166" fontId="2" fillId="17" borderId="2" xfId="0" applyNumberFormat="1" applyFont="1" applyFill="1" applyBorder="1" applyAlignment="1" applyProtection="1">
      <alignment horizontal="left" vertical="top" wrapText="1"/>
    </xf>
    <xf numFmtId="166" fontId="3" fillId="14" borderId="0" xfId="0" applyNumberFormat="1" applyFont="1" applyFill="1" applyAlignment="1" applyProtection="1">
      <alignment wrapText="1"/>
    </xf>
    <xf numFmtId="166" fontId="2" fillId="14" borderId="0" xfId="0" applyNumberFormat="1" applyFont="1" applyFill="1" applyAlignment="1" applyProtection="1">
      <alignment horizontal="left" wrapText="1" indent="2"/>
    </xf>
    <xf numFmtId="0" fontId="3" fillId="8" borderId="4" xfId="0" applyFont="1" applyFill="1" applyBorder="1" applyAlignment="1" applyProtection="1">
      <alignment wrapText="1"/>
    </xf>
    <xf numFmtId="0" fontId="3" fillId="8" borderId="2" xfId="0" applyFont="1" applyFill="1" applyBorder="1" applyAlignment="1" applyProtection="1">
      <alignment wrapText="1"/>
    </xf>
    <xf numFmtId="0" fontId="3" fillId="8" borderId="4" xfId="0"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6"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3" fillId="8" borderId="16" xfId="0" applyFont="1" applyFill="1" applyBorder="1" applyAlignment="1" applyProtection="1">
      <alignment horizontal="left" vertical="top" wrapText="1"/>
    </xf>
    <xf numFmtId="0" fontId="3" fillId="8" borderId="9" xfId="0" applyFont="1"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2" fillId="8" borderId="11"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12" xfId="0" applyFont="1" applyFill="1" applyBorder="1" applyAlignment="1" applyProtection="1">
      <alignment horizontal="left" vertical="top" wrapText="1"/>
    </xf>
    <xf numFmtId="0" fontId="9" fillId="8" borderId="2" xfId="0" applyFont="1" applyFill="1" applyBorder="1" applyAlignment="1" applyProtection="1">
      <alignment horizontal="left" wrapText="1"/>
    </xf>
    <xf numFmtId="3" fontId="8" fillId="8" borderId="16" xfId="0" applyNumberFormat="1" applyFont="1" applyFill="1" applyBorder="1" applyAlignment="1" applyProtection="1">
      <alignment horizontal="right" vertical="top" wrapText="1"/>
    </xf>
    <xf numFmtId="3" fontId="8" fillId="8" borderId="9" xfId="0" applyNumberFormat="1" applyFont="1" applyFill="1" applyBorder="1" applyAlignment="1" applyProtection="1">
      <alignment horizontal="right" vertical="top" wrapText="1"/>
    </xf>
    <xf numFmtId="0" fontId="8" fillId="8" borderId="0" xfId="0" applyFont="1" applyFill="1" applyBorder="1" applyAlignment="1" applyProtection="1">
      <alignment horizontal="left" wrapText="1" indent="2"/>
    </xf>
    <xf numFmtId="9" fontId="8" fillId="8" borderId="4" xfId="0" applyNumberFormat="1" applyFont="1" applyFill="1" applyBorder="1" applyAlignment="1" applyProtection="1">
      <alignment horizontal="right" vertical="top" wrapText="1"/>
    </xf>
    <xf numFmtId="9" fontId="8" fillId="8" borderId="0" xfId="0" applyNumberFormat="1" applyFont="1" applyFill="1" applyBorder="1" applyAlignment="1" applyProtection="1">
      <alignment horizontal="right" vertical="top" wrapText="1"/>
    </xf>
    <xf numFmtId="0" fontId="4" fillId="14" borderId="0" xfId="0" quotePrefix="1" applyFont="1" applyFill="1" applyAlignment="1" applyProtection="1">
      <alignment horizontal="left"/>
    </xf>
    <xf numFmtId="0" fontId="2" fillId="14" borderId="0" xfId="0" applyFont="1" applyFill="1" applyAlignment="1" applyProtection="1">
      <alignment horizontal="left"/>
    </xf>
    <xf numFmtId="10" fontId="2" fillId="14" borderId="0" xfId="0" applyNumberFormat="1" applyFont="1" applyFill="1" applyAlignment="1" applyProtection="1">
      <alignment horizontal="left"/>
    </xf>
    <xf numFmtId="9" fontId="2" fillId="14" borderId="0" xfId="0" applyNumberFormat="1" applyFont="1" applyFill="1" applyAlignment="1" applyProtection="1">
      <alignment horizontal="left"/>
    </xf>
    <xf numFmtId="0" fontId="2" fillId="14" borderId="2" xfId="0" quotePrefix="1" applyFont="1" applyFill="1" applyBorder="1" applyAlignment="1" applyProtection="1">
      <alignment horizontal="right"/>
    </xf>
    <xf numFmtId="0" fontId="3" fillId="14" borderId="4" xfId="0" applyFont="1" applyFill="1" applyBorder="1" applyAlignment="1" applyProtection="1">
      <alignment horizontal="right"/>
    </xf>
    <xf numFmtId="0" fontId="3" fillId="14" borderId="0" xfId="0" applyFont="1" applyFill="1" applyBorder="1" applyProtection="1"/>
    <xf numFmtId="0" fontId="2" fillId="14" borderId="6" xfId="0" applyFont="1" applyFill="1" applyBorder="1" applyProtection="1"/>
    <xf numFmtId="0" fontId="2" fillId="14" borderId="10" xfId="0" applyFont="1" applyFill="1" applyBorder="1" applyProtection="1"/>
    <xf numFmtId="0" fontId="2" fillId="14" borderId="5" xfId="0" applyFont="1" applyFill="1" applyBorder="1" applyProtection="1"/>
    <xf numFmtId="0" fontId="2" fillId="14" borderId="13" xfId="0" quotePrefix="1" applyFont="1" applyFill="1" applyBorder="1" applyAlignment="1" applyProtection="1">
      <alignment horizontal="right"/>
    </xf>
    <xf numFmtId="165" fontId="2" fillId="14" borderId="0" xfId="0" applyNumberFormat="1" applyFont="1" applyFill="1" applyProtection="1"/>
    <xf numFmtId="165" fontId="2" fillId="14" borderId="0" xfId="0" applyNumberFormat="1" applyFont="1" applyFill="1" applyBorder="1" applyProtection="1"/>
    <xf numFmtId="0" fontId="2" fillId="14" borderId="0" xfId="0" quotePrefix="1" applyFont="1" applyFill="1" applyAlignment="1" applyProtection="1">
      <alignment horizontal="right"/>
    </xf>
    <xf numFmtId="0" fontId="4" fillId="14" borderId="0" xfId="0" applyFont="1" applyFill="1" applyBorder="1" applyAlignment="1" applyProtection="1"/>
    <xf numFmtId="0" fontId="2" fillId="14" borderId="0" xfId="0" quotePrefix="1" applyFont="1" applyFill="1" applyAlignment="1" applyProtection="1"/>
    <xf numFmtId="0" fontId="3" fillId="14" borderId="10" xfId="0" applyFont="1" applyFill="1" applyBorder="1" applyAlignment="1" applyProtection="1">
      <alignment wrapText="1"/>
    </xf>
    <xf numFmtId="0" fontId="3" fillId="14" borderId="5" xfId="0" applyFont="1" applyFill="1" applyBorder="1" applyAlignment="1" applyProtection="1">
      <alignment horizontal="right" wrapText="1"/>
    </xf>
    <xf numFmtId="0" fontId="3" fillId="15" borderId="4" xfId="0" quotePrefix="1" applyFont="1" applyFill="1" applyBorder="1" applyAlignment="1" applyProtection="1">
      <alignment wrapText="1"/>
    </xf>
    <xf numFmtId="0" fontId="3" fillId="15" borderId="13" xfId="0" quotePrefix="1" applyFont="1" applyFill="1" applyBorder="1" applyAlignment="1" applyProtection="1">
      <alignment wrapText="1"/>
    </xf>
    <xf numFmtId="166" fontId="2" fillId="14" borderId="0" xfId="0" applyNumberFormat="1" applyFont="1" applyFill="1" applyAlignment="1" applyProtection="1">
      <alignment horizontal="left" vertical="top" wrapText="1"/>
    </xf>
    <xf numFmtId="166" fontId="2" fillId="14" borderId="4" xfId="0" applyNumberFormat="1" applyFont="1" applyFill="1" applyBorder="1" applyAlignment="1" applyProtection="1">
      <alignment horizontal="left" vertical="top"/>
    </xf>
    <xf numFmtId="166" fontId="2" fillId="14" borderId="2" xfId="0" applyNumberFormat="1" applyFont="1" applyFill="1" applyBorder="1" applyAlignment="1" applyProtection="1">
      <alignment horizontal="left" vertical="top"/>
    </xf>
    <xf numFmtId="166" fontId="3" fillId="16" borderId="0" xfId="0" applyNumberFormat="1" applyFont="1" applyFill="1" applyAlignment="1" applyProtection="1">
      <alignment horizontal="left" vertical="top" wrapText="1"/>
    </xf>
    <xf numFmtId="166" fontId="2" fillId="16" borderId="4" xfId="0" applyNumberFormat="1" applyFont="1" applyFill="1" applyBorder="1" applyAlignment="1" applyProtection="1">
      <alignment horizontal="left" vertical="top" wrapText="1"/>
    </xf>
    <xf numFmtId="166" fontId="3" fillId="17" borderId="0" xfId="0" applyNumberFormat="1" applyFont="1" applyFill="1" applyAlignment="1" applyProtection="1">
      <alignment horizontal="left" vertical="top" wrapText="1"/>
    </xf>
    <xf numFmtId="166" fontId="2" fillId="17" borderId="4" xfId="0" applyNumberFormat="1" applyFont="1" applyFill="1" applyBorder="1" applyAlignment="1" applyProtection="1">
      <alignment horizontal="left" vertical="top" wrapText="1"/>
    </xf>
    <xf numFmtId="166" fontId="3" fillId="14" borderId="13" xfId="0" applyNumberFormat="1" applyFont="1" applyFill="1" applyBorder="1" applyAlignment="1" applyProtection="1">
      <alignment horizontal="left" vertical="top" wrapText="1"/>
    </xf>
    <xf numFmtId="166" fontId="2" fillId="14" borderId="16" xfId="0" applyNumberFormat="1" applyFont="1" applyFill="1" applyBorder="1" applyAlignment="1" applyProtection="1">
      <alignment horizontal="left" vertical="top"/>
    </xf>
    <xf numFmtId="166" fontId="2" fillId="14" borderId="13" xfId="0" applyNumberFormat="1" applyFont="1" applyFill="1" applyBorder="1" applyAlignment="1" applyProtection="1">
      <alignment horizontal="left" vertical="top"/>
    </xf>
    <xf numFmtId="166" fontId="8" fillId="14" borderId="2" xfId="0" applyNumberFormat="1" applyFont="1" applyFill="1" applyBorder="1" applyAlignment="1" applyProtection="1">
      <alignment horizontal="left" vertical="top" wrapText="1"/>
    </xf>
    <xf numFmtId="3" fontId="2" fillId="14" borderId="0" xfId="0" applyNumberFormat="1" applyFont="1" applyFill="1" applyProtection="1"/>
    <xf numFmtId="166" fontId="8" fillId="14" borderId="2" xfId="0" applyNumberFormat="1" applyFont="1" applyFill="1" applyBorder="1" applyAlignment="1" applyProtection="1">
      <alignment horizontal="left" vertical="top" wrapText="1" indent="2"/>
    </xf>
    <xf numFmtId="166" fontId="2" fillId="14" borderId="0" xfId="0" applyNumberFormat="1" applyFont="1" applyFill="1" applyAlignment="1" applyProtection="1">
      <alignment horizontal="left" vertical="top" wrapText="1" indent="1"/>
    </xf>
    <xf numFmtId="166" fontId="2" fillId="14" borderId="0" xfId="0" applyNumberFormat="1" applyFont="1" applyFill="1" applyBorder="1" applyAlignment="1" applyProtection="1">
      <alignment horizontal="left" vertical="top"/>
    </xf>
    <xf numFmtId="0" fontId="2" fillId="14" borderId="0" xfId="0" applyFont="1" applyFill="1" applyBorder="1" applyAlignment="1" applyProtection="1">
      <alignment horizontal="left" vertical="top"/>
    </xf>
    <xf numFmtId="0" fontId="2" fillId="14" borderId="4" xfId="0" applyFont="1" applyFill="1" applyBorder="1" applyAlignment="1" applyProtection="1">
      <alignment horizontal="left" vertical="top"/>
    </xf>
    <xf numFmtId="0" fontId="3" fillId="14" borderId="2" xfId="0" applyFont="1" applyFill="1" applyBorder="1" applyAlignment="1" applyProtection="1">
      <alignment horizontal="left" vertical="top" wrapText="1"/>
    </xf>
    <xf numFmtId="0" fontId="2" fillId="14" borderId="2" xfId="0" applyFont="1" applyFill="1" applyBorder="1" applyAlignment="1" applyProtection="1">
      <alignment horizontal="left" vertical="top"/>
    </xf>
    <xf numFmtId="0" fontId="3" fillId="14" borderId="16" xfId="0" applyFont="1" applyFill="1" applyBorder="1" applyAlignment="1" applyProtection="1">
      <alignment horizontal="left" vertical="top" wrapText="1"/>
    </xf>
    <xf numFmtId="0" fontId="3" fillId="14" borderId="13" xfId="0" applyFont="1" applyFill="1" applyBorder="1" applyAlignment="1" applyProtection="1">
      <alignment horizontal="left" vertical="top" wrapText="1"/>
    </xf>
    <xf numFmtId="0" fontId="8" fillId="14" borderId="2" xfId="0" applyFont="1" applyFill="1" applyBorder="1" applyAlignment="1" applyProtection="1">
      <alignment horizontal="left" vertical="top" wrapText="1" indent="1"/>
    </xf>
    <xf numFmtId="0" fontId="3" fillId="14" borderId="0" xfId="0" applyFont="1" applyFill="1" applyAlignment="1" applyProtection="1"/>
    <xf numFmtId="166" fontId="2" fillId="14" borderId="0" xfId="0" applyNumberFormat="1" applyFont="1" applyFill="1" applyProtection="1"/>
    <xf numFmtId="167" fontId="2" fillId="14" borderId="0" xfId="0" applyNumberFormat="1" applyFont="1" applyFill="1" applyBorder="1" applyAlignment="1" applyProtection="1">
      <alignment horizontal="right" vertical="top"/>
    </xf>
    <xf numFmtId="167" fontId="2" fillId="14" borderId="5" xfId="0" applyNumberFormat="1" applyFont="1" applyFill="1" applyBorder="1" applyAlignment="1" applyProtection="1">
      <alignment horizontal="right" vertical="top"/>
    </xf>
    <xf numFmtId="167" fontId="3" fillId="14" borderId="9" xfId="0" applyNumberFormat="1" applyFont="1" applyFill="1" applyBorder="1" applyAlignment="1" applyProtection="1">
      <alignment horizontal="right" vertical="top"/>
    </xf>
    <xf numFmtId="167" fontId="2" fillId="14" borderId="9" xfId="0" applyNumberFormat="1" applyFont="1" applyFill="1" applyBorder="1" applyProtection="1"/>
    <xf numFmtId="166" fontId="0" fillId="9" borderId="0" xfId="0" applyNumberFormat="1" applyFill="1" applyAlignment="1" applyProtection="1">
      <alignment horizontal="left"/>
    </xf>
    <xf numFmtId="166" fontId="2" fillId="3" borderId="0" xfId="0" applyNumberFormat="1" applyFont="1" applyFill="1" applyAlignment="1" applyProtection="1">
      <alignment horizontal="left"/>
    </xf>
    <xf numFmtId="166" fontId="2" fillId="14" borderId="0" xfId="0" applyNumberFormat="1" applyFont="1" applyFill="1" applyAlignment="1" applyProtection="1">
      <alignment horizontal="left"/>
    </xf>
    <xf numFmtId="166" fontId="2" fillId="10" borderId="0" xfId="0" applyNumberFormat="1" applyFont="1" applyFill="1" applyAlignment="1" applyProtection="1">
      <alignment horizontal="left"/>
    </xf>
    <xf numFmtId="166" fontId="2" fillId="8" borderId="0" xfId="0" applyNumberFormat="1" applyFont="1" applyFill="1" applyAlignment="1" applyProtection="1">
      <alignment horizontal="left"/>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indent="1"/>
      <protection locked="0"/>
    </xf>
    <xf numFmtId="0" fontId="2" fillId="0" borderId="0" xfId="0" applyFont="1" applyFill="1" applyProtection="1">
      <protection locked="0"/>
    </xf>
    <xf numFmtId="167" fontId="2" fillId="0" borderId="0" xfId="0" applyNumberFormat="1" applyFont="1" applyFill="1" applyAlignment="1" applyProtection="1">
      <alignment horizontal="right" vertical="top"/>
      <protection locked="0"/>
    </xf>
    <xf numFmtId="0" fontId="2" fillId="0" borderId="4" xfId="0" applyFont="1" applyFill="1" applyBorder="1" applyAlignment="1" applyProtection="1">
      <alignment vertical="top" wrapText="1"/>
      <protection locked="0"/>
    </xf>
    <xf numFmtId="0" fontId="0" fillId="0" borderId="0" xfId="0" applyFill="1" applyAlignment="1" applyProtection="1">
      <alignment horizontal="left" wrapText="1"/>
      <protection locked="0"/>
    </xf>
    <xf numFmtId="0" fontId="2" fillId="7" borderId="0" xfId="0" applyFont="1" applyFill="1" applyBorder="1" applyAlignment="1" applyProtection="1">
      <alignment vertical="top" wrapText="1"/>
      <protection locked="0"/>
    </xf>
    <xf numFmtId="167" fontId="2" fillId="7" borderId="0" xfId="0" applyNumberFormat="1" applyFont="1" applyFill="1" applyBorder="1" applyAlignment="1" applyProtection="1">
      <alignment horizontal="right" vertical="top" wrapText="1"/>
      <protection locked="0"/>
    </xf>
    <xf numFmtId="166" fontId="3" fillId="5" borderId="0" xfId="0" applyNumberFormat="1"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167" fontId="2" fillId="5" borderId="0" xfId="0" applyNumberFormat="1" applyFont="1" applyFill="1" applyBorder="1" applyAlignment="1" applyProtection="1">
      <alignment horizontal="right" vertical="top" wrapText="1"/>
      <protection locked="0"/>
    </xf>
    <xf numFmtId="0" fontId="2" fillId="0" borderId="0" xfId="0" applyFont="1" applyFill="1" applyAlignment="1" applyProtection="1">
      <alignment horizontal="right" vertical="top" wrapText="1"/>
      <protection locked="0"/>
    </xf>
    <xf numFmtId="0" fontId="0" fillId="0" borderId="0" xfId="0" applyAlignment="1">
      <alignment vertical="center"/>
    </xf>
    <xf numFmtId="0" fontId="6" fillId="11" borderId="0" xfId="1" applyFill="1" applyAlignment="1">
      <alignment horizontal="left" vertical="top" wrapText="1"/>
    </xf>
    <xf numFmtId="0" fontId="2" fillId="11" borderId="0" xfId="0" quotePrefix="1" applyFont="1" applyFill="1" applyAlignment="1">
      <alignment horizontal="left" vertical="top" wrapText="1"/>
    </xf>
    <xf numFmtId="0" fontId="3" fillId="3" borderId="0" xfId="0" applyFont="1" applyFill="1" applyAlignment="1" applyProtection="1"/>
    <xf numFmtId="0" fontId="3" fillId="12" borderId="0" xfId="0" applyFont="1" applyFill="1" applyProtection="1"/>
    <xf numFmtId="0" fontId="3" fillId="3" borderId="4"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0" xfId="0" quotePrefix="1" applyFont="1" applyFill="1" applyBorder="1" applyAlignment="1" applyProtection="1">
      <alignment wrapText="1"/>
    </xf>
    <xf numFmtId="0" fontId="3" fillId="3" borderId="2" xfId="0" quotePrefix="1" applyFont="1" applyFill="1" applyBorder="1" applyAlignment="1" applyProtection="1">
      <alignment wrapText="1"/>
    </xf>
    <xf numFmtId="0" fontId="3" fillId="3" borderId="0" xfId="0" applyFont="1" applyFill="1" applyBorder="1" applyAlignment="1" applyProtection="1">
      <alignment horizontal="right"/>
    </xf>
    <xf numFmtId="0" fontId="2" fillId="3" borderId="2" xfId="0" applyFont="1" applyFill="1" applyBorder="1" applyProtection="1"/>
    <xf numFmtId="0" fontId="3" fillId="3" borderId="6" xfId="0" applyFont="1" applyFill="1" applyBorder="1" applyAlignment="1" applyProtection="1">
      <alignment horizontal="left"/>
    </xf>
    <xf numFmtId="0" fontId="3" fillId="3" borderId="9" xfId="0" applyFont="1" applyFill="1" applyBorder="1" applyProtection="1"/>
    <xf numFmtId="0" fontId="3" fillId="3" borderId="0" xfId="0" applyFont="1" applyFill="1" applyBorder="1" applyProtection="1"/>
    <xf numFmtId="0" fontId="3"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0" xfId="0" applyFont="1" applyFill="1" applyBorder="1" applyAlignment="1" applyProtection="1">
      <alignment horizontal="right" vertical="top" wrapText="1"/>
    </xf>
    <xf numFmtId="0" fontId="2" fillId="3" borderId="0" xfId="0" applyFont="1" applyFill="1" applyAlignment="1" applyProtection="1">
      <alignment horizontal="right" vertical="top" wrapText="1"/>
    </xf>
    <xf numFmtId="0" fontId="3" fillId="3" borderId="2" xfId="0" applyFont="1" applyFill="1" applyBorder="1" applyAlignment="1" applyProtection="1">
      <alignment wrapText="1"/>
    </xf>
    <xf numFmtId="0" fontId="17" fillId="3" borderId="2" xfId="1" applyFont="1" applyFill="1" applyBorder="1" applyAlignment="1" applyProtection="1">
      <alignment vertical="top" wrapText="1"/>
    </xf>
    <xf numFmtId="0" fontId="2" fillId="0" borderId="4"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166" fontId="3" fillId="6" borderId="9" xfId="0" quotePrefix="1" applyNumberFormat="1" applyFont="1" applyFill="1" applyBorder="1" applyAlignment="1" applyProtection="1">
      <alignment wrapText="1"/>
    </xf>
    <xf numFmtId="166" fontId="2" fillId="9" borderId="5" xfId="0" applyNumberFormat="1" applyFont="1" applyFill="1" applyBorder="1" applyAlignment="1" applyProtection="1">
      <alignment wrapText="1"/>
    </xf>
    <xf numFmtId="0" fontId="2" fillId="0" borderId="0" xfId="0" applyFont="1" applyFill="1" applyBorder="1" applyAlignment="1" applyProtection="1">
      <alignment vertical="top" wrapText="1"/>
      <protection locked="0"/>
    </xf>
    <xf numFmtId="166" fontId="3" fillId="7" borderId="0" xfId="0" applyNumberFormat="1" applyFont="1" applyFill="1" applyBorder="1" applyAlignment="1" applyProtection="1">
      <alignment vertical="top" wrapText="1"/>
      <protection locked="0"/>
    </xf>
    <xf numFmtId="0" fontId="0" fillId="9" borderId="0" xfId="0" applyFill="1" applyAlignment="1" applyProtection="1">
      <alignment horizontal="center" vertical="top"/>
    </xf>
    <xf numFmtId="0" fontId="1" fillId="9" borderId="0" xfId="0" applyFont="1" applyFill="1" applyProtection="1"/>
    <xf numFmtId="0" fontId="18" fillId="9" borderId="0" xfId="0" applyFont="1" applyFill="1" applyProtection="1"/>
    <xf numFmtId="0" fontId="19" fillId="9" borderId="0" xfId="0" applyFont="1" applyFill="1" applyProtection="1"/>
    <xf numFmtId="0" fontId="2" fillId="0" borderId="0" xfId="0" applyFont="1" applyFill="1" applyBorder="1" applyAlignment="1" applyProtection="1">
      <alignment horizontal="left" vertical="top" wrapText="1"/>
    </xf>
    <xf numFmtId="0" fontId="20" fillId="0" borderId="0" xfId="0" applyFont="1"/>
    <xf numFmtId="0" fontId="11" fillId="0" borderId="4" xfId="0" applyFont="1" applyFill="1" applyBorder="1" applyAlignment="1" applyProtection="1">
      <alignment horizontal="left" vertical="top" wrapText="1" indent="1"/>
    </xf>
    <xf numFmtId="166" fontId="3" fillId="5" borderId="0" xfId="0" applyNumberFormat="1" applyFont="1" applyFill="1" applyBorder="1" applyAlignment="1" applyProtection="1">
      <alignment vertical="center" wrapText="1"/>
    </xf>
    <xf numFmtId="0" fontId="8" fillId="10" borderId="0"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1"/>
    </xf>
    <xf numFmtId="0" fontId="13"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8" fillId="10" borderId="0" xfId="0" applyFont="1" applyFill="1" applyBorder="1" applyAlignment="1" applyProtection="1">
      <alignment horizontal="left" vertical="top" wrapText="1" indent="1"/>
    </xf>
    <xf numFmtId="0" fontId="8" fillId="10" borderId="5"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indent="2"/>
    </xf>
    <xf numFmtId="0" fontId="2" fillId="8" borderId="2" xfId="0" applyFont="1" applyFill="1" applyBorder="1" applyAlignment="1" applyProtection="1">
      <alignment horizontal="left" vertical="top" wrapText="1"/>
      <protection locked="0"/>
    </xf>
    <xf numFmtId="0" fontId="19" fillId="10" borderId="0" xfId="0" applyFont="1" applyFill="1" applyAlignment="1" applyProtection="1">
      <alignment horizontal="left" indent="1"/>
    </xf>
    <xf numFmtId="0" fontId="19" fillId="10" borderId="0" xfId="0" applyFont="1" applyFill="1" applyProtection="1"/>
    <xf numFmtId="0" fontId="18" fillId="9" borderId="3" xfId="0" applyFont="1" applyFill="1" applyBorder="1" applyAlignment="1" applyProtection="1">
      <alignment horizontal="center" wrapText="1"/>
    </xf>
    <xf numFmtId="0" fontId="18" fillId="9" borderId="0" xfId="0" applyFont="1" applyFill="1" applyBorder="1" applyAlignment="1" applyProtection="1">
      <alignment horizontal="center" vertical="center"/>
    </xf>
    <xf numFmtId="0" fontId="20" fillId="0" borderId="0" xfId="0" applyFont="1" applyAlignment="1">
      <alignment vertical="center"/>
    </xf>
    <xf numFmtId="0" fontId="3" fillId="8" borderId="0" xfId="0" quotePrefix="1" applyFont="1" applyFill="1" applyProtection="1"/>
    <xf numFmtId="0" fontId="2" fillId="8" borderId="0" xfId="0" applyFont="1" applyFill="1" applyAlignment="1" applyProtection="1">
      <alignment horizontal="left" indent="1"/>
    </xf>
    <xf numFmtId="0" fontId="0" fillId="14" borderId="0" xfId="0" applyFont="1" applyFill="1" applyProtection="1"/>
    <xf numFmtId="0" fontId="3" fillId="14" borderId="0" xfId="0" applyFont="1" applyFill="1" applyProtection="1"/>
    <xf numFmtId="0" fontId="0" fillId="14" borderId="0" xfId="0" quotePrefix="1" applyFont="1" applyFill="1" applyAlignment="1" applyProtection="1">
      <alignment horizontal="left"/>
    </xf>
    <xf numFmtId="0" fontId="2" fillId="10" borderId="0" xfId="0" applyFont="1" applyFill="1" applyAlignment="1" applyProtection="1"/>
    <xf numFmtId="0" fontId="2" fillId="8" borderId="0" xfId="0" applyFont="1" applyFill="1" applyAlignment="1" applyProtection="1"/>
    <xf numFmtId="0" fontId="2" fillId="14" borderId="0" xfId="0" applyFont="1" applyFill="1" applyAlignment="1" applyProtection="1"/>
    <xf numFmtId="0" fontId="19" fillId="8" borderId="0" xfId="0" applyFont="1" applyFill="1" applyProtection="1"/>
    <xf numFmtId="0" fontId="0" fillId="0" borderId="0" xfId="0" applyBorder="1"/>
    <xf numFmtId="0" fontId="2"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Alignment="1">
      <alignment vertical="center"/>
    </xf>
    <xf numFmtId="0" fontId="2" fillId="22" borderId="2" xfId="0" applyFont="1" applyFill="1" applyBorder="1" applyAlignment="1">
      <alignment vertical="center" wrapText="1"/>
    </xf>
    <xf numFmtId="0" fontId="2" fillId="2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0" borderId="0" xfId="0" applyFont="1" applyBorder="1"/>
    <xf numFmtId="0" fontId="25" fillId="18" borderId="13" xfId="1" applyFont="1" applyFill="1" applyBorder="1" applyAlignment="1">
      <alignment vertical="center" wrapText="1"/>
    </xf>
    <xf numFmtId="0" fontId="25" fillId="20" borderId="2" xfId="1" applyFont="1" applyFill="1" applyBorder="1" applyAlignment="1">
      <alignment vertical="center" wrapText="1"/>
    </xf>
    <xf numFmtId="0" fontId="25" fillId="19" borderId="2" xfId="1" applyFont="1" applyFill="1" applyBorder="1" applyAlignment="1">
      <alignment vertical="center" wrapText="1"/>
    </xf>
    <xf numFmtId="0" fontId="25" fillId="23" borderId="2" xfId="1" applyFont="1" applyFill="1" applyBorder="1" applyAlignment="1">
      <alignment vertical="center" wrapText="1"/>
    </xf>
    <xf numFmtId="0" fontId="25" fillId="24" borderId="2" xfId="1" applyFont="1" applyFill="1" applyBorder="1" applyAlignment="1">
      <alignment vertical="center" wrapText="1"/>
    </xf>
    <xf numFmtId="0" fontId="25" fillId="11" borderId="6" xfId="1" applyFont="1" applyFill="1" applyBorder="1" applyAlignment="1">
      <alignment vertical="center" wrapText="1"/>
    </xf>
    <xf numFmtId="0" fontId="5" fillId="11" borderId="0" xfId="0" applyFont="1" applyFill="1" applyAlignment="1">
      <alignment horizontal="left" vertical="top"/>
    </xf>
    <xf numFmtId="0" fontId="2" fillId="12" borderId="0" xfId="0" applyFont="1" applyFill="1" applyAlignment="1" applyProtection="1">
      <alignment horizontal="right"/>
    </xf>
    <xf numFmtId="0" fontId="2" fillId="12" borderId="0" xfId="0" applyFont="1" applyFill="1" applyAlignment="1" applyProtection="1">
      <protection locked="0"/>
    </xf>
    <xf numFmtId="0" fontId="2" fillId="12" borderId="0" xfId="0" applyFont="1" applyFill="1" applyProtection="1">
      <protection locked="0"/>
    </xf>
    <xf numFmtId="166" fontId="2" fillId="12" borderId="0" xfId="0" applyNumberFormat="1" applyFont="1" applyFill="1" applyProtection="1">
      <protection locked="0"/>
    </xf>
    <xf numFmtId="0" fontId="2" fillId="12" borderId="0" xfId="0" applyFont="1" applyFill="1" applyBorder="1" applyProtection="1">
      <protection locked="0"/>
    </xf>
    <xf numFmtId="0" fontId="2" fillId="13" borderId="0" xfId="0" applyFont="1" applyFill="1" applyProtection="1">
      <protection locked="0"/>
    </xf>
    <xf numFmtId="0" fontId="2" fillId="6" borderId="0" xfId="0" applyFont="1" applyFill="1" applyBorder="1" applyAlignment="1" applyProtection="1">
      <protection locked="0"/>
    </xf>
    <xf numFmtId="0" fontId="2" fillId="13" borderId="0" xfId="0" applyFont="1" applyFill="1" applyBorder="1" applyProtection="1">
      <protection locked="0"/>
    </xf>
    <xf numFmtId="0" fontId="2" fillId="0" borderId="0" xfId="0" applyFont="1" applyFill="1" applyBorder="1" applyProtection="1">
      <protection locked="0"/>
    </xf>
    <xf numFmtId="0" fontId="3" fillId="7" borderId="0" xfId="0" applyFont="1" applyFill="1" applyBorder="1" applyAlignment="1" applyProtection="1">
      <alignment vertical="center" wrapText="1"/>
      <protection locked="0"/>
    </xf>
    <xf numFmtId="0" fontId="2" fillId="7" borderId="0" xfId="0" applyFont="1" applyFill="1" applyBorder="1" applyAlignment="1" applyProtection="1">
      <alignment horizontal="left" vertical="top"/>
      <protection locked="0"/>
    </xf>
    <xf numFmtId="0" fontId="3"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top"/>
      <protection locked="0"/>
    </xf>
    <xf numFmtId="0" fontId="3" fillId="13" borderId="9" xfId="0" applyFont="1" applyFill="1" applyBorder="1" applyProtection="1">
      <protection locked="0"/>
    </xf>
    <xf numFmtId="0" fontId="2" fillId="13" borderId="9" xfId="0" applyFont="1" applyFill="1" applyBorder="1" applyProtection="1">
      <protection locked="0"/>
    </xf>
    <xf numFmtId="0" fontId="2" fillId="0" borderId="17" xfId="0" applyFont="1" applyFill="1" applyBorder="1" applyProtection="1">
      <protection locked="0"/>
    </xf>
    <xf numFmtId="0" fontId="2" fillId="0" borderId="25" xfId="0" applyFont="1" applyFill="1" applyBorder="1" applyProtection="1">
      <protection locked="0"/>
    </xf>
    <xf numFmtId="0" fontId="2" fillId="8" borderId="0" xfId="0" quotePrefix="1" applyFont="1" applyFill="1" applyAlignment="1" applyProtection="1">
      <alignment horizontal="left" vertical="top" wrapText="1" indent="1"/>
    </xf>
    <xf numFmtId="0" fontId="2" fillId="8" borderId="2" xfId="0" quotePrefix="1" applyFont="1" applyFill="1" applyBorder="1" applyAlignment="1" applyProtection="1">
      <alignment horizontal="left" vertical="top" wrapText="1" indent="1"/>
    </xf>
    <xf numFmtId="0" fontId="2" fillId="8" borderId="2" xfId="0" applyFont="1" applyFill="1" applyBorder="1" applyAlignment="1" applyProtection="1">
      <alignment horizontal="left" vertical="top" wrapText="1" indent="1"/>
    </xf>
    <xf numFmtId="0" fontId="2" fillId="8" borderId="0" xfId="0" applyFont="1" applyFill="1" applyAlignment="1" applyProtection="1">
      <alignment horizontal="left" vertical="top" wrapText="1" indent="1"/>
    </xf>
    <xf numFmtId="0" fontId="13" fillId="0" borderId="2" xfId="0" applyFont="1" applyFill="1" applyBorder="1" applyAlignment="1" applyProtection="1">
      <alignment horizontal="left" vertical="top" wrapText="1" indent="1"/>
      <protection locked="0"/>
    </xf>
    <xf numFmtId="0" fontId="16" fillId="0" borderId="0" xfId="1" applyFont="1" applyBorder="1" applyAlignment="1">
      <alignment horizontal="left" indent="1"/>
    </xf>
    <xf numFmtId="0" fontId="16" fillId="0" borderId="0" xfId="1" applyFont="1" applyAlignment="1">
      <alignment horizontal="left" indent="1"/>
    </xf>
    <xf numFmtId="0" fontId="2" fillId="0" borderId="16" xfId="0" applyFont="1" applyBorder="1" applyAlignment="1">
      <alignment vertical="center" wrapText="1"/>
    </xf>
    <xf numFmtId="0" fontId="2" fillId="0" borderId="0" xfId="0" applyFont="1" applyFill="1" applyBorder="1" applyAlignment="1">
      <alignment vertical="center" wrapText="1"/>
    </xf>
    <xf numFmtId="0" fontId="17" fillId="3" borderId="2" xfId="1" applyFont="1" applyFill="1" applyBorder="1" applyAlignment="1" applyProtection="1">
      <alignment horizontal="left" wrapText="1"/>
    </xf>
    <xf numFmtId="0" fontId="2" fillId="0" borderId="14"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3" fillId="13" borderId="0" xfId="0" quotePrefix="1" applyFont="1" applyFill="1" applyBorder="1" applyAlignment="1" applyProtection="1">
      <alignment vertical="center" wrapText="1"/>
      <protection locked="0"/>
    </xf>
    <xf numFmtId="0" fontId="3" fillId="13" borderId="9" xfId="0" quotePrefix="1" applyFont="1" applyFill="1" applyBorder="1" applyAlignment="1" applyProtection="1">
      <alignment vertical="center" wrapText="1"/>
      <protection locked="0"/>
    </xf>
    <xf numFmtId="0" fontId="25" fillId="21" borderId="34" xfId="1" applyFont="1" applyFill="1" applyBorder="1" applyAlignment="1">
      <alignment vertical="center" wrapText="1"/>
    </xf>
    <xf numFmtId="0" fontId="2" fillId="0" borderId="33" xfId="0" applyFont="1" applyBorder="1" applyAlignment="1">
      <alignment vertical="center" wrapText="1"/>
    </xf>
    <xf numFmtId="0" fontId="22" fillId="0" borderId="33" xfId="0" applyFont="1" applyBorder="1" applyAlignment="1">
      <alignment horizontal="center" vertical="center" wrapText="1"/>
    </xf>
    <xf numFmtId="0" fontId="26" fillId="0" borderId="0" xfId="0" applyFont="1" applyBorder="1"/>
    <xf numFmtId="0" fontId="27" fillId="11" borderId="0" xfId="0" applyFont="1" applyFill="1" applyAlignment="1">
      <alignment horizontal="left" vertical="top"/>
    </xf>
    <xf numFmtId="0" fontId="15" fillId="11" borderId="0" xfId="1" applyFont="1" applyFill="1" applyAlignment="1">
      <alignment horizontal="left" vertical="top" wrapText="1" indent="3"/>
    </xf>
    <xf numFmtId="0" fontId="2" fillId="0" borderId="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3" fillId="13" borderId="0" xfId="0" applyFont="1" applyFill="1" applyBorder="1" applyAlignment="1" applyProtection="1">
      <alignment wrapText="1"/>
      <protection locked="0"/>
    </xf>
    <xf numFmtId="0" fontId="2" fillId="13" borderId="15" xfId="0" quotePrefix="1" applyFont="1" applyFill="1" applyBorder="1" applyAlignment="1" applyProtection="1">
      <alignment horizontal="left" vertical="center" wrapText="1" indent="1"/>
      <protection locked="0"/>
    </xf>
    <xf numFmtId="0" fontId="2" fillId="13" borderId="31" xfId="0" quotePrefix="1" applyFont="1" applyFill="1" applyBorder="1" applyAlignment="1" applyProtection="1">
      <alignment horizontal="left" vertical="center" wrapText="1" indent="1"/>
      <protection locked="0"/>
    </xf>
    <xf numFmtId="0" fontId="2" fillId="13" borderId="14" xfId="0" quotePrefix="1" applyFont="1" applyFill="1" applyBorder="1" applyAlignment="1" applyProtection="1">
      <alignment horizontal="left" vertical="center" wrapText="1" indent="1"/>
      <protection locked="0"/>
    </xf>
    <xf numFmtId="0" fontId="2" fillId="13" borderId="32" xfId="0" quotePrefix="1" applyFont="1" applyFill="1" applyBorder="1" applyAlignment="1" applyProtection="1">
      <alignment horizontal="left" vertical="center" wrapText="1" indent="1"/>
      <protection locked="0"/>
    </xf>
    <xf numFmtId="0" fontId="2" fillId="13" borderId="15" xfId="0" applyFont="1" applyFill="1" applyBorder="1" applyAlignment="1" applyProtection="1">
      <alignment horizontal="left" wrapText="1" indent="1"/>
      <protection locked="0"/>
    </xf>
    <xf numFmtId="0" fontId="2" fillId="13" borderId="31" xfId="0" applyFont="1" applyFill="1" applyBorder="1" applyAlignment="1" applyProtection="1">
      <alignment horizontal="left" wrapText="1" indent="1"/>
      <protection locked="0"/>
    </xf>
    <xf numFmtId="0" fontId="2" fillId="13" borderId="0" xfId="0" applyFont="1" applyFill="1" applyBorder="1" applyAlignment="1" applyProtection="1">
      <alignment horizontal="left" vertical="top"/>
      <protection locked="0"/>
    </xf>
    <xf numFmtId="0" fontId="3" fillId="6" borderId="9" xfId="0" quotePrefix="1" applyFont="1" applyFill="1" applyBorder="1" applyAlignment="1" applyProtection="1">
      <alignment wrapText="1"/>
      <protection locked="0"/>
    </xf>
    <xf numFmtId="0" fontId="2" fillId="6" borderId="9" xfId="0" applyFont="1" applyFill="1" applyBorder="1" applyAlignment="1" applyProtection="1">
      <protection locked="0"/>
    </xf>
    <xf numFmtId="0" fontId="2" fillId="13" borderId="5" xfId="0" quotePrefix="1" applyFont="1" applyFill="1" applyBorder="1" applyAlignment="1" applyProtection="1">
      <alignment horizontal="left" vertical="center" wrapText="1" indent="1"/>
      <protection locked="0"/>
    </xf>
    <xf numFmtId="0" fontId="2" fillId="0" borderId="15" xfId="0" applyFont="1" applyFill="1" applyBorder="1" applyProtection="1">
      <protection locked="0"/>
    </xf>
    <xf numFmtId="0" fontId="2" fillId="0" borderId="19" xfId="0" applyFont="1" applyFill="1" applyBorder="1" applyProtection="1">
      <protection locked="0"/>
    </xf>
    <xf numFmtId="0" fontId="28" fillId="13" borderId="0" xfId="0" applyFont="1" applyFill="1" applyBorder="1" applyAlignment="1">
      <alignment horizontal="left" wrapText="1"/>
    </xf>
    <xf numFmtId="0" fontId="18" fillId="13" borderId="5" xfId="0" applyFont="1" applyFill="1" applyBorder="1" applyAlignment="1">
      <alignment horizontal="left" wrapText="1"/>
    </xf>
    <xf numFmtId="0" fontId="3" fillId="12" borderId="38" xfId="0" applyFont="1" applyFill="1" applyBorder="1" applyAlignment="1" applyProtection="1">
      <alignment vertical="top" wrapText="1"/>
      <protection locked="0"/>
    </xf>
    <xf numFmtId="0" fontId="19" fillId="12" borderId="37" xfId="0" applyFont="1" applyFill="1" applyBorder="1" applyAlignment="1" applyProtection="1">
      <alignment vertical="top" wrapText="1"/>
      <protection locked="0"/>
    </xf>
    <xf numFmtId="0" fontId="2" fillId="12" borderId="38" xfId="0" applyFont="1" applyFill="1" applyBorder="1" applyProtection="1">
      <protection locked="0"/>
    </xf>
    <xf numFmtId="0" fontId="3" fillId="12" borderId="37" xfId="0" applyFont="1" applyFill="1" applyBorder="1" applyAlignment="1" applyProtection="1">
      <protection locked="0"/>
    </xf>
    <xf numFmtId="0" fontId="15" fillId="13" borderId="0" xfId="1" applyFont="1" applyFill="1" applyAlignment="1" applyProtection="1">
      <alignment horizontal="left" indent="3"/>
      <protection locked="0"/>
    </xf>
    <xf numFmtId="0" fontId="15" fillId="4" borderId="0" xfId="1" applyFont="1" applyFill="1" applyAlignment="1" applyProtection="1">
      <alignment horizontal="left" indent="3"/>
    </xf>
    <xf numFmtId="0" fontId="15" fillId="2" borderId="0" xfId="1" applyFont="1" applyFill="1" applyAlignment="1" applyProtection="1">
      <alignment horizontal="left" indent="3"/>
    </xf>
    <xf numFmtId="0" fontId="2" fillId="8" borderId="36" xfId="0" applyFont="1" applyFill="1" applyBorder="1" applyAlignment="1" applyProtection="1">
      <alignment horizontal="left" vertical="top" wrapText="1" indent="2"/>
    </xf>
    <xf numFmtId="0" fontId="2" fillId="8" borderId="36"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8" borderId="35" xfId="0" applyFont="1" applyFill="1" applyBorder="1" applyAlignment="1" applyProtection="1">
      <alignment horizontal="left" vertical="top" wrapText="1" indent="2"/>
    </xf>
    <xf numFmtId="0" fontId="2" fillId="8" borderId="35"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8" borderId="36" xfId="0" applyFont="1" applyFill="1" applyBorder="1" applyAlignment="1" applyProtection="1">
      <alignment horizontal="left" vertical="top" wrapText="1" indent="1"/>
    </xf>
    <xf numFmtId="0" fontId="2" fillId="8" borderId="35" xfId="0" applyFont="1" applyFill="1" applyBorder="1" applyAlignment="1" applyProtection="1">
      <alignment horizontal="left" vertical="top" wrapText="1" indent="1"/>
    </xf>
    <xf numFmtId="0" fontId="2" fillId="8" borderId="14" xfId="0" applyFont="1" applyFill="1" applyBorder="1" applyAlignment="1" applyProtection="1">
      <alignment horizontal="left" vertical="top" wrapText="1" indent="1"/>
    </xf>
    <xf numFmtId="0" fontId="2" fillId="8" borderId="15" xfId="0" applyFont="1" applyFill="1" applyBorder="1" applyAlignment="1" applyProtection="1">
      <alignment horizontal="left" vertical="top" wrapText="1" indent="1"/>
    </xf>
    <xf numFmtId="0" fontId="2" fillId="8" borderId="36" xfId="0" quotePrefix="1" applyFont="1" applyFill="1" applyBorder="1" applyAlignment="1" applyProtection="1">
      <alignment horizontal="left" vertical="top" wrapText="1" indent="2"/>
    </xf>
    <xf numFmtId="0" fontId="2" fillId="8" borderId="14" xfId="0" applyFont="1" applyFill="1" applyBorder="1" applyAlignment="1" applyProtection="1">
      <alignment horizontal="left" vertical="top" wrapText="1"/>
    </xf>
    <xf numFmtId="0" fontId="2" fillId="8" borderId="36" xfId="0" applyFont="1" applyFill="1" applyBorder="1" applyAlignment="1" applyProtection="1">
      <alignment horizontal="left" vertical="top" wrapText="1"/>
    </xf>
    <xf numFmtId="0" fontId="2" fillId="8" borderId="24" xfId="0" applyFont="1" applyFill="1" applyBorder="1" applyAlignment="1" applyProtection="1">
      <alignment horizontal="left" vertical="top" wrapText="1"/>
    </xf>
    <xf numFmtId="0" fontId="2" fillId="8" borderId="35" xfId="0" quotePrefix="1" applyFont="1" applyFill="1" applyBorder="1" applyAlignment="1" applyProtection="1">
      <alignment horizontal="left" vertical="top" wrapText="1" indent="2"/>
    </xf>
    <xf numFmtId="0" fontId="2" fillId="8" borderId="15" xfId="0" applyFont="1" applyFill="1" applyBorder="1" applyAlignment="1" applyProtection="1">
      <alignment horizontal="left" vertical="top" wrapText="1"/>
    </xf>
    <xf numFmtId="0" fontId="2" fillId="8" borderId="35" xfId="0" applyFont="1" applyFill="1" applyBorder="1" applyAlignment="1" applyProtection="1">
      <alignment horizontal="left" vertical="top" wrapText="1"/>
    </xf>
    <xf numFmtId="0" fontId="3" fillId="8" borderId="30" xfId="0" applyFont="1" applyFill="1" applyBorder="1" applyAlignment="1" applyProtection="1">
      <alignment horizontal="left" vertical="top" wrapText="1"/>
    </xf>
    <xf numFmtId="0" fontId="20" fillId="9" borderId="0" xfId="0" applyFont="1" applyFill="1" applyProtection="1"/>
    <xf numFmtId="0" fontId="2" fillId="13" borderId="0"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13" borderId="9"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10" borderId="0" xfId="0" applyFont="1" applyFill="1" applyAlignment="1" applyProtection="1">
      <alignment wrapText="1"/>
    </xf>
    <xf numFmtId="0" fontId="0" fillId="0" borderId="0" xfId="0" applyFill="1" applyAlignment="1" applyProtection="1">
      <alignment horizontal="left" vertical="top" wrapText="1"/>
      <protection locked="0"/>
    </xf>
    <xf numFmtId="0" fontId="0" fillId="0" borderId="0" xfId="0" applyFill="1" applyBorder="1"/>
    <xf numFmtId="0" fontId="2" fillId="12" borderId="0" xfId="0" quotePrefix="1" applyFont="1" applyFill="1" applyAlignment="1" applyProtection="1">
      <alignment horizontal="left" indent="1"/>
    </xf>
    <xf numFmtId="0" fontId="2" fillId="0" borderId="0" xfId="0" applyFont="1" applyFill="1" applyProtection="1"/>
    <xf numFmtId="0" fontId="2" fillId="8" borderId="0" xfId="0" applyFont="1" applyFill="1" applyBorder="1" applyAlignment="1" applyProtection="1">
      <alignment horizontal="left" vertical="top" wrapText="1"/>
      <protection locked="0"/>
    </xf>
    <xf numFmtId="0" fontId="18" fillId="11" borderId="0" xfId="0" applyFont="1" applyFill="1" applyAlignment="1">
      <alignment horizontal="left" vertical="top" indent="1"/>
    </xf>
    <xf numFmtId="0" fontId="2" fillId="8" borderId="14" xfId="0" applyFont="1" applyFill="1" applyBorder="1" applyAlignment="1" applyProtection="1">
      <alignment horizontal="left" vertical="top" wrapText="1"/>
      <protection locked="0"/>
    </xf>
    <xf numFmtId="0" fontId="2" fillId="8" borderId="15" xfId="0" applyFont="1" applyFill="1" applyBorder="1" applyAlignment="1" applyProtection="1">
      <alignment horizontal="left" vertical="top" wrapText="1"/>
      <protection locked="0"/>
    </xf>
    <xf numFmtId="0" fontId="2" fillId="8" borderId="0" xfId="0" applyFont="1" applyFill="1" applyAlignment="1" applyProtection="1">
      <alignment wrapText="1"/>
      <protection locked="0"/>
    </xf>
    <xf numFmtId="0" fontId="0" fillId="8" borderId="0" xfId="0" applyFill="1" applyAlignment="1" applyProtection="1">
      <alignment wrapText="1"/>
      <protection locked="0"/>
    </xf>
    <xf numFmtId="0" fontId="2" fillId="8" borderId="4" xfId="0" applyFont="1" applyFill="1" applyBorder="1" applyAlignment="1" applyProtection="1">
      <alignment horizontal="left" vertical="top" wrapText="1"/>
      <protection locked="0"/>
    </xf>
    <xf numFmtId="0" fontId="2" fillId="8" borderId="24" xfId="0" applyFont="1" applyFill="1" applyBorder="1" applyAlignment="1" applyProtection="1">
      <alignment horizontal="left" vertical="top" wrapText="1"/>
      <protection locked="0"/>
    </xf>
    <xf numFmtId="0" fontId="2" fillId="8" borderId="30" xfId="0" applyFont="1" applyFill="1" applyBorder="1" applyAlignment="1" applyProtection="1">
      <alignment horizontal="left" vertical="top" wrapText="1"/>
      <protection locked="0"/>
    </xf>
    <xf numFmtId="0" fontId="2" fillId="0" borderId="2" xfId="0" applyFont="1" applyFill="1" applyBorder="1" applyAlignment="1" applyProtection="1">
      <alignment vertical="top" wrapText="1"/>
      <protection locked="0"/>
    </xf>
    <xf numFmtId="0" fontId="3" fillId="3" borderId="13" xfId="0" applyFont="1" applyFill="1" applyBorder="1" applyAlignment="1" applyProtection="1">
      <alignment horizontal="left" wrapText="1"/>
    </xf>
    <xf numFmtId="0" fontId="8" fillId="0" borderId="2" xfId="0" applyFont="1" applyFill="1" applyBorder="1" applyAlignment="1" applyProtection="1">
      <alignment vertical="top" wrapText="1"/>
      <protection locked="0"/>
    </xf>
    <xf numFmtId="0" fontId="0" fillId="14" borderId="9" xfId="0" applyFont="1" applyFill="1" applyBorder="1" applyAlignment="1">
      <alignment vertical="top" wrapText="1"/>
    </xf>
    <xf numFmtId="0" fontId="2" fillId="14" borderId="8" xfId="0" applyFont="1" applyFill="1" applyBorder="1" applyAlignment="1">
      <alignment horizontal="left" vertical="top" wrapText="1"/>
    </xf>
    <xf numFmtId="0" fontId="2" fillId="14" borderId="11" xfId="0" applyFont="1" applyFill="1" applyBorder="1" applyAlignment="1">
      <alignment horizontal="left" vertical="top" wrapText="1"/>
    </xf>
    <xf numFmtId="0" fontId="2" fillId="14" borderId="12" xfId="0" applyFont="1" applyFill="1" applyBorder="1" applyAlignment="1">
      <alignment horizontal="left" vertical="top" wrapText="1"/>
    </xf>
    <xf numFmtId="2" fontId="2" fillId="14" borderId="8" xfId="0" applyNumberFormat="1" applyFont="1" applyFill="1" applyBorder="1" applyAlignment="1">
      <alignment horizontal="right" vertical="top" wrapText="1"/>
    </xf>
    <xf numFmtId="166" fontId="0" fillId="9" borderId="2" xfId="0" applyNumberFormat="1" applyFill="1" applyBorder="1" applyAlignment="1" applyProtection="1">
      <alignment horizontal="left" vertical="top" wrapText="1"/>
    </xf>
    <xf numFmtId="166" fontId="3" fillId="7" borderId="0" xfId="0" applyNumberFormat="1" applyFont="1" applyFill="1" applyBorder="1" applyAlignment="1" applyProtection="1">
      <alignment horizontal="left" vertical="top" wrapText="1"/>
    </xf>
    <xf numFmtId="166" fontId="3" fillId="5" borderId="0" xfId="0" applyNumberFormat="1" applyFont="1" applyFill="1" applyBorder="1" applyAlignment="1" applyProtection="1">
      <alignment horizontal="left" vertical="top" wrapText="1"/>
    </xf>
    <xf numFmtId="168" fontId="2" fillId="14" borderId="4" xfId="0" applyNumberFormat="1" applyFont="1" applyFill="1" applyBorder="1" applyAlignment="1">
      <alignment horizontal="right" vertical="top"/>
    </xf>
    <xf numFmtId="168" fontId="2" fillId="14" borderId="2" xfId="0" applyNumberFormat="1" applyFont="1" applyFill="1" applyBorder="1" applyAlignment="1">
      <alignment horizontal="right" vertical="top"/>
    </xf>
    <xf numFmtId="168" fontId="2" fillId="14" borderId="0" xfId="0" applyNumberFormat="1" applyFont="1" applyFill="1" applyAlignment="1">
      <alignment horizontal="right" vertical="top"/>
    </xf>
    <xf numFmtId="168" fontId="2" fillId="14" borderId="27" xfId="0" applyNumberFormat="1" applyFont="1" applyFill="1" applyBorder="1" applyAlignment="1">
      <alignment horizontal="right" vertical="top"/>
    </xf>
    <xf numFmtId="168" fontId="2" fillId="14" borderId="3" xfId="0" applyNumberFormat="1" applyFont="1" applyFill="1" applyBorder="1" applyAlignment="1">
      <alignment horizontal="right" vertical="top"/>
    </xf>
    <xf numFmtId="168" fontId="2" fillId="14" borderId="11" xfId="0" applyNumberFormat="1" applyFont="1" applyFill="1" applyBorder="1" applyAlignment="1">
      <alignment horizontal="right" vertical="top"/>
    </xf>
    <xf numFmtId="168" fontId="2" fillId="14" borderId="12" xfId="0" applyNumberFormat="1" applyFont="1" applyFill="1" applyBorder="1" applyAlignment="1">
      <alignment horizontal="right" vertical="top"/>
    </xf>
    <xf numFmtId="168" fontId="2" fillId="14" borderId="8" xfId="0" applyNumberFormat="1" applyFont="1" applyFill="1" applyBorder="1" applyAlignment="1">
      <alignment horizontal="right" vertical="top"/>
    </xf>
    <xf numFmtId="168" fontId="2" fillId="14" borderId="28" xfId="0" applyNumberFormat="1" applyFont="1" applyFill="1" applyBorder="1" applyAlignment="1">
      <alignment horizontal="right" vertical="top"/>
    </xf>
    <xf numFmtId="168" fontId="2" fillId="14" borderId="1" xfId="0" applyNumberFormat="1" applyFont="1" applyFill="1" applyBorder="1" applyAlignment="1">
      <alignment horizontal="right" vertical="top"/>
    </xf>
    <xf numFmtId="168" fontId="2" fillId="14" borderId="26" xfId="0" applyNumberFormat="1" applyFont="1" applyFill="1" applyBorder="1" applyAlignment="1">
      <alignment horizontal="right" vertical="top"/>
    </xf>
    <xf numFmtId="168" fontId="2" fillId="14" borderId="7" xfId="0" applyNumberFormat="1" applyFont="1" applyFill="1" applyBorder="1" applyAlignment="1">
      <alignment horizontal="right" vertical="top"/>
    </xf>
    <xf numFmtId="168" fontId="2" fillId="14" borderId="29" xfId="0" applyNumberFormat="1" applyFont="1" applyFill="1" applyBorder="1" applyAlignment="1">
      <alignment horizontal="right" vertical="top"/>
    </xf>
    <xf numFmtId="167" fontId="2" fillId="10" borderId="0" xfId="0" applyNumberFormat="1" applyFont="1" applyFill="1" applyProtection="1"/>
    <xf numFmtId="167" fontId="2" fillId="10" borderId="0" xfId="0" applyNumberFormat="1" applyFont="1" applyFill="1" applyBorder="1" applyAlignment="1" applyProtection="1">
      <alignment horizontal="right" vertical="top" wrapText="1"/>
    </xf>
    <xf numFmtId="167" fontId="8" fillId="10" borderId="0" xfId="0" applyNumberFormat="1" applyFont="1" applyFill="1" applyBorder="1" applyAlignment="1" applyProtection="1">
      <alignment horizontal="right" vertical="top" wrapText="1"/>
    </xf>
    <xf numFmtId="167" fontId="8" fillId="10" borderId="10" xfId="0" applyNumberFormat="1" applyFont="1" applyFill="1" applyBorder="1" applyAlignment="1" applyProtection="1">
      <alignment horizontal="right" vertical="top" wrapText="1"/>
    </xf>
    <xf numFmtId="167" fontId="8" fillId="10" borderId="5" xfId="0" applyNumberFormat="1" applyFont="1" applyFill="1" applyBorder="1" applyAlignment="1" applyProtection="1">
      <alignment horizontal="right" vertical="top" wrapText="1"/>
    </xf>
    <xf numFmtId="167" fontId="2" fillId="8" borderId="0" xfId="0" applyNumberFormat="1" applyFont="1" applyFill="1" applyProtection="1"/>
    <xf numFmtId="167" fontId="2" fillId="0" borderId="0" xfId="0" applyNumberFormat="1" applyFont="1" applyFill="1" applyProtection="1"/>
    <xf numFmtId="167" fontId="2" fillId="10" borderId="4" xfId="0" applyNumberFormat="1" applyFont="1" applyFill="1" applyBorder="1" applyAlignment="1" applyProtection="1">
      <alignment horizontal="right" vertical="top" wrapText="1"/>
    </xf>
    <xf numFmtId="167" fontId="8" fillId="10" borderId="4" xfId="0" applyNumberFormat="1" applyFont="1" applyFill="1" applyBorder="1" applyAlignment="1" applyProtection="1">
      <alignment horizontal="right" vertical="top" wrapText="1"/>
    </xf>
    <xf numFmtId="167" fontId="2" fillId="8" borderId="2" xfId="0" applyNumberFormat="1" applyFont="1" applyFill="1" applyBorder="1" applyAlignment="1" applyProtection="1">
      <alignment wrapText="1"/>
    </xf>
    <xf numFmtId="167" fontId="3" fillId="8" borderId="0" xfId="0" applyNumberFormat="1" applyFont="1" applyFill="1" applyBorder="1" applyAlignment="1" applyProtection="1">
      <alignment horizontal="right" wrapText="1"/>
    </xf>
    <xf numFmtId="167" fontId="3" fillId="8" borderId="0" xfId="0" applyNumberFormat="1" applyFont="1" applyFill="1" applyBorder="1" applyAlignment="1" applyProtection="1">
      <alignment wrapText="1"/>
    </xf>
    <xf numFmtId="167" fontId="2" fillId="8" borderId="2" xfId="0" applyNumberFormat="1" applyFont="1" applyFill="1" applyBorder="1" applyAlignment="1" applyProtection="1">
      <alignment horizontal="left" vertical="top" wrapText="1"/>
    </xf>
    <xf numFmtId="167" fontId="2" fillId="8" borderId="0" xfId="0" applyNumberFormat="1" applyFont="1" applyFill="1" applyBorder="1" applyAlignment="1" applyProtection="1">
      <alignment horizontal="right" vertical="top" wrapText="1"/>
    </xf>
    <xf numFmtId="167" fontId="2" fillId="0" borderId="2" xfId="0" applyNumberFormat="1" applyFont="1" applyFill="1" applyBorder="1" applyAlignment="1" applyProtection="1">
      <alignment horizontal="left" vertical="top" wrapText="1"/>
      <protection locked="0"/>
    </xf>
    <xf numFmtId="167" fontId="2" fillId="0" borderId="0" xfId="0" applyNumberFormat="1" applyFont="1" applyFill="1" applyBorder="1" applyAlignment="1" applyProtection="1">
      <alignment horizontal="right" vertical="top" wrapText="1"/>
      <protection locked="0"/>
    </xf>
    <xf numFmtId="167" fontId="2" fillId="0" borderId="36" xfId="0" applyNumberFormat="1" applyFont="1" applyFill="1" applyBorder="1" applyAlignment="1" applyProtection="1">
      <alignment horizontal="left" vertical="top" wrapText="1"/>
      <protection locked="0"/>
    </xf>
    <xf numFmtId="167" fontId="2" fillId="0" borderId="14" xfId="0" applyNumberFormat="1" applyFont="1" applyFill="1" applyBorder="1" applyAlignment="1" applyProtection="1">
      <alignment horizontal="right" vertical="top" wrapText="1"/>
      <protection locked="0"/>
    </xf>
    <xf numFmtId="167" fontId="2" fillId="0" borderId="15" xfId="0" applyNumberFormat="1" applyFont="1" applyFill="1" applyBorder="1" applyAlignment="1" applyProtection="1">
      <alignment horizontal="right" vertical="top" wrapText="1"/>
      <protection locked="0"/>
    </xf>
    <xf numFmtId="167" fontId="2" fillId="0" borderId="0" xfId="0" applyNumberFormat="1" applyFont="1" applyFill="1" applyAlignment="1" applyProtection="1">
      <alignment horizontal="right" vertical="top" wrapText="1"/>
      <protection locked="0"/>
    </xf>
    <xf numFmtId="167" fontId="2" fillId="8" borderId="36" xfId="0" applyNumberFormat="1" applyFont="1" applyFill="1" applyBorder="1" applyAlignment="1" applyProtection="1">
      <alignment horizontal="left" vertical="top" wrapText="1"/>
    </xf>
    <xf numFmtId="167" fontId="2" fillId="8" borderId="24" xfId="0" applyNumberFormat="1" applyFont="1" applyFill="1" applyBorder="1" applyProtection="1"/>
    <xf numFmtId="167" fontId="2" fillId="8" borderId="14" xfId="0" applyNumberFormat="1" applyFont="1" applyFill="1" applyBorder="1" applyProtection="1"/>
    <xf numFmtId="167" fontId="2" fillId="8" borderId="35" xfId="0" applyNumberFormat="1" applyFont="1" applyFill="1" applyBorder="1" applyAlignment="1" applyProtection="1">
      <alignment horizontal="left" vertical="top" wrapText="1"/>
    </xf>
    <xf numFmtId="167" fontId="2" fillId="8" borderId="30" xfId="0" applyNumberFormat="1" applyFont="1" applyFill="1" applyBorder="1" applyProtection="1"/>
    <xf numFmtId="167" fontId="2" fillId="8" borderId="15" xfId="0" applyNumberFormat="1" applyFont="1" applyFill="1" applyBorder="1" applyProtection="1"/>
    <xf numFmtId="167" fontId="2" fillId="0" borderId="35" xfId="0" applyNumberFormat="1" applyFont="1" applyFill="1" applyBorder="1" applyAlignment="1" applyProtection="1">
      <alignment horizontal="left" vertical="top" wrapText="1"/>
      <protection locked="0"/>
    </xf>
    <xf numFmtId="167" fontId="8" fillId="8" borderId="0" xfId="0" applyNumberFormat="1" applyFont="1" applyFill="1" applyBorder="1" applyAlignment="1" applyProtection="1">
      <alignment horizontal="right" vertical="top" wrapText="1"/>
    </xf>
    <xf numFmtId="167" fontId="2" fillId="8" borderId="6" xfId="0" applyNumberFormat="1" applyFont="1" applyFill="1" applyBorder="1" applyAlignment="1" applyProtection="1">
      <alignment horizontal="left" vertical="top" wrapText="1"/>
    </xf>
    <xf numFmtId="167" fontId="8" fillId="8" borderId="5" xfId="0" applyNumberFormat="1" applyFont="1" applyFill="1" applyBorder="1" applyAlignment="1" applyProtection="1">
      <alignment horizontal="right" vertical="top" wrapText="1"/>
    </xf>
    <xf numFmtId="167" fontId="2" fillId="8" borderId="13" xfId="0" applyNumberFormat="1" applyFont="1" applyFill="1" applyBorder="1" applyAlignment="1" applyProtection="1">
      <alignment horizontal="left" vertical="top" wrapText="1"/>
    </xf>
    <xf numFmtId="167" fontId="3" fillId="8" borderId="9" xfId="0" applyNumberFormat="1" applyFont="1" applyFill="1" applyBorder="1" applyAlignment="1" applyProtection="1">
      <alignment horizontal="right" vertical="top" wrapText="1"/>
    </xf>
    <xf numFmtId="167" fontId="2" fillId="8" borderId="2" xfId="0" applyNumberFormat="1" applyFont="1" applyFill="1" applyBorder="1" applyAlignment="1" applyProtection="1">
      <alignment horizontal="left" vertical="top" wrapText="1"/>
      <protection locked="0"/>
    </xf>
    <xf numFmtId="167" fontId="2" fillId="8" borderId="36" xfId="0" applyNumberFormat="1" applyFont="1" applyFill="1" applyBorder="1" applyAlignment="1" applyProtection="1">
      <alignment horizontal="left" vertical="top" wrapText="1"/>
      <protection locked="0"/>
    </xf>
    <xf numFmtId="167" fontId="2" fillId="8" borderId="35" xfId="0" applyNumberFormat="1" applyFont="1" applyFill="1" applyBorder="1" applyAlignment="1" applyProtection="1">
      <alignment horizontal="left" vertical="top" wrapText="1"/>
      <protection locked="0"/>
    </xf>
    <xf numFmtId="167" fontId="2" fillId="8" borderId="12" xfId="0" applyNumberFormat="1" applyFont="1" applyFill="1" applyBorder="1" applyAlignment="1" applyProtection="1">
      <alignment horizontal="left" vertical="top" wrapText="1"/>
    </xf>
    <xf numFmtId="167" fontId="8" fillId="8" borderId="11" xfId="0" applyNumberFormat="1" applyFont="1" applyFill="1" applyBorder="1" applyAlignment="1" applyProtection="1">
      <alignment horizontal="right" vertical="top" wrapText="1"/>
    </xf>
    <xf numFmtId="167" fontId="8" fillId="8" borderId="8" xfId="0" applyNumberFormat="1" applyFont="1" applyFill="1" applyBorder="1" applyAlignment="1" applyProtection="1">
      <alignment horizontal="right" vertical="top" wrapText="1"/>
    </xf>
    <xf numFmtId="167" fontId="8" fillId="8" borderId="16" xfId="0" applyNumberFormat="1" applyFont="1" applyFill="1" applyBorder="1" applyAlignment="1" applyProtection="1">
      <alignment horizontal="right" vertical="top" wrapText="1"/>
    </xf>
    <xf numFmtId="167" fontId="8" fillId="8" borderId="9" xfId="0" applyNumberFormat="1" applyFont="1" applyFill="1" applyBorder="1" applyAlignment="1" applyProtection="1">
      <alignment horizontal="right" vertical="top" wrapText="1"/>
    </xf>
    <xf numFmtId="167" fontId="2" fillId="8" borderId="0" xfId="0" applyNumberFormat="1" applyFont="1" applyFill="1" applyBorder="1" applyAlignment="1" applyProtection="1">
      <alignment horizontal="left" vertical="top" wrapText="1"/>
    </xf>
    <xf numFmtId="167" fontId="8" fillId="8" borderId="4" xfId="0" applyNumberFormat="1" applyFont="1" applyFill="1" applyBorder="1" applyAlignment="1" applyProtection="1">
      <alignment horizontal="right" vertical="top" wrapText="1"/>
    </xf>
    <xf numFmtId="167" fontId="8" fillId="8" borderId="4" xfId="0" applyNumberFormat="1" applyFont="1" applyFill="1" applyBorder="1" applyAlignment="1" applyProtection="1">
      <alignment horizontal="right" vertical="top"/>
    </xf>
    <xf numFmtId="167" fontId="8" fillId="8" borderId="0" xfId="0" applyNumberFormat="1" applyFont="1" applyFill="1" applyAlignment="1" applyProtection="1">
      <alignment horizontal="right" vertical="top"/>
    </xf>
    <xf numFmtId="167" fontId="8" fillId="8" borderId="0" xfId="0" applyNumberFormat="1" applyFont="1" applyFill="1" applyBorder="1" applyAlignment="1" applyProtection="1">
      <alignment horizontal="right" vertical="top"/>
    </xf>
    <xf numFmtId="167" fontId="2" fillId="8" borderId="4" xfId="0" applyNumberFormat="1" applyFont="1" applyFill="1" applyBorder="1" applyAlignment="1" applyProtection="1">
      <alignment horizontal="right" vertical="top"/>
    </xf>
    <xf numFmtId="167" fontId="2" fillId="8" borderId="0" xfId="0" applyNumberFormat="1" applyFont="1" applyFill="1" applyAlignment="1" applyProtection="1">
      <alignment horizontal="right" vertical="top"/>
    </xf>
    <xf numFmtId="167" fontId="8" fillId="14" borderId="0" xfId="0" applyNumberFormat="1" applyFont="1" applyFill="1" applyBorder="1" applyAlignment="1" applyProtection="1">
      <alignment horizontal="right" vertical="top"/>
    </xf>
    <xf numFmtId="0" fontId="2" fillId="10" borderId="0" xfId="0" applyFont="1" applyFill="1" applyAlignment="1" applyProtection="1"/>
    <xf numFmtId="0" fontId="29" fillId="10" borderId="0" xfId="0" applyFont="1" applyFill="1" applyProtection="1"/>
    <xf numFmtId="167" fontId="2" fillId="0" borderId="0" xfId="0" applyNumberFormat="1" applyFont="1" applyFill="1" applyBorder="1" applyAlignment="1" applyProtection="1">
      <alignment horizontal="right" vertical="top" wrapText="1"/>
    </xf>
    <xf numFmtId="167" fontId="2" fillId="10" borderId="16" xfId="0" applyNumberFormat="1" applyFont="1" applyFill="1" applyBorder="1" applyAlignment="1" applyProtection="1">
      <alignment horizontal="right" vertical="top" wrapText="1"/>
    </xf>
    <xf numFmtId="167" fontId="2" fillId="10" borderId="9" xfId="0" applyNumberFormat="1" applyFont="1" applyFill="1" applyBorder="1" applyAlignment="1" applyProtection="1">
      <alignment horizontal="right" vertical="top" wrapText="1"/>
    </xf>
    <xf numFmtId="167" fontId="3" fillId="7" borderId="0" xfId="0" applyNumberFormat="1" applyFont="1" applyFill="1" applyBorder="1" applyAlignment="1" applyProtection="1">
      <alignment horizontal="right" vertical="top" wrapText="1"/>
    </xf>
    <xf numFmtId="167" fontId="3" fillId="5" borderId="0" xfId="0" applyNumberFormat="1" applyFont="1" applyFill="1" applyBorder="1" applyAlignment="1" applyProtection="1">
      <alignment horizontal="right" vertical="top" wrapText="1"/>
    </xf>
    <xf numFmtId="167" fontId="8" fillId="10" borderId="16" xfId="0" applyNumberFormat="1" applyFont="1" applyFill="1" applyBorder="1" applyAlignment="1" applyProtection="1">
      <alignment horizontal="right" vertical="top" wrapText="1"/>
    </xf>
    <xf numFmtId="167" fontId="8" fillId="10" borderId="9" xfId="0" applyNumberFormat="1" applyFont="1" applyFill="1" applyBorder="1" applyAlignment="1" applyProtection="1">
      <alignment horizontal="right" vertical="top" wrapText="1"/>
    </xf>
    <xf numFmtId="167" fontId="3" fillId="15" borderId="16" xfId="0" applyNumberFormat="1" applyFont="1" applyFill="1" applyBorder="1" applyAlignment="1" applyProtection="1">
      <alignment horizontal="right"/>
    </xf>
    <xf numFmtId="167" fontId="3" fillId="15" borderId="0" xfId="0" applyNumberFormat="1" applyFont="1" applyFill="1" applyBorder="1" applyProtection="1"/>
    <xf numFmtId="167" fontId="2" fillId="14" borderId="4" xfId="0" applyNumberFormat="1" applyFont="1" applyFill="1" applyBorder="1" applyAlignment="1" applyProtection="1">
      <alignment horizontal="right" vertical="top"/>
    </xf>
    <xf numFmtId="167" fontId="2" fillId="14" borderId="18" xfId="0" applyNumberFormat="1" applyFont="1" applyFill="1" applyBorder="1" applyAlignment="1" applyProtection="1">
      <alignment horizontal="right" vertical="top"/>
    </xf>
    <xf numFmtId="167" fontId="2" fillId="14" borderId="19" xfId="0" applyNumberFormat="1" applyFont="1" applyFill="1" applyBorder="1" applyAlignment="1" applyProtection="1">
      <alignment horizontal="right" vertical="top"/>
    </xf>
    <xf numFmtId="167" fontId="2" fillId="14" borderId="0" xfId="0" applyNumberFormat="1" applyFont="1" applyFill="1" applyAlignment="1" applyProtection="1"/>
    <xf numFmtId="167" fontId="2" fillId="14" borderId="16" xfId="0" applyNumberFormat="1" applyFont="1" applyFill="1" applyBorder="1" applyProtection="1"/>
    <xf numFmtId="0" fontId="16" fillId="4" borderId="0" xfId="1" applyFont="1" applyFill="1" applyAlignment="1" applyProtection="1">
      <alignment horizontal="left"/>
    </xf>
    <xf numFmtId="0" fontId="2" fillId="14" borderId="0" xfId="0" quotePrefix="1" applyFont="1" applyFill="1" applyBorder="1" applyAlignment="1" applyProtection="1">
      <alignment horizontal="right"/>
    </xf>
    <xf numFmtId="2" fontId="2" fillId="14" borderId="0" xfId="0" applyNumberFormat="1" applyFont="1" applyFill="1" applyAlignment="1" applyProtection="1">
      <alignment horizontal="left"/>
    </xf>
    <xf numFmtId="167" fontId="8" fillId="14" borderId="0" xfId="0" applyNumberFormat="1" applyFont="1" applyFill="1" applyBorder="1" applyAlignment="1" applyProtection="1">
      <alignment horizontal="left" vertical="top"/>
    </xf>
    <xf numFmtId="167" fontId="8" fillId="14" borderId="0" xfId="0" applyNumberFormat="1" applyFont="1" applyFill="1" applyBorder="1" applyAlignment="1" applyProtection="1">
      <alignment horizontal="left" vertical="top" indent="2"/>
    </xf>
    <xf numFmtId="0" fontId="8" fillId="8" borderId="0" xfId="0" applyFont="1" applyFill="1" applyProtection="1"/>
    <xf numFmtId="166" fontId="2" fillId="4" borderId="0" xfId="0" applyNumberFormat="1" applyFont="1" applyFill="1" applyProtection="1"/>
    <xf numFmtId="0" fontId="2" fillId="14" borderId="4" xfId="0" applyFont="1" applyFill="1" applyBorder="1" applyAlignment="1">
      <alignment horizontal="center"/>
    </xf>
    <xf numFmtId="0" fontId="2" fillId="14" borderId="0" xfId="0" applyFont="1" applyFill="1" applyAlignment="1">
      <alignment horizontal="center"/>
    </xf>
    <xf numFmtId="0" fontId="3" fillId="14" borderId="8" xfId="0" applyFont="1" applyFill="1" applyBorder="1"/>
    <xf numFmtId="0" fontId="2" fillId="4" borderId="0" xfId="0" applyFont="1" applyFill="1" applyAlignment="1" applyProtection="1"/>
    <xf numFmtId="1" fontId="2" fillId="0" borderId="0" xfId="0" applyNumberFormat="1" applyFont="1" applyFill="1" applyAlignment="1" applyProtection="1">
      <alignment horizontal="right" vertical="top"/>
    </xf>
    <xf numFmtId="3" fontId="2" fillId="0" borderId="0" xfId="0" applyNumberFormat="1" applyFont="1" applyFill="1" applyBorder="1" applyAlignment="1" applyProtection="1">
      <alignment horizontal="right" vertical="top" wrapText="1"/>
      <protection locked="0"/>
    </xf>
    <xf numFmtId="3" fontId="2" fillId="0" borderId="0" xfId="0" applyNumberFormat="1" applyFont="1" applyFill="1" applyAlignment="1" applyProtection="1">
      <alignment horizontal="right" vertical="top" wrapText="1"/>
      <protection locked="0"/>
    </xf>
    <xf numFmtId="0" fontId="2" fillId="0" borderId="36"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30" fillId="9" borderId="0" xfId="0" applyFont="1" applyFill="1" applyProtection="1"/>
    <xf numFmtId="0" fontId="31" fillId="4" borderId="0" xfId="0" applyFont="1" applyFill="1" applyProtection="1"/>
    <xf numFmtId="167" fontId="2" fillId="8" borderId="14" xfId="0" applyNumberFormat="1" applyFont="1" applyFill="1" applyBorder="1" applyAlignment="1" applyProtection="1">
      <alignment vertical="top"/>
    </xf>
    <xf numFmtId="41" fontId="2" fillId="0" borderId="0" xfId="2" applyNumberFormat="1" applyFont="1" applyFill="1" applyAlignment="1" applyProtection="1">
      <alignment horizontal="right" vertical="top" wrapText="1"/>
    </xf>
    <xf numFmtId="0" fontId="32" fillId="2" borderId="0" xfId="0" applyFont="1" applyFill="1" applyProtection="1"/>
    <xf numFmtId="0" fontId="21" fillId="2" borderId="0" xfId="0" applyFont="1" applyFill="1" applyProtection="1"/>
    <xf numFmtId="0" fontId="11" fillId="0" borderId="0" xfId="0" applyFont="1" applyFill="1" applyAlignment="1" applyProtection="1">
      <alignment horizontal="right" vertical="top" wrapText="1"/>
    </xf>
    <xf numFmtId="0" fontId="11" fillId="0" borderId="2" xfId="0" applyFont="1" applyFill="1" applyBorder="1" applyAlignment="1" applyProtection="1">
      <alignment vertical="top" wrapText="1"/>
    </xf>
    <xf numFmtId="0" fontId="11" fillId="0" borderId="0" xfId="0" applyFont="1" applyFill="1" applyBorder="1" applyAlignment="1" applyProtection="1">
      <alignment horizontal="right" vertical="top"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right" vertical="top" wrapText="1"/>
    </xf>
    <xf numFmtId="0" fontId="2" fillId="0" borderId="0" xfId="0" applyFont="1" applyFill="1" applyAlignment="1" applyProtection="1">
      <alignment horizontal="right" vertical="top" wrapText="1"/>
    </xf>
    <xf numFmtId="0" fontId="11" fillId="0" borderId="0" xfId="0" applyFont="1" applyFill="1" applyBorder="1" applyAlignment="1" applyProtection="1">
      <alignment vertical="top" wrapText="1"/>
    </xf>
    <xf numFmtId="167" fontId="2" fillId="8" borderId="24" xfId="0" applyNumberFormat="1" applyFont="1" applyFill="1" applyBorder="1" applyAlignment="1" applyProtection="1">
      <alignment vertical="top"/>
    </xf>
    <xf numFmtId="167" fontId="2" fillId="8" borderId="0" xfId="0" applyNumberFormat="1" applyFont="1" applyFill="1" applyAlignment="1" applyProtection="1">
      <alignment vertical="top"/>
    </xf>
    <xf numFmtId="167" fontId="2" fillId="8" borderId="15" xfId="0" applyNumberFormat="1" applyFont="1" applyFill="1" applyBorder="1" applyAlignment="1" applyProtection="1">
      <alignment vertical="top"/>
    </xf>
    <xf numFmtId="0" fontId="11" fillId="0" borderId="0" xfId="0" applyFont="1" applyFill="1" applyAlignment="1" applyProtection="1">
      <alignment horizontal="right" vertical="top"/>
    </xf>
    <xf numFmtId="0" fontId="2" fillId="2" borderId="0" xfId="0" applyFont="1" applyFill="1" applyProtection="1"/>
    <xf numFmtId="0" fontId="2" fillId="3" borderId="0" xfId="0" applyFont="1" applyFill="1" applyProtection="1"/>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Alignment="1" applyProtection="1">
      <alignment horizontal="right" vertical="top"/>
    </xf>
    <xf numFmtId="0" fontId="8" fillId="0" borderId="4"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2" xfId="0" applyFont="1" applyFill="1" applyBorder="1" applyAlignment="1" applyProtection="1">
      <alignment vertical="top" wrapText="1"/>
    </xf>
    <xf numFmtId="0" fontId="8" fillId="0" borderId="0" xfId="0" applyFont="1" applyFill="1" applyBorder="1" applyAlignment="1" applyProtection="1">
      <alignment horizontal="right" vertical="top" wrapText="1"/>
    </xf>
    <xf numFmtId="0" fontId="8" fillId="0" borderId="2" xfId="0" applyFont="1" applyFill="1" applyBorder="1" applyAlignment="1" applyProtection="1">
      <alignment horizontal="left" vertical="top" wrapText="1" indent="1"/>
      <protection locked="0"/>
    </xf>
    <xf numFmtId="0" fontId="8" fillId="0" borderId="2" xfId="0" applyFont="1" applyFill="1" applyBorder="1" applyAlignment="1" applyProtection="1">
      <alignment horizontal="left" vertical="top" wrapText="1" indent="1"/>
    </xf>
    <xf numFmtId="0" fontId="8" fillId="0" borderId="4"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0" xfId="0" applyFont="1" applyFill="1" applyAlignment="1" applyProtection="1">
      <alignment horizontal="right" vertical="top"/>
      <protection locked="0"/>
    </xf>
    <xf numFmtId="164" fontId="8" fillId="0" borderId="0" xfId="0" applyNumberFormat="1" applyFont="1" applyFill="1" applyBorder="1" applyAlignment="1" applyProtection="1">
      <alignment horizontal="right" vertical="top" wrapText="1"/>
    </xf>
    <xf numFmtId="0" fontId="8" fillId="0" borderId="6" xfId="0" applyFont="1" applyFill="1" applyBorder="1" applyAlignment="1" applyProtection="1">
      <alignment horizontal="left" vertical="top" wrapText="1" indent="1"/>
    </xf>
    <xf numFmtId="0" fontId="8" fillId="0" borderId="10" xfId="0" applyFont="1" applyFill="1" applyBorder="1" applyAlignment="1" applyProtection="1">
      <alignment vertical="top" wrapText="1"/>
    </xf>
    <xf numFmtId="0" fontId="8" fillId="0" borderId="5"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5" xfId="0" applyFont="1" applyFill="1" applyBorder="1" applyAlignment="1" applyProtection="1">
      <alignment horizontal="right" vertical="top" wrapText="1"/>
    </xf>
    <xf numFmtId="164" fontId="8" fillId="0" borderId="5" xfId="0" applyNumberFormat="1" applyFont="1" applyFill="1" applyBorder="1" applyAlignment="1" applyProtection="1">
      <alignment horizontal="right" vertical="top" wrapText="1"/>
    </xf>
    <xf numFmtId="0" fontId="5" fillId="3" borderId="0" xfId="0" applyFont="1" applyFill="1" applyProtection="1"/>
    <xf numFmtId="0" fontId="5" fillId="4" borderId="0" xfId="0" applyFont="1" applyFill="1" applyProtection="1"/>
    <xf numFmtId="1" fontId="2" fillId="4" borderId="0" xfId="0" applyNumberFormat="1" applyFont="1" applyFill="1" applyProtection="1"/>
    <xf numFmtId="1" fontId="2" fillId="3" borderId="0" xfId="0" applyNumberFormat="1" applyFont="1" applyFill="1" applyAlignment="1" applyProtection="1">
      <alignment horizontal="right"/>
    </xf>
    <xf numFmtId="169" fontId="2" fillId="0" borderId="0" xfId="2" applyNumberFormat="1" applyFont="1" applyFill="1" applyAlignment="1" applyProtection="1">
      <alignment horizontal="right" vertical="top"/>
    </xf>
    <xf numFmtId="0" fontId="2" fillId="14" borderId="0" xfId="0" quotePrefix="1" applyFont="1" applyFill="1" applyAlignment="1" applyProtection="1">
      <alignment horizontal="left" indent="2"/>
    </xf>
    <xf numFmtId="0" fontId="21" fillId="4" borderId="0" xfId="0" applyFont="1" applyFill="1" applyProtection="1"/>
    <xf numFmtId="2" fontId="2" fillId="14" borderId="8" xfId="0" quotePrefix="1" applyNumberFormat="1" applyFont="1" applyFill="1" applyBorder="1" applyAlignment="1">
      <alignment vertical="top" wrapText="1"/>
    </xf>
    <xf numFmtId="2" fontId="2" fillId="14" borderId="9" xfId="0" quotePrefix="1" applyNumberFormat="1" applyFont="1" applyFill="1" applyBorder="1" applyAlignment="1">
      <alignment vertical="top" wrapText="1"/>
    </xf>
    <xf numFmtId="2" fontId="2" fillId="14" borderId="0" xfId="0" quotePrefix="1" applyNumberFormat="1" applyFont="1" applyFill="1" applyBorder="1" applyAlignment="1">
      <alignment vertical="top" wrapText="1"/>
    </xf>
    <xf numFmtId="0" fontId="33" fillId="14" borderId="0" xfId="0" applyFont="1" applyFill="1"/>
    <xf numFmtId="0" fontId="33" fillId="14" borderId="0" xfId="0" applyFont="1" applyFill="1" applyAlignment="1">
      <alignment horizontal="left" indent="1"/>
    </xf>
    <xf numFmtId="170" fontId="2" fillId="14" borderId="0" xfId="0" applyNumberFormat="1" applyFont="1" applyFill="1" applyAlignment="1" applyProtection="1">
      <alignment horizontal="right" vertical="top"/>
    </xf>
    <xf numFmtId="0" fontId="34" fillId="10" borderId="0" xfId="0" applyFont="1" applyFill="1" applyProtection="1"/>
    <xf numFmtId="0" fontId="2" fillId="14" borderId="0" xfId="0" applyFont="1" applyFill="1" applyAlignment="1" applyProtection="1">
      <alignment horizontal="left" indent="2"/>
    </xf>
    <xf numFmtId="169" fontId="2" fillId="14" borderId="0" xfId="2" applyNumberFormat="1" applyFont="1" applyFill="1" applyAlignment="1" applyProtection="1"/>
    <xf numFmtId="9" fontId="2" fillId="14" borderId="0" xfId="3" applyFont="1" applyFill="1"/>
    <xf numFmtId="0" fontId="2" fillId="0" borderId="0" xfId="0" applyFont="1" applyFill="1"/>
    <xf numFmtId="3" fontId="2" fillId="0" borderId="0" xfId="0" applyNumberFormat="1" applyFont="1" applyFill="1"/>
    <xf numFmtId="168" fontId="2" fillId="0" borderId="0" xfId="0" applyNumberFormat="1" applyFont="1" applyFill="1"/>
    <xf numFmtId="0" fontId="3" fillId="0" borderId="0" xfId="0" applyFont="1" applyFill="1"/>
    <xf numFmtId="0" fontId="2" fillId="0" borderId="10" xfId="0" applyFont="1" applyBorder="1" applyAlignment="1">
      <alignment vertical="center" wrapText="1"/>
    </xf>
    <xf numFmtId="0" fontId="2" fillId="14" borderId="0" xfId="0" applyFont="1" applyFill="1" applyAlignment="1">
      <alignment horizontal="left" indent="1"/>
    </xf>
    <xf numFmtId="0" fontId="2" fillId="14" borderId="0" xfId="0" applyFont="1" applyFill="1" applyAlignment="1">
      <alignment horizontal="left" indent="2"/>
    </xf>
    <xf numFmtId="0" fontId="2" fillId="14" borderId="0" xfId="0" applyFont="1" applyFill="1" applyAlignment="1" applyProtection="1"/>
    <xf numFmtId="0" fontId="3" fillId="4" borderId="0" xfId="0" applyFont="1" applyFill="1" applyAlignment="1" applyProtection="1">
      <alignment horizontal="right"/>
    </xf>
    <xf numFmtId="0" fontId="2" fillId="8" borderId="0" xfId="0" applyFont="1" applyFill="1"/>
    <xf numFmtId="0" fontId="2" fillId="8" borderId="0" xfId="0" applyFont="1" applyFill="1" applyAlignment="1">
      <alignment wrapText="1"/>
    </xf>
    <xf numFmtId="0" fontId="3" fillId="8" borderId="0" xfId="0" applyFont="1" applyFill="1"/>
    <xf numFmtId="0" fontId="3" fillId="8" borderId="0" xfId="0" applyFont="1" applyFill="1" applyAlignment="1">
      <alignment horizontal="center"/>
    </xf>
    <xf numFmtId="0" fontId="3" fillId="8" borderId="0" xfId="0" applyFont="1" applyFill="1" applyAlignment="1">
      <alignment wrapText="1"/>
    </xf>
    <xf numFmtId="0" fontId="3" fillId="8" borderId="0" xfId="0" applyFont="1" applyFill="1" applyAlignment="1">
      <alignment horizontal="center" wrapText="1"/>
    </xf>
    <xf numFmtId="0" fontId="3" fillId="8" borderId="0" xfId="0" applyFont="1" applyFill="1" applyAlignment="1">
      <alignment vertical="center" wrapText="1"/>
    </xf>
    <xf numFmtId="9" fontId="2" fillId="8" borderId="0" xfId="3" applyFont="1" applyFill="1"/>
    <xf numFmtId="0" fontId="3" fillId="8" borderId="0" xfId="0" applyFont="1" applyFill="1" applyProtection="1"/>
    <xf numFmtId="0" fontId="2" fillId="8" borderId="0" xfId="0" quotePrefix="1" applyFont="1" applyFill="1" applyAlignment="1" applyProtection="1"/>
    <xf numFmtId="167" fontId="2" fillId="8" borderId="30" xfId="0" applyNumberFormat="1" applyFont="1" applyFill="1" applyBorder="1" applyAlignment="1" applyProtection="1">
      <alignment vertical="top"/>
    </xf>
    <xf numFmtId="167" fontId="2" fillId="0" borderId="0" xfId="0" applyNumberFormat="1" applyFont="1" applyFill="1" applyAlignment="1" applyProtection="1">
      <alignment vertical="top"/>
    </xf>
    <xf numFmtId="170" fontId="0" fillId="9" borderId="0" xfId="0" applyNumberFormat="1" applyFont="1" applyFill="1" applyBorder="1" applyAlignment="1" applyProtection="1">
      <alignment horizontal="right" vertical="top" wrapText="1"/>
      <protection locked="0"/>
    </xf>
    <xf numFmtId="170" fontId="0" fillId="0" borderId="0" xfId="0" applyNumberFormat="1" applyFill="1" applyAlignment="1" applyProtection="1">
      <alignment horizontal="right" vertical="top" wrapText="1"/>
      <protection locked="0"/>
    </xf>
    <xf numFmtId="170" fontId="0" fillId="9" borderId="0" xfId="0" applyNumberFormat="1" applyFill="1" applyAlignment="1" applyProtection="1">
      <alignment horizontal="right" vertical="top"/>
      <protection locked="0"/>
    </xf>
    <xf numFmtId="170" fontId="0" fillId="0" borderId="0" xfId="0" applyNumberFormat="1" applyFill="1" applyAlignment="1" applyProtection="1">
      <alignment horizontal="right" vertical="top"/>
      <protection locked="0"/>
    </xf>
    <xf numFmtId="170" fontId="2" fillId="7" borderId="0" xfId="0" applyNumberFormat="1" applyFont="1" applyFill="1" applyBorder="1" applyAlignment="1" applyProtection="1">
      <alignment horizontal="right" vertical="top" wrapText="1"/>
      <protection locked="0"/>
    </xf>
    <xf numFmtId="170" fontId="2" fillId="7" borderId="0" xfId="0" applyNumberFormat="1" applyFont="1" applyFill="1" applyBorder="1" applyAlignment="1" applyProtection="1">
      <alignment vertical="top" wrapText="1"/>
      <protection locked="0"/>
    </xf>
    <xf numFmtId="170" fontId="2" fillId="5" borderId="0" xfId="0" applyNumberFormat="1" applyFont="1" applyFill="1" applyBorder="1" applyAlignment="1" applyProtection="1">
      <alignment horizontal="right" vertical="top" wrapText="1"/>
      <protection locked="0"/>
    </xf>
    <xf numFmtId="170" fontId="2" fillId="5" borderId="0" xfId="0" applyNumberFormat="1" applyFont="1" applyFill="1" applyBorder="1" applyAlignment="1" applyProtection="1">
      <alignment vertical="top" wrapText="1"/>
      <protection locked="0"/>
    </xf>
    <xf numFmtId="170" fontId="0" fillId="9" borderId="0" xfId="2" applyNumberFormat="1" applyFont="1" applyFill="1" applyAlignment="1" applyProtection="1">
      <alignment horizontal="right" vertical="top"/>
      <protection locked="0"/>
    </xf>
    <xf numFmtId="0" fontId="2" fillId="4" borderId="5" xfId="0" applyFont="1" applyFill="1" applyBorder="1" applyProtection="1"/>
    <xf numFmtId="0" fontId="3" fillId="4" borderId="6" xfId="0" applyFont="1" applyFill="1" applyBorder="1" applyProtection="1"/>
    <xf numFmtId="0" fontId="2" fillId="4" borderId="2" xfId="0" applyFont="1" applyFill="1" applyBorder="1" applyAlignment="1" applyProtection="1">
      <alignment horizontal="left" indent="1"/>
    </xf>
    <xf numFmtId="0" fontId="3" fillId="3" borderId="5" xfId="0" applyFont="1" applyFill="1" applyBorder="1" applyProtection="1"/>
    <xf numFmtId="0" fontId="2" fillId="3" borderId="5" xfId="0" applyFont="1" applyFill="1" applyBorder="1" applyProtection="1"/>
    <xf numFmtId="0" fontId="3" fillId="3" borderId="6" xfId="0" applyFont="1" applyFill="1" applyBorder="1" applyProtection="1"/>
    <xf numFmtId="0" fontId="2" fillId="3" borderId="2" xfId="0" applyFont="1" applyFill="1" applyBorder="1" applyAlignment="1" applyProtection="1">
      <alignment horizontal="left" indent="1"/>
    </xf>
    <xf numFmtId="0" fontId="2" fillId="3" borderId="2" xfId="0" applyFont="1" applyFill="1" applyBorder="1" applyAlignment="1" applyProtection="1">
      <alignment horizontal="left" wrapText="1" indent="1"/>
    </xf>
    <xf numFmtId="0" fontId="36" fillId="14" borderId="0" xfId="0" applyFont="1" applyFill="1"/>
    <xf numFmtId="0" fontId="4" fillId="14" borderId="0" xfId="0" applyFont="1" applyFill="1" applyBorder="1" applyAlignment="1">
      <alignment wrapText="1"/>
    </xf>
    <xf numFmtId="0" fontId="2" fillId="14" borderId="4" xfId="0" applyFont="1" applyFill="1" applyBorder="1" applyAlignment="1">
      <alignment horizontal="left" vertical="top"/>
    </xf>
    <xf numFmtId="0" fontId="7" fillId="14" borderId="2" xfId="1" applyFont="1" applyFill="1" applyBorder="1" applyAlignment="1">
      <alignment horizontal="left" vertical="top"/>
    </xf>
    <xf numFmtId="0" fontId="3" fillId="14" borderId="6" xfId="0" quotePrefix="1" applyFont="1" applyFill="1" applyBorder="1" applyAlignment="1">
      <alignment horizontal="left" vertical="top" wrapText="1"/>
    </xf>
    <xf numFmtId="0" fontId="2" fillId="14" borderId="4" xfId="0" applyFont="1" applyFill="1" applyBorder="1" applyAlignment="1">
      <alignment vertical="top" wrapText="1"/>
    </xf>
    <xf numFmtId="0" fontId="2" fillId="14" borderId="2" xfId="0" applyFont="1" applyFill="1" applyBorder="1" applyAlignment="1">
      <alignment horizontal="left" vertical="top"/>
    </xf>
    <xf numFmtId="0" fontId="5" fillId="14" borderId="0" xfId="0" applyFont="1" applyFill="1"/>
    <xf numFmtId="0" fontId="3" fillId="14" borderId="5" xfId="0" quotePrefix="1" applyFont="1" applyFill="1" applyBorder="1" applyAlignment="1">
      <alignment horizontal="right" wrapText="1"/>
    </xf>
    <xf numFmtId="0" fontId="2" fillId="14" borderId="0" xfId="0" applyFont="1" applyFill="1" applyAlignment="1">
      <alignment vertical="top"/>
    </xf>
    <xf numFmtId="167" fontId="2" fillId="14" borderId="16" xfId="0" applyNumberFormat="1" applyFont="1" applyFill="1" applyBorder="1" applyAlignment="1">
      <alignment vertical="top" wrapText="1"/>
    </xf>
    <xf numFmtId="167" fontId="2" fillId="14" borderId="0" xfId="0" applyNumberFormat="1" applyFont="1" applyFill="1" applyAlignment="1">
      <alignment vertical="top"/>
    </xf>
    <xf numFmtId="167" fontId="2" fillId="14" borderId="4" xfId="0" applyNumberFormat="1" applyFont="1" applyFill="1" applyBorder="1" applyAlignment="1">
      <alignment vertical="top" wrapText="1"/>
    </xf>
    <xf numFmtId="0" fontId="3" fillId="14" borderId="10" xfId="0" applyFont="1" applyFill="1" applyBorder="1" applyAlignment="1">
      <alignment horizontal="left"/>
    </xf>
    <xf numFmtId="0" fontId="3" fillId="14" borderId="6" xfId="0" applyFont="1" applyFill="1" applyBorder="1" applyAlignment="1">
      <alignment horizontal="left"/>
    </xf>
    <xf numFmtId="0" fontId="2" fillId="14" borderId="2" xfId="0" applyFont="1" applyFill="1" applyBorder="1"/>
    <xf numFmtId="0" fontId="2" fillId="14" borderId="2" xfId="0" applyFont="1" applyFill="1" applyBorder="1" applyAlignment="1">
      <alignment wrapText="1"/>
    </xf>
    <xf numFmtId="167" fontId="2" fillId="14" borderId="0" xfId="0" applyNumberFormat="1" applyFont="1" applyFill="1" applyAlignment="1">
      <alignment horizontal="right" vertical="top"/>
    </xf>
    <xf numFmtId="6" fontId="2" fillId="14" borderId="0" xfId="0" applyNumberFormat="1" applyFont="1" applyFill="1"/>
    <xf numFmtId="0" fontId="3" fillId="14" borderId="0" xfId="0" applyFont="1" applyFill="1" applyBorder="1" applyAlignment="1">
      <alignment horizontal="left"/>
    </xf>
    <xf numFmtId="0" fontId="2" fillId="25" borderId="0" xfId="0" applyFont="1" applyFill="1" applyProtection="1"/>
    <xf numFmtId="0" fontId="15" fillId="26" borderId="0" xfId="1" applyFont="1" applyFill="1" applyAlignment="1" applyProtection="1">
      <alignment horizontal="left" indent="3"/>
    </xf>
    <xf numFmtId="0" fontId="6" fillId="0" borderId="0" xfId="1" applyBorder="1"/>
    <xf numFmtId="0" fontId="38" fillId="0" borderId="0" xfId="0" applyFont="1" applyFill="1" applyBorder="1"/>
    <xf numFmtId="0" fontId="38" fillId="0" borderId="0" xfId="0" applyFont="1" applyFill="1" applyBorder="1" applyAlignment="1"/>
    <xf numFmtId="0" fontId="38" fillId="0" borderId="0" xfId="0" applyFont="1" applyAlignment="1"/>
    <xf numFmtId="0" fontId="3" fillId="0" borderId="8" xfId="0" applyFont="1" applyBorder="1" applyAlignment="1">
      <alignment vertical="center" wrapText="1"/>
    </xf>
    <xf numFmtId="0" fontId="0" fillId="0" borderId="8" xfId="0" applyBorder="1" applyAlignment="1">
      <alignment vertical="center" wrapText="1"/>
    </xf>
    <xf numFmtId="0" fontId="16" fillId="0" borderId="0" xfId="1" applyFont="1" applyFill="1" applyAlignment="1">
      <alignment horizontal="left" vertical="top"/>
    </xf>
    <xf numFmtId="0" fontId="16" fillId="0" borderId="0" xfId="1" applyFont="1" applyAlignment="1">
      <alignment horizontal="left" vertical="top"/>
    </xf>
    <xf numFmtId="0" fontId="16" fillId="0" borderId="0" xfId="1" applyFont="1" applyBorder="1" applyAlignment="1">
      <alignment horizontal="left" indent="1"/>
    </xf>
    <xf numFmtId="0" fontId="16" fillId="0" borderId="0" xfId="1" applyFont="1" applyAlignment="1">
      <alignment horizontal="left" indent="1"/>
    </xf>
    <xf numFmtId="0" fontId="3" fillId="0" borderId="8" xfId="0" applyFont="1" applyFill="1" applyBorder="1" applyAlignment="1">
      <alignment vertical="center" wrapText="1"/>
    </xf>
    <xf numFmtId="0" fontId="1" fillId="0" borderId="8" xfId="0" applyFont="1" applyFill="1" applyBorder="1" applyAlignment="1">
      <alignment vertical="center" wrapText="1"/>
    </xf>
    <xf numFmtId="0" fontId="20" fillId="0" borderId="0" xfId="1" applyFont="1" applyBorder="1" applyAlignment="1">
      <alignment horizontal="left" indent="4"/>
    </xf>
    <xf numFmtId="0" fontId="0" fillId="0" borderId="0" xfId="0" applyAlignment="1">
      <alignment horizontal="left" indent="4"/>
    </xf>
    <xf numFmtId="0" fontId="16" fillId="11" borderId="0" xfId="1" applyFont="1" applyFill="1" applyAlignment="1">
      <alignment horizontal="left" vertical="top" wrapText="1" indent="1"/>
    </xf>
    <xf numFmtId="0" fontId="16" fillId="0" borderId="0" xfId="1" applyFont="1" applyAlignment="1">
      <alignment horizontal="left" vertical="top" wrapText="1" indent="1"/>
    </xf>
    <xf numFmtId="0" fontId="16" fillId="11" borderId="0" xfId="1" applyFont="1" applyFill="1" applyAlignment="1">
      <alignment horizontal="left" vertical="top" indent="2"/>
    </xf>
    <xf numFmtId="0" fontId="16" fillId="0" borderId="0" xfId="1" applyFont="1" applyAlignment="1">
      <alignment horizontal="left" vertical="top" indent="2"/>
    </xf>
    <xf numFmtId="0" fontId="16" fillId="12" borderId="0" xfId="1" applyFont="1" applyFill="1" applyAlignment="1" applyProtection="1">
      <alignment horizontal="left"/>
    </xf>
    <xf numFmtId="0" fontId="0" fillId="0" borderId="0" xfId="0" applyAlignment="1"/>
    <xf numFmtId="0" fontId="3" fillId="4" borderId="0" xfId="0" applyFont="1" applyFill="1" applyBorder="1" applyAlignment="1" applyProtection="1"/>
    <xf numFmtId="0" fontId="2" fillId="4" borderId="0" xfId="0" applyFont="1" applyFill="1" applyAlignment="1" applyProtection="1"/>
    <xf numFmtId="0" fontId="16" fillId="4" borderId="0" xfId="1" applyFont="1" applyFill="1" applyAlignment="1" applyProtection="1">
      <alignment horizontal="left"/>
    </xf>
    <xf numFmtId="1" fontId="2" fillId="4" borderId="0" xfId="0" applyNumberFormat="1" applyFont="1" applyFill="1" applyAlignment="1" applyProtection="1">
      <alignment wrapText="1"/>
    </xf>
    <xf numFmtId="0" fontId="0" fillId="0" borderId="0" xfId="0" applyAlignment="1">
      <alignment wrapText="1"/>
    </xf>
    <xf numFmtId="166" fontId="2" fillId="10" borderId="6" xfId="0" applyNumberFormat="1" applyFont="1" applyFill="1" applyBorder="1" applyAlignment="1" applyProtection="1">
      <alignment vertical="center" wrapText="1"/>
    </xf>
    <xf numFmtId="166" fontId="2" fillId="10" borderId="12" xfId="0" applyNumberFormat="1" applyFont="1" applyFill="1" applyBorder="1" applyAlignment="1" applyProtection="1">
      <alignment vertical="center" wrapText="1"/>
    </xf>
    <xf numFmtId="0" fontId="3" fillId="10" borderId="4" xfId="0" quotePrefix="1" applyFont="1" applyFill="1" applyBorder="1" applyAlignment="1" applyProtection="1"/>
    <xf numFmtId="0" fontId="2" fillId="10" borderId="0" xfId="0" applyFont="1" applyFill="1" applyAlignment="1" applyProtection="1"/>
    <xf numFmtId="0" fontId="15" fillId="10" borderId="0" xfId="1" applyFont="1" applyFill="1" applyAlignment="1" applyProtection="1"/>
    <xf numFmtId="0" fontId="15" fillId="0" borderId="0" xfId="1" applyFont="1" applyAlignment="1"/>
    <xf numFmtId="0" fontId="2" fillId="10" borderId="13" xfId="0" applyFont="1" applyFill="1" applyBorder="1" applyAlignment="1" applyProtection="1">
      <alignment vertical="center" wrapText="1"/>
    </xf>
    <xf numFmtId="0" fontId="0" fillId="10" borderId="2" xfId="0" applyFill="1" applyBorder="1" applyAlignment="1" applyProtection="1"/>
    <xf numFmtId="0" fontId="16" fillId="10" borderId="0" xfId="1" applyFont="1" applyFill="1" applyAlignment="1" applyProtection="1">
      <alignment horizontal="left"/>
    </xf>
    <xf numFmtId="0" fontId="0" fillId="0" borderId="0" xfId="0" applyAlignment="1">
      <alignment horizontal="left"/>
    </xf>
    <xf numFmtId="0" fontId="3" fillId="8" borderId="0" xfId="0" quotePrefix="1" applyFont="1" applyFill="1" applyBorder="1" applyAlignment="1" applyProtection="1"/>
    <xf numFmtId="0" fontId="2" fillId="8" borderId="0" xfId="0" applyFont="1" applyFill="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0" fontId="16" fillId="8" borderId="0" xfId="1" applyFont="1" applyFill="1" applyAlignment="1" applyProtection="1"/>
    <xf numFmtId="0" fontId="2" fillId="8" borderId="0" xfId="0" applyFont="1" applyFill="1" applyAlignment="1" applyProtection="1">
      <alignment horizontal="left" wrapText="1"/>
    </xf>
    <xf numFmtId="0" fontId="3" fillId="14" borderId="4" xfId="0" applyFont="1" applyFill="1" applyBorder="1" applyAlignment="1" applyProtection="1"/>
    <xf numFmtId="0" fontId="3" fillId="14" borderId="0" xfId="0" applyFont="1" applyFill="1" applyBorder="1" applyAlignment="1" applyProtection="1"/>
    <xf numFmtId="0" fontId="3" fillId="14" borderId="0" xfId="0" quotePrefix="1" applyFont="1" applyFill="1" applyBorder="1" applyAlignment="1" applyProtection="1"/>
    <xf numFmtId="0" fontId="2" fillId="14" borderId="0" xfId="0" applyFont="1" applyFill="1" applyAlignment="1" applyProtection="1"/>
    <xf numFmtId="0" fontId="2" fillId="14" borderId="4" xfId="0" applyFont="1" applyFill="1" applyBorder="1" applyAlignment="1">
      <alignment horizontal="center"/>
    </xf>
    <xf numFmtId="0" fontId="0" fillId="14" borderId="2" xfId="0" applyFill="1" applyBorder="1" applyAlignment="1">
      <alignment horizontal="center"/>
    </xf>
    <xf numFmtId="0" fontId="2" fillId="14" borderId="0" xfId="0" applyFont="1" applyFill="1" applyAlignment="1">
      <alignment horizontal="center"/>
    </xf>
    <xf numFmtId="0" fontId="0" fillId="14" borderId="0" xfId="0" applyFill="1" applyAlignment="1">
      <alignment horizontal="center"/>
    </xf>
    <xf numFmtId="0" fontId="15" fillId="0" borderId="0" xfId="1" applyFont="1" applyAlignment="1">
      <alignment horizontal="lef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0000FF"/>
      <color rgb="FF008000"/>
      <color rgb="FF003399"/>
      <color rgb="FF000099"/>
      <color rgb="FFFFFF00"/>
      <color rgb="FF00CC00"/>
      <color rgb="FFFFFF99"/>
      <color rgb="FFCCFF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Data'!$D$3</c:f>
              <c:strCache>
                <c:ptCount val="1"/>
                <c:pt idx="0">
                  <c:v>To Natural England</c:v>
                </c:pt>
              </c:strCache>
            </c:strRef>
          </c:tx>
          <c:invertIfNegative val="0"/>
          <c:dLbls>
            <c:delete val="1"/>
          </c:dLbls>
          <c:cat>
            <c:strRef>
              <c:f>'Graph Data'!$B$4:$C$6</c:f>
              <c:strCache>
                <c:ptCount val="3"/>
                <c:pt idx="0">
                  <c:v>Gross asset value</c:v>
                </c:pt>
                <c:pt idx="1">
                  <c:v>Liabilities</c:v>
                </c:pt>
                <c:pt idx="2">
                  <c:v>Net asset value </c:v>
                </c:pt>
              </c:strCache>
            </c:strRef>
          </c:cat>
          <c:val>
            <c:numRef>
              <c:f>'Graph Data'!$D$4:$D$6</c:f>
              <c:numCache>
                <c:formatCode>###,##0.000;\(###,##0.000\);;</c:formatCode>
                <c:ptCount val="3"/>
                <c:pt idx="0">
                  <c:v>0.25308854871160913</c:v>
                </c:pt>
                <c:pt idx="1">
                  <c:v>-4.8958911890503174</c:v>
                </c:pt>
                <c:pt idx="2">
                  <c:v>-4.6428026403387079</c:v>
                </c:pt>
              </c:numCache>
            </c:numRef>
          </c:val>
        </c:ser>
        <c:ser>
          <c:idx val="1"/>
          <c:order val="1"/>
          <c:tx>
            <c:strRef>
              <c:f>'Graph Data'!$E$3</c:f>
              <c:strCache>
                <c:ptCount val="1"/>
                <c:pt idx="0">
                  <c:v>To others</c:v>
                </c:pt>
              </c:strCache>
            </c:strRef>
          </c:tx>
          <c:spPr>
            <a:pattFill prst="ltDnDiag">
              <a:fgClr>
                <a:schemeClr val="tx2"/>
              </a:fgClr>
              <a:bgClr>
                <a:schemeClr val="bg1"/>
              </a:bgClr>
            </a:pattFill>
          </c:spPr>
          <c:invertIfNegative val="0"/>
          <c:dLbls>
            <c:delete val="1"/>
          </c:dLbls>
          <c:cat>
            <c:strRef>
              <c:f>'Graph Data'!$B$4:$C$6</c:f>
              <c:strCache>
                <c:ptCount val="3"/>
                <c:pt idx="0">
                  <c:v>Gross asset value</c:v>
                </c:pt>
                <c:pt idx="1">
                  <c:v>Liabilities</c:v>
                </c:pt>
                <c:pt idx="2">
                  <c:v>Net asset value </c:v>
                </c:pt>
              </c:strCache>
            </c:strRef>
          </c:cat>
          <c:val>
            <c:numRef>
              <c:f>'Graph Data'!$E$4:$E$6</c:f>
              <c:numCache>
                <c:formatCode>###,##0.000;\(###,##0.000\);;</c:formatCode>
                <c:ptCount val="3"/>
                <c:pt idx="0">
                  <c:v>199.29605676530235</c:v>
                </c:pt>
                <c:pt idx="1">
                  <c:v>-1.4418427004787171</c:v>
                </c:pt>
                <c:pt idx="2">
                  <c:v>197.85421406482362</c:v>
                </c:pt>
              </c:numCache>
            </c:numRef>
          </c:val>
        </c:ser>
        <c:dLbls>
          <c:showLegendKey val="0"/>
          <c:showVal val="1"/>
          <c:showCatName val="0"/>
          <c:showSerName val="0"/>
          <c:showPercent val="0"/>
          <c:showBubbleSize val="0"/>
        </c:dLbls>
        <c:gapWidth val="75"/>
        <c:overlap val="100"/>
        <c:axId val="225047160"/>
        <c:axId val="182239568"/>
      </c:barChart>
      <c:catAx>
        <c:axId val="225047160"/>
        <c:scaling>
          <c:orientation val="minMax"/>
        </c:scaling>
        <c:delete val="0"/>
        <c:axPos val="b"/>
        <c:numFmt formatCode="General" sourceLinked="0"/>
        <c:majorTickMark val="none"/>
        <c:minorTickMark val="none"/>
        <c:tickLblPos val="nextTo"/>
        <c:crossAx val="182239568"/>
        <c:crosses val="autoZero"/>
        <c:auto val="1"/>
        <c:lblAlgn val="ctr"/>
        <c:lblOffset val="100"/>
        <c:noMultiLvlLbl val="0"/>
      </c:catAx>
      <c:valAx>
        <c:axId val="182239568"/>
        <c:scaling>
          <c:orientation val="minMax"/>
        </c:scaling>
        <c:delete val="0"/>
        <c:axPos val="l"/>
        <c:numFmt formatCode="#,##0" sourceLinked="0"/>
        <c:majorTickMark val="none"/>
        <c:minorTickMark val="none"/>
        <c:tickLblPos val="nextTo"/>
        <c:crossAx val="225047160"/>
        <c:crosses val="autoZero"/>
        <c:crossBetween val="between"/>
      </c:valAx>
      <c:spPr>
        <a:noFill/>
      </c:spPr>
    </c:plotArea>
    <c:legend>
      <c:legendPos val="b"/>
      <c:layout>
        <c:manualLayout>
          <c:xMode val="edge"/>
          <c:yMode val="edge"/>
          <c:x val="0.23567498388945321"/>
          <c:y val="0.82717402848799759"/>
          <c:w val="0.72127567659588576"/>
          <c:h val="0.13888673531193216"/>
        </c:manualLayout>
      </c:layout>
      <c:overlay val="0"/>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Tip Intro'!A1"/><Relationship Id="rId2" Type="http://schemas.openxmlformats.org/officeDocument/2006/relationships/image" Target="../media/image1.png"/><Relationship Id="rId1" Type="http://schemas.openxmlformats.org/officeDocument/2006/relationships/hyperlink" Target="#'Tip Dig'!A1"/><Relationship Id="rId5" Type="http://schemas.openxmlformats.org/officeDocument/2006/relationships/image" Target="../media/image2.jpeg"/><Relationship Id="rId4" Type="http://schemas.openxmlformats.org/officeDocument/2006/relationships/hyperlink" Target="#Focus!A1"/></Relationships>
</file>

<file path=xl/drawings/_rels/drawing2.xml.rels><?xml version="1.0" encoding="UTF-8" standalone="yes"?>
<Relationships xmlns="http://schemas.openxmlformats.org/package/2006/relationships"><Relationship Id="rId8" Type="http://schemas.openxmlformats.org/officeDocument/2006/relationships/hyperlink" Target="#'Tip Goal'!A1"/><Relationship Id="rId3" Type="http://schemas.openxmlformats.org/officeDocument/2006/relationships/hyperlink" Target="#'Tip Prin'!A1"/><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Tip Land'!A1"/><Relationship Id="rId6" Type="http://schemas.openxmlformats.org/officeDocument/2006/relationships/hyperlink" Target="#'RS G &amp; S'!A1"/><Relationship Id="rId5" Type="http://schemas.openxmlformats.org/officeDocument/2006/relationships/hyperlink" Target="#'Tip Entering'!A1"/><Relationship Id="rId4" Type="http://schemas.openxmlformats.org/officeDocument/2006/relationships/image" Target="../media/image1.png"/><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RS Phys Flow'!A1"/><Relationship Id="rId2" Type="http://schemas.openxmlformats.org/officeDocument/2006/relationships/image" Target="../media/image1.png"/><Relationship Id="rId1" Type="http://schemas.openxmlformats.org/officeDocument/2006/relationships/hyperlink" Target="#'Tip G&amp;S'!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RS Register'!A1"/><Relationship Id="rId2" Type="http://schemas.openxmlformats.org/officeDocument/2006/relationships/image" Target="../media/image1.png"/><Relationship Id="rId1" Type="http://schemas.openxmlformats.org/officeDocument/2006/relationships/hyperlink" Target="#'Tip PhysFlow'!A1"/><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Tip QualInd'!A1"/><Relationship Id="rId7"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hyperlink" Target="#'Tip QuantInd'!A1"/><Relationship Id="rId6" Type="http://schemas.openxmlformats.org/officeDocument/2006/relationships/hyperlink" Target="#'RS Attrib'!A1"/><Relationship Id="rId5" Type="http://schemas.openxmlformats.org/officeDocument/2006/relationships/hyperlink" Target="#'Tip OthIn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p Attrib'!A1"/></Relationships>
</file>

<file path=xl/drawings/_rels/drawing7.xml.rels><?xml version="1.0" encoding="UTF-8" standalone="yes"?>
<Relationships xmlns="http://schemas.openxmlformats.org/package/2006/relationships"><Relationship Id="rId3" Type="http://schemas.openxmlformats.org/officeDocument/2006/relationships/hyperlink" Target="#'RS V Info'!A1"/><Relationship Id="rId2" Type="http://schemas.openxmlformats.org/officeDocument/2006/relationships/image" Target="../media/image1.png"/><Relationship Id="rId1" Type="http://schemas.openxmlformats.org/officeDocument/2006/relationships/hyperlink" Target="#'Tip Non-Attrib'!A1"/><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7"/><Relationship Id="rId4" Type="http://schemas.openxmlformats.org/officeDocument/2006/relationships/hyperlink" Target="#Intro!B6"/></Relationships>
</file>

<file path=xl/drawings/_rels/drawing11.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8.jpeg"/><Relationship Id="rId1" Type="http://schemas.openxmlformats.org/officeDocument/2006/relationships/hyperlink" Target="#Intro!B19"/><Relationship Id="rId5" Type="http://schemas.openxmlformats.org/officeDocument/2006/relationships/hyperlink" Target="#Intro!B18"/><Relationship Id="rId4" Type="http://schemas.openxmlformats.org/officeDocument/2006/relationships/hyperlink" Target="#Intro!B20"/></Relationships>
</file>

<file path=xl/drawings/_rels/drawing12.xml.rels><?xml version="1.0" encoding="UTF-8" standalone="yes"?>
<Relationships xmlns="http://schemas.openxmlformats.org/package/2006/relationships"><Relationship Id="rId3" Type="http://schemas.openxmlformats.org/officeDocument/2006/relationships/hyperlink" Target="#Focus!B8"/><Relationship Id="rId2" Type="http://schemas.openxmlformats.org/officeDocument/2006/relationships/image" Target="../media/image8.jpeg"/><Relationship Id="rId1" Type="http://schemas.openxmlformats.org/officeDocument/2006/relationships/hyperlink" Target="#Focus!B4"/><Relationship Id="rId4" Type="http://schemas.openxmlformats.org/officeDocument/2006/relationships/hyperlink" Target="#Focus!B6"/></Relationships>
</file>

<file path=xl/drawings/_rels/drawing13.xml.rels><?xml version="1.0" encoding="UTF-8" standalone="yes"?>
<Relationships xmlns="http://schemas.openxmlformats.org/package/2006/relationships"><Relationship Id="rId3" Type="http://schemas.openxmlformats.org/officeDocument/2006/relationships/hyperlink" Target="#Focus!B10"/><Relationship Id="rId2" Type="http://schemas.openxmlformats.org/officeDocument/2006/relationships/image" Target="../media/image8.jpeg"/><Relationship Id="rId1" Type="http://schemas.openxmlformats.org/officeDocument/2006/relationships/hyperlink" Target="#Focus!B4"/><Relationship Id="rId5" Type="http://schemas.openxmlformats.org/officeDocument/2006/relationships/hyperlink" Target="#Focus!B8"/><Relationship Id="rId4" Type="http://schemas.openxmlformats.org/officeDocument/2006/relationships/hyperlink" Target="#Focus!B6"/></Relationships>
</file>

<file path=xl/drawings/_rels/drawing14.xml.rels><?xml version="1.0" encoding="UTF-8" standalone="yes"?>
<Relationships xmlns="http://schemas.openxmlformats.org/package/2006/relationships"><Relationship Id="rId3" Type="http://schemas.openxmlformats.org/officeDocument/2006/relationships/hyperlink" Target="#Intro!C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18"/><Relationship Id="rId6" Type="http://schemas.openxmlformats.org/officeDocument/2006/relationships/hyperlink" Target="#Focus!C16"/><Relationship Id="rId5" Type="http://schemas.openxmlformats.org/officeDocument/2006/relationships/hyperlink" Target="#Focus!D14"/><Relationship Id="rId4" Type="http://schemas.openxmlformats.org/officeDocument/2006/relationships/hyperlink" Target="#Intro!D10"/></Relationships>
</file>

<file path=xl/drawings/_rels/drawing15.xml.rels><?xml version="1.0" encoding="UTF-8" standalone="yes"?>
<Relationships xmlns="http://schemas.openxmlformats.org/package/2006/relationships"><Relationship Id="rId3" Type="http://schemas.openxmlformats.org/officeDocument/2006/relationships/hyperlink" Target="#Intro!D13"/><Relationship Id="rId7" Type="http://schemas.openxmlformats.org/officeDocument/2006/relationships/hyperlink" Target="#Focus!C21"/><Relationship Id="rId2" Type="http://schemas.openxmlformats.org/officeDocument/2006/relationships/image" Target="../media/image8.jpeg"/><Relationship Id="rId1" Type="http://schemas.openxmlformats.org/officeDocument/2006/relationships/hyperlink" Target="#Focus!C23"/><Relationship Id="rId6" Type="http://schemas.openxmlformats.org/officeDocument/2006/relationships/hyperlink" Target="#Focus!C19"/><Relationship Id="rId5" Type="http://schemas.openxmlformats.org/officeDocument/2006/relationships/hyperlink" Target="#Focus!D16"/><Relationship Id="rId4" Type="http://schemas.openxmlformats.org/officeDocument/2006/relationships/hyperlink" Target="#Intro!D12"/></Relationships>
</file>

<file path=xl/drawings/_rels/drawing16.xml.rels><?xml version="1.0" encoding="UTF-8" standalone="yes"?>
<Relationships xmlns="http://schemas.openxmlformats.org/package/2006/relationships"><Relationship Id="rId3" Type="http://schemas.openxmlformats.org/officeDocument/2006/relationships/hyperlink" Target="#'RS G &amp; S'!B13"/><Relationship Id="rId2" Type="http://schemas.openxmlformats.org/officeDocument/2006/relationships/image" Target="../media/image8.jpeg"/><Relationship Id="rId1" Type="http://schemas.openxmlformats.org/officeDocument/2006/relationships/hyperlink" Target="#'RS G &amp; S'!B18"/><Relationship Id="rId4" Type="http://schemas.openxmlformats.org/officeDocument/2006/relationships/hyperlink" Target="#'RS G &amp; S'!B17"/></Relationships>
</file>

<file path=xl/drawings/_rels/drawing17.xml.rels><?xml version="1.0" encoding="UTF-8" standalone="yes"?>
<Relationships xmlns="http://schemas.openxmlformats.org/package/2006/relationships"><Relationship Id="rId3" Type="http://schemas.openxmlformats.org/officeDocument/2006/relationships/hyperlink" Target="#'RS Phys Flow'!B16"/><Relationship Id="rId2" Type="http://schemas.openxmlformats.org/officeDocument/2006/relationships/image" Target="../media/image8.jpeg"/><Relationship Id="rId1" Type="http://schemas.openxmlformats.org/officeDocument/2006/relationships/hyperlink" Target="#'RS G &amp; S'!B13"/><Relationship Id="rId4" Type="http://schemas.openxmlformats.org/officeDocument/2006/relationships/hyperlink" Target="#'RS Phys Flow'!B15"/></Relationships>
</file>

<file path=xl/drawings/_rels/drawing18.xml.rels><?xml version="1.0" encoding="UTF-8" standalone="yes"?>
<Relationships xmlns="http://schemas.openxmlformats.org/package/2006/relationships"><Relationship Id="rId3" Type="http://schemas.openxmlformats.org/officeDocument/2006/relationships/hyperlink" Target="#'RS Register'!B14"/><Relationship Id="rId2" Type="http://schemas.openxmlformats.org/officeDocument/2006/relationships/image" Target="../media/image8.jpeg"/><Relationship Id="rId1" Type="http://schemas.openxmlformats.org/officeDocument/2006/relationships/hyperlink" Target="#'RS G &amp; S'!B13"/></Relationships>
</file>

<file path=xl/drawings/_rels/drawing19.xml.rels><?xml version="1.0" encoding="UTF-8" standalone="yes"?>
<Relationships xmlns="http://schemas.openxmlformats.org/package/2006/relationships"><Relationship Id="rId3" Type="http://schemas.openxmlformats.org/officeDocument/2006/relationships/hyperlink" Target="#'RS Register'!B24"/><Relationship Id="rId2" Type="http://schemas.openxmlformats.org/officeDocument/2006/relationships/image" Target="../media/image8.jpeg"/><Relationship Id="rId1" Type="http://schemas.openxmlformats.org/officeDocument/2006/relationships/hyperlink" Target="#'RS G &amp; S'!B13"/></Relationships>
</file>

<file path=xl/drawings/_rels/drawing20.xml.rels><?xml version="1.0" encoding="UTF-8" standalone="yes"?>
<Relationships xmlns="http://schemas.openxmlformats.org/package/2006/relationships"><Relationship Id="rId3" Type="http://schemas.openxmlformats.org/officeDocument/2006/relationships/hyperlink" Target="#'RS Register'!B41"/><Relationship Id="rId2" Type="http://schemas.openxmlformats.org/officeDocument/2006/relationships/image" Target="../media/image8.jpeg"/><Relationship Id="rId1" Type="http://schemas.openxmlformats.org/officeDocument/2006/relationships/hyperlink" Target="#'RS G &amp; S'!B41"/><Relationship Id="rId4" Type="http://schemas.openxmlformats.org/officeDocument/2006/relationships/hyperlink" Target="#'RS Register'!B24"/></Relationships>
</file>

<file path=xl/drawings/_rels/drawing21.xml.rels><?xml version="1.0" encoding="UTF-8" standalone="yes"?>
<Relationships xmlns="http://schemas.openxmlformats.org/package/2006/relationships"><Relationship Id="rId3" Type="http://schemas.openxmlformats.org/officeDocument/2006/relationships/hyperlink" Target="#'RS Attrib'!B17"/><Relationship Id="rId2" Type="http://schemas.openxmlformats.org/officeDocument/2006/relationships/image" Target="../media/image8.jpeg"/><Relationship Id="rId1" Type="http://schemas.openxmlformats.org/officeDocument/2006/relationships/hyperlink" Target="#'RS G &amp; S'!B16"/><Relationship Id="rId5" Type="http://schemas.openxmlformats.org/officeDocument/2006/relationships/hyperlink" Target="#'RS Attrib'!B10"/><Relationship Id="rId4" Type="http://schemas.openxmlformats.org/officeDocument/2006/relationships/hyperlink" Target="#'RS G &amp; S'!B13"/></Relationships>
</file>

<file path=xl/drawings/_rels/drawing22.xml.rels><?xml version="1.0" encoding="UTF-8" standalone="yes"?>
<Relationships xmlns="http://schemas.openxmlformats.org/package/2006/relationships"><Relationship Id="rId3" Type="http://schemas.openxmlformats.org/officeDocument/2006/relationships/hyperlink" Target="#'RS Non-Attrib'!B9"/><Relationship Id="rId2" Type="http://schemas.openxmlformats.org/officeDocument/2006/relationships/image" Target="../media/image8.jpeg"/><Relationship Id="rId1" Type="http://schemas.openxmlformats.org/officeDocument/2006/relationships/hyperlink" Target="#'RS G &amp; S'!B16"/></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71440</xdr:rowOff>
    </xdr:from>
    <xdr:ext cx="13001624" cy="1226341"/>
    <xdr:sp macro="" textlink="">
      <xdr:nvSpPr>
        <xdr:cNvPr id="5" name="TextBox 4"/>
        <xdr:cNvSpPr txBox="1"/>
      </xdr:nvSpPr>
      <xdr:spPr>
        <a:xfrm>
          <a:off x="404813" y="2369346"/>
          <a:ext cx="13001624" cy="12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Aft>
              <a:spcPts val="0"/>
            </a:spcAft>
          </a:pPr>
          <a:r>
            <a:rPr lang="en-GB" sz="1200">
              <a:solidFill>
                <a:srgbClr val="000000"/>
              </a:solidFill>
              <a:effectLst/>
              <a:latin typeface="Arial"/>
              <a:ea typeface="Times New Roman"/>
              <a:cs typeface="Arial"/>
            </a:rPr>
            <a:t>The account comprises:</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200">
              <a:solidFill>
                <a:srgbClr val="000000"/>
              </a:solidFill>
              <a:effectLst/>
              <a:latin typeface="Arial"/>
              <a:ea typeface="Times New Roman"/>
              <a:cs typeface="Arial"/>
            </a:rPr>
            <a:t>Projections</a:t>
          </a:r>
          <a:r>
            <a:rPr lang="en-GB" sz="1200" baseline="0">
              <a:solidFill>
                <a:srgbClr val="000000"/>
              </a:solidFill>
              <a:effectLst/>
              <a:latin typeface="Arial"/>
              <a:ea typeface="Times New Roman"/>
              <a:cs typeface="Arial"/>
            </a:rPr>
            <a:t> over the long term (for example, 20 years) </a:t>
          </a:r>
          <a:r>
            <a:rPr lang="en-GB" sz="1200">
              <a:solidFill>
                <a:srgbClr val="000000"/>
              </a:solidFill>
              <a:effectLst/>
              <a:latin typeface="Arial"/>
              <a:ea typeface="Times New Roman"/>
              <a:cs typeface="Arial"/>
            </a:rPr>
            <a:t> for delivery of a plan to achieve a long term goal (which could be continuation of the current situation or planned improvement). These</a:t>
          </a:r>
          <a:r>
            <a:rPr lang="en-GB" sz="1200" baseline="0">
              <a:solidFill>
                <a:srgbClr val="000000"/>
              </a:solidFill>
              <a:effectLst/>
              <a:latin typeface="Arial"/>
              <a:ea typeface="Times New Roman"/>
              <a:cs typeface="Arial"/>
            </a:rPr>
            <a:t> are </a:t>
          </a:r>
          <a:r>
            <a:rPr lang="en-GB" sz="1200">
              <a:solidFill>
                <a:srgbClr val="000000"/>
              </a:solidFill>
              <a:effectLst/>
              <a:latin typeface="Arial"/>
              <a:ea typeface="Times New Roman"/>
              <a:cs typeface="Arial"/>
            </a:rPr>
            <a:t>entered  when the account is set up and </a:t>
          </a:r>
          <a:r>
            <a:rPr lang="en-GB" sz="1200" baseline="0">
              <a:solidFill>
                <a:srgbClr val="000000"/>
              </a:solidFill>
              <a:effectLst/>
              <a:latin typeface="Arial"/>
              <a:ea typeface="Times New Roman"/>
              <a:cs typeface="Arial"/>
            </a:rPr>
            <a:t> a</a:t>
          </a:r>
          <a:r>
            <a:rPr kumimoji="0" lang="en-GB" sz="1200" b="0" i="0" u="none" strike="noStrike" kern="0" cap="none" spc="0" normalizeH="0" baseline="0" noProof="0">
              <a:ln>
                <a:noFill/>
              </a:ln>
              <a:solidFill>
                <a:srgbClr val="000000"/>
              </a:solidFill>
              <a:effectLst/>
              <a:uLnTx/>
              <a:uFillTx/>
              <a:latin typeface="Arial"/>
              <a:ea typeface="Times New Roman"/>
              <a:cs typeface="Arial"/>
            </a:rPr>
            <a:t>re known as the 'reference scenario'.</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200">
              <a:effectLst/>
              <a:latin typeface="Arial"/>
              <a:ea typeface="Calibri"/>
              <a:cs typeface="Times New Roman"/>
            </a:rPr>
            <a:t>Updated projections entered each year  (the ‘year being reported on’),</a:t>
          </a:r>
          <a:r>
            <a:rPr lang="en-GB" sz="1200" baseline="0">
              <a:effectLst/>
              <a:latin typeface="Arial"/>
              <a:ea typeface="Calibri"/>
              <a:cs typeface="Times New Roman"/>
            </a:rPr>
            <a:t> </a:t>
          </a:r>
          <a:r>
            <a:rPr lang="en-GB" sz="1200">
              <a:effectLst/>
              <a:latin typeface="Arial"/>
              <a:ea typeface="Calibri"/>
              <a:cs typeface="Times New Roman"/>
            </a:rPr>
            <a:t>starting</a:t>
          </a:r>
          <a:r>
            <a:rPr lang="en-GB" sz="1200" baseline="0">
              <a:effectLst/>
              <a:latin typeface="Arial"/>
              <a:ea typeface="Calibri"/>
              <a:cs typeface="Times New Roman"/>
            </a:rPr>
            <a:t> next year. </a:t>
          </a:r>
          <a:r>
            <a:rPr lang="en-GB" sz="1200">
              <a:effectLst/>
              <a:latin typeface="Arial"/>
              <a:ea typeface="Calibri"/>
              <a:cs typeface="Times New Roman"/>
            </a:rPr>
            <a:t> The account compares the updated projection against the reference scenario and reports on this.  </a:t>
          </a:r>
        </a:p>
        <a:p>
          <a:pPr>
            <a:spcBef>
              <a:spcPts val="1200"/>
            </a:spcBef>
            <a:spcAft>
              <a:spcPts val="0"/>
            </a:spcAft>
          </a:pPr>
          <a:r>
            <a:rPr kumimoji="0" lang="en-GB" sz="1200" b="0" i="0" u="none" strike="noStrike" kern="0" cap="none" spc="0" normalizeH="0" baseline="0" noProof="0">
              <a:ln>
                <a:noFill/>
              </a:ln>
              <a:solidFill>
                <a:prstClr val="black"/>
              </a:solidFill>
              <a:effectLst/>
              <a:uLnTx/>
              <a:uFillTx/>
              <a:latin typeface="Arial"/>
              <a:ea typeface="Calibri"/>
              <a:cs typeface="Times New Roman"/>
            </a:rPr>
            <a:t>No data entry is needed in sheets with a tab name that starts with an ‘X’ (the sheets are  shaded with dots).</a:t>
          </a:r>
          <a:endParaRPr lang="en-GB" sz="1200">
            <a:effectLst/>
            <a:latin typeface="Arial"/>
            <a:ea typeface="Calibri"/>
            <a:cs typeface="Times New Roman"/>
          </a:endParaRPr>
        </a:p>
        <a:p>
          <a:pPr>
            <a:spcBef>
              <a:spcPts val="1200"/>
            </a:spcBef>
            <a:spcAft>
              <a:spcPts val="0"/>
            </a:spcAft>
          </a:pPr>
          <a:endParaRPr lang="en-GB" sz="1100">
            <a:effectLst/>
            <a:latin typeface="Arial"/>
            <a:ea typeface="Calibri"/>
            <a:cs typeface="Times New Roman"/>
          </a:endParaRPr>
        </a:p>
      </xdr:txBody>
    </xdr:sp>
    <xdr:clientData/>
  </xdr:oneCellAnchor>
  <xdr:oneCellAnchor>
    <xdr:from>
      <xdr:col>4</xdr:col>
      <xdr:colOff>2083595</xdr:colOff>
      <xdr:row>19</xdr:row>
      <xdr:rowOff>0</xdr:rowOff>
    </xdr:from>
    <xdr:ext cx="291600"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4314" y="3417093"/>
          <a:ext cx="291600" cy="291600"/>
        </a:xfrm>
        <a:prstGeom prst="rect">
          <a:avLst/>
        </a:prstGeom>
        <a:solidFill>
          <a:srgbClr val="FFFF00"/>
        </a:solidFill>
      </xdr:spPr>
    </xdr:pic>
    <xdr:clientData/>
  </xdr:oneCellAnchor>
  <xdr:oneCellAnchor>
    <xdr:from>
      <xdr:col>4</xdr:col>
      <xdr:colOff>3024188</xdr:colOff>
      <xdr:row>9</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4907" y="1131093"/>
          <a:ext cx="291600" cy="291600"/>
        </a:xfrm>
        <a:prstGeom prst="rect">
          <a:avLst/>
        </a:prstGeom>
        <a:solidFill>
          <a:srgbClr val="FFFF00"/>
        </a:solidFill>
      </xdr:spPr>
    </xdr:pic>
    <xdr:clientData/>
  </xdr:oneCellAnchor>
  <xdr:twoCellAnchor editAs="oneCell">
    <xdr:from>
      <xdr:col>1</xdr:col>
      <xdr:colOff>95249</xdr:colOff>
      <xdr:row>41</xdr:row>
      <xdr:rowOff>166687</xdr:rowOff>
    </xdr:from>
    <xdr:to>
      <xdr:col>1</xdr:col>
      <xdr:colOff>386849</xdr:colOff>
      <xdr:row>43</xdr:row>
      <xdr:rowOff>77287</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9394031"/>
          <a:ext cx="291600" cy="29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1583531</xdr:colOff>
      <xdr:row>23</xdr:row>
      <xdr:rowOff>23816</xdr:rowOff>
    </xdr:from>
    <xdr:ext cx="198000" cy="19800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5" y="4572004"/>
          <a:ext cx="198000" cy="198000"/>
        </a:xfrm>
        <a:prstGeom prst="rect">
          <a:avLst/>
        </a:prstGeom>
        <a:solidFill>
          <a:srgbClr val="FFFF00"/>
        </a:solidFill>
      </xdr:spPr>
    </xdr:pic>
    <xdr:clientData/>
  </xdr:oneCellAnchor>
  <xdr:oneCellAnchor>
    <xdr:from>
      <xdr:col>2</xdr:col>
      <xdr:colOff>4369594</xdr:colOff>
      <xdr:row>6</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5688" y="940593"/>
          <a:ext cx="291600" cy="291600"/>
        </a:xfrm>
        <a:prstGeom prst="rect">
          <a:avLst/>
        </a:prstGeom>
        <a:solidFill>
          <a:srgbClr val="FFFF00"/>
        </a:solidFill>
      </xdr:spPr>
    </xdr:pic>
    <xdr:clientData/>
  </xdr:oneCellAnchor>
  <xdr:oneCellAnchor>
    <xdr:from>
      <xdr:col>2</xdr:col>
      <xdr:colOff>3690937</xdr:colOff>
      <xdr:row>8</xdr:row>
      <xdr:rowOff>178594</xdr:rowOff>
    </xdr:from>
    <xdr:ext cx="291600"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27031" y="1345407"/>
          <a:ext cx="291600" cy="291600"/>
        </a:xfrm>
        <a:prstGeom prst="rect">
          <a:avLst/>
        </a:prstGeom>
        <a:solidFill>
          <a:srgbClr val="FFFF00"/>
        </a:solidFill>
      </xdr:spPr>
    </xdr:pic>
    <xdr:clientData/>
  </xdr:oneCellAnchor>
  <xdr:twoCellAnchor editAs="oneCell">
    <xdr:from>
      <xdr:col>1</xdr:col>
      <xdr:colOff>47624</xdr:colOff>
      <xdr:row>28</xdr:row>
      <xdr:rowOff>130969</xdr:rowOff>
    </xdr:from>
    <xdr:to>
      <xdr:col>1</xdr:col>
      <xdr:colOff>339224</xdr:colOff>
      <xdr:row>30</xdr:row>
      <xdr:rowOff>53475</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437" y="5083969"/>
          <a:ext cx="291600" cy="291600"/>
        </a:xfrm>
        <a:prstGeom prst="rect">
          <a:avLst/>
        </a:prstGeom>
      </xdr:spPr>
    </xdr:pic>
    <xdr:clientData/>
  </xdr:twoCellAnchor>
  <xdr:oneCellAnchor>
    <xdr:from>
      <xdr:col>2</xdr:col>
      <xdr:colOff>1654967</xdr:colOff>
      <xdr:row>18</xdr:row>
      <xdr:rowOff>23811</xdr:rowOff>
    </xdr:from>
    <xdr:ext cx="198000" cy="198000"/>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4691061" y="3262311"/>
          <a:ext cx="198000" cy="19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309563</xdr:colOff>
      <xdr:row>8</xdr:row>
      <xdr:rowOff>142876</xdr:rowOff>
    </xdr:from>
    <xdr:to>
      <xdr:col>3</xdr:col>
      <xdr:colOff>601163</xdr:colOff>
      <xdr:row>10</xdr:row>
      <xdr:rowOff>65382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2157" y="1273970"/>
          <a:ext cx="291600" cy="291600"/>
        </a:xfrm>
        <a:prstGeom prst="rect">
          <a:avLst/>
        </a:prstGeom>
        <a:solidFill>
          <a:srgbClr val="FFFF00"/>
        </a:solidFill>
      </xdr:spPr>
    </xdr:pic>
    <xdr:clientData/>
  </xdr:twoCellAnchor>
  <xdr:twoCellAnchor editAs="oneCell">
    <xdr:from>
      <xdr:col>1</xdr:col>
      <xdr:colOff>0</xdr:colOff>
      <xdr:row>90</xdr:row>
      <xdr:rowOff>142874</xdr:rowOff>
    </xdr:from>
    <xdr:to>
      <xdr:col>1</xdr:col>
      <xdr:colOff>291600</xdr:colOff>
      <xdr:row>92</xdr:row>
      <xdr:rowOff>65381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20407312"/>
          <a:ext cx="291600" cy="29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904876</xdr:colOff>
      <xdr:row>8</xdr:row>
      <xdr:rowOff>0</xdr:rowOff>
    </xdr:from>
    <xdr:to>
      <xdr:col>3</xdr:col>
      <xdr:colOff>1196476</xdr:colOff>
      <xdr:row>9</xdr:row>
      <xdr:rowOff>101100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6" y="1285876"/>
          <a:ext cx="291600" cy="291600"/>
        </a:xfrm>
        <a:prstGeom prst="rect">
          <a:avLst/>
        </a:prstGeom>
        <a:solidFill>
          <a:srgbClr val="FFFF00"/>
        </a:solidFill>
      </xdr:spPr>
    </xdr:pic>
    <xdr:clientData/>
  </xdr:twoCellAnchor>
  <xdr:twoCellAnchor editAs="oneCell">
    <xdr:from>
      <xdr:col>1</xdr:col>
      <xdr:colOff>0</xdr:colOff>
      <xdr:row>42</xdr:row>
      <xdr:rowOff>130969</xdr:rowOff>
    </xdr:from>
    <xdr:to>
      <xdr:col>1</xdr:col>
      <xdr:colOff>291600</xdr:colOff>
      <xdr:row>44</xdr:row>
      <xdr:rowOff>53474</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8739188"/>
          <a:ext cx="291600" cy="29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2012155</xdr:colOff>
      <xdr:row>11</xdr:row>
      <xdr:rowOff>11905</xdr:rowOff>
    </xdr:from>
    <xdr:to>
      <xdr:col>1</xdr:col>
      <xdr:colOff>2208504</xdr:colOff>
      <xdr:row>12</xdr:row>
      <xdr:rowOff>17754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968" y="2226468"/>
          <a:ext cx="196349" cy="196349"/>
        </a:xfrm>
        <a:prstGeom prst="rect">
          <a:avLst/>
        </a:prstGeom>
        <a:solidFill>
          <a:srgbClr val="FFFF00"/>
        </a:solidFill>
      </xdr:spPr>
    </xdr:pic>
    <xdr:clientData/>
  </xdr:twoCellAnchor>
  <xdr:twoCellAnchor editAs="oneCell">
    <xdr:from>
      <xdr:col>1</xdr:col>
      <xdr:colOff>2012157</xdr:colOff>
      <xdr:row>24</xdr:row>
      <xdr:rowOff>23813</xdr:rowOff>
    </xdr:from>
    <xdr:to>
      <xdr:col>1</xdr:col>
      <xdr:colOff>2210157</xdr:colOff>
      <xdr:row>25</xdr:row>
      <xdr:rowOff>31313</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70" y="4250532"/>
          <a:ext cx="198000" cy="198000"/>
        </a:xfrm>
        <a:prstGeom prst="rect">
          <a:avLst/>
        </a:prstGeom>
        <a:solidFill>
          <a:srgbClr val="FFFF00"/>
        </a:solidFill>
      </xdr:spPr>
    </xdr:pic>
    <xdr:clientData/>
  </xdr:twoCellAnchor>
  <xdr:twoCellAnchor editAs="oneCell">
    <xdr:from>
      <xdr:col>1</xdr:col>
      <xdr:colOff>2012155</xdr:colOff>
      <xdr:row>45</xdr:row>
      <xdr:rowOff>11906</xdr:rowOff>
    </xdr:from>
    <xdr:to>
      <xdr:col>1</xdr:col>
      <xdr:colOff>2210155</xdr:colOff>
      <xdr:row>46</xdr:row>
      <xdr:rowOff>19406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8" y="7489031"/>
          <a:ext cx="198000" cy="198000"/>
        </a:xfrm>
        <a:prstGeom prst="rect">
          <a:avLst/>
        </a:prstGeom>
        <a:solidFill>
          <a:srgbClr val="FFFF00"/>
        </a:solidFill>
      </xdr:spPr>
    </xdr:pic>
    <xdr:clientData/>
  </xdr:twoCellAnchor>
  <xdr:twoCellAnchor editAs="oneCell">
    <xdr:from>
      <xdr:col>1</xdr:col>
      <xdr:colOff>0</xdr:colOff>
      <xdr:row>55</xdr:row>
      <xdr:rowOff>130970</xdr:rowOff>
    </xdr:from>
    <xdr:to>
      <xdr:col>1</xdr:col>
      <xdr:colOff>291600</xdr:colOff>
      <xdr:row>57</xdr:row>
      <xdr:rowOff>53475</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4813" y="9608345"/>
          <a:ext cx="291600" cy="29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3714751</xdr:colOff>
      <xdr:row>17</xdr:row>
      <xdr:rowOff>142874</xdr:rowOff>
    </xdr:from>
    <xdr:to>
      <xdr:col>3</xdr:col>
      <xdr:colOff>136820</xdr:colOff>
      <xdr:row>19</xdr:row>
      <xdr:rowOff>65380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6" y="2857499"/>
          <a:ext cx="291600" cy="291600"/>
        </a:xfrm>
        <a:prstGeom prst="rect">
          <a:avLst/>
        </a:prstGeom>
        <a:solidFill>
          <a:srgbClr val="FFFF00"/>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1107281</xdr:colOff>
      <xdr:row>7</xdr:row>
      <xdr:rowOff>166688</xdr:rowOff>
    </xdr:from>
    <xdr:to>
      <xdr:col>2</xdr:col>
      <xdr:colOff>1398881</xdr:colOff>
      <xdr:row>9</xdr:row>
      <xdr:rowOff>89194</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9781" y="1452563"/>
          <a:ext cx="291600" cy="291600"/>
        </a:xfrm>
        <a:prstGeom prst="rect">
          <a:avLst/>
        </a:prstGeom>
        <a:solidFill>
          <a:srgbClr val="FFFF00"/>
        </a:solidFill>
      </xdr:spPr>
    </xdr:pic>
    <xdr:clientData/>
  </xdr:twoCellAnchor>
  <xdr:twoCellAnchor editAs="oneCell">
    <xdr:from>
      <xdr:col>1</xdr:col>
      <xdr:colOff>0</xdr:colOff>
      <xdr:row>109</xdr:row>
      <xdr:rowOff>130970</xdr:rowOff>
    </xdr:from>
    <xdr:to>
      <xdr:col>1</xdr:col>
      <xdr:colOff>291600</xdr:colOff>
      <xdr:row>111</xdr:row>
      <xdr:rowOff>63000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5" y="20057270"/>
          <a:ext cx="291600" cy="2939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33</xdr:row>
      <xdr:rowOff>0</xdr:rowOff>
    </xdr:from>
    <xdr:to>
      <xdr:col>2</xdr:col>
      <xdr:colOff>107156</xdr:colOff>
      <xdr:row>45</xdr:row>
      <xdr:rowOff>107156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0.00512</cdr:x>
      <cdr:y>0.79853</cdr:y>
    </cdr:from>
    <cdr:to>
      <cdr:x>0.29212</cdr:x>
      <cdr:y>0.87548</cdr:y>
    </cdr:to>
    <cdr:sp macro="" textlink="">
      <cdr:nvSpPr>
        <cdr:cNvPr id="2" name="TextBox 1"/>
        <cdr:cNvSpPr txBox="1"/>
      </cdr:nvSpPr>
      <cdr:spPr>
        <a:xfrm xmlns:a="http://schemas.openxmlformats.org/drawingml/2006/main">
          <a:off x="13607" y="1845801"/>
          <a:ext cx="762000" cy="177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000"/>
            <a:t>£ millions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83</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23813</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0</xdr:col>
      <xdr:colOff>250031</xdr:colOff>
      <xdr:row>1</xdr:row>
      <xdr:rowOff>130968</xdr:rowOff>
    </xdr:from>
    <xdr:to>
      <xdr:col>11</xdr:col>
      <xdr:colOff>214312</xdr:colOff>
      <xdr:row>82</xdr:row>
      <xdr:rowOff>130968</xdr:rowOff>
    </xdr:to>
    <xdr:sp macro="" textlink="">
      <xdr:nvSpPr>
        <xdr:cNvPr id="9" name="TextBox 8"/>
        <xdr:cNvSpPr txBox="1"/>
      </xdr:nvSpPr>
      <xdr:spPr>
        <a:xfrm>
          <a:off x="250031" y="452437"/>
          <a:ext cx="8346281" cy="1543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200"/>
            </a:spcBef>
            <a:spcAft>
              <a:spcPts val="600"/>
            </a:spcAft>
          </a:pPr>
          <a:r>
            <a:rPr lang="en-GB" sz="1100" b="1">
              <a:effectLst/>
              <a:latin typeface="Arial" panose="020B0604020202020204" pitchFamily="34" charset="0"/>
              <a:ea typeface="Calibri" panose="020F0502020204030204" pitchFamily="34" charset="0"/>
              <a:cs typeface="Times New Roman" panose="02020603050405020304" pitchFamily="18" charset="0"/>
            </a:rPr>
            <a:t>Brief introduction to Corporate Natural Capital Accounting</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Background</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purpose of Corporate Natural Capital Accounting (CNCA) is to help organisations measure the importance of natural capital to their business and safeguard natural capital assets by monitoring whether the assets are maintained in the long term. The framework for CNCA that is employed here was developed by Eftec and others (2015a and 2015b) for the Natural Capital Committee. The study was also informed by helpful advice provided by Eftec.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main focus of CNCA is on natural capital assets that an organisation has a stewardship role for (commonly through ownership and/or management). The accounting framework focuses on the operations of the organisation. It does not incorporate information on environmental impacts of inputs purchased by the organisation or from use of the organisation’s products by consumers. </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Components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CNCA provides reporting statements that an organisation can use to monitor and measure its natural capital assets. The statements record the value that the assets provide to the organisation and to society and the costs of maintaining and improving the assets. Note that CNCA uses the term ‘maintenance’ to refer to managing and investing in natural capital, which may include restoration or enhancement; it is not limited to maintaining the current situation.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reporting statements are:</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natural capital balance sheet, which reports the value of natural capital assets and the costs (liabilities) of maintaining these (it does not balance in the way that a conventional balance sheet does). </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statement of change in natural capital assets, which reports change in asset values (plus the reasons for the changes) and costs over the accounting period.</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These build on a set of supporting schedules: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Natural capital asset register: an inventory of the quantity and quality of the natural capital assets.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Physical flow account: the anticipated flow over time of goods and services that is dependent on the natural capital assets (in the asset register). This focuses on significant flows and describes then in physical (not economic) terms.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Monetary account: the expected value of the flows of goods and services identified in the physical flow account minus costs that can be attributed to their delivery. Note that the value may change over time due to changes in value or numbers of beneficiaries as well as changes in the physical flow account.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Maintenance cost account: cost (referred to as liabilities) of current and future maintenance (which also encompasses any improvement) of natural capital assets. This focusses on costs that cannot be attributed to specific environmental goods and services.</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Key features: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time frame used for the projected flows of goods and services and costs is the anticipated life of the natural capital assets, which for National Nature Reserves is assumed to be in perpetuity. The adoption of a long term forward look helps safeguard natural capital assets in the long term.</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applied so that the value of environmental goods and services in each year can be added together to provide what is known as ‘the total present value’ of their flow. Similarly, the costs in each year are discounted so they can be added together to give a total present value. These sets of figures are used to calculate the total net value of natural capital assets (present value of goods and services minus present value of the costs). Discounting is a necessary feature of CNCA. </a:t>
          </a:r>
        </a:p>
        <a:p>
          <a:pPr marL="228600">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 technique that is used by economists to enable them to compare or combine benefits (or costs) that occur at different points in time. It is used because society prefers to receive benefits now rather than in the future and to delay paying costs. HM Treasury specifies the discount rate that should be used for analysis by the public sector in the UK (3.5% for up to 30 years; this is lower than the rate used by the private sector). Discounting is different to inflation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1</a:t>
          </a:r>
          <a:r>
            <a:rPr lang="en-GB" sz="1100">
              <a:effectLst/>
              <a:latin typeface="Arial" panose="020B0604020202020204" pitchFamily="34" charset="0"/>
              <a:ea typeface="Calibri" panose="020F0502020204030204" pitchFamily="34" charset="0"/>
              <a:cs typeface="Times New Roman" panose="02020603050405020304" pitchFamily="18" charset="0"/>
            </a:rPr>
            <a:t> and to depreciation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2</a:t>
          </a:r>
          <a:r>
            <a:rPr lang="en-GB" sz="1100">
              <a:effectLst/>
              <a:latin typeface="Arial" panose="020B0604020202020204" pitchFamily="34" charset="0"/>
              <a:ea typeface="Calibri" panose="020F0502020204030204" pitchFamily="34" charset="0"/>
              <a:cs typeface="Times New Roman" panose="02020603050405020304" pitchFamily="18" charset="0"/>
            </a:rPr>
            <a: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is used to monitor delivery of a plan to achieve a long term goal which is specified by the organisation. When the account is first developed, initial projections are provided for the plan. These provide what is known as the ‘reference scenario’. When the account is reported against, the projections are updated and assessed relative to the ‘reference scenario’. The projections comprise profiles of the anticipated quantity and quality of the natural assets, the cost of achieving those, the anticipated flow of environmental goods and services and their value.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reference scenario sets expectations for values of assets and costs. Each year, asset values are reported as gains or losses relative to the reference scenario, as are costs. If the goal used for account is highly ambitious, the changes in asset values that are reported each year are more likely to be negative than for a reference scenario that is easy to achieve. </a:t>
          </a:r>
        </a:p>
        <a:p>
          <a:pPr>
            <a:lnSpc>
              <a:spcPct val="115000"/>
            </a:lnSpc>
            <a:spcBef>
              <a:spcPts val="1200"/>
            </a:spcBef>
            <a:spcAft>
              <a:spcPts val="0"/>
            </a:spcAft>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presents some information in different strands. Specifically: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Values of environmental goods and services to the organisation (private values, which may be revenue from sales) are presented separately to benefits to wider society (external values).  Similarly costs incurred by the organisation are presented separately to costs incurred by others.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total figures estimated for the account are compared with the figures included in the organisation’s financial accounts.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Total costs may be separated into those required to deliver legal requirements and costs to deliver beyond that.</a:t>
          </a:r>
        </a:p>
        <a:p>
          <a:pPr marL="342900" lvl="0" indent="-342900">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In reporting, changes in the value of goods and services are separated into those that arise from changes in quantity, quality and value of the goods and services. </a:t>
          </a:r>
        </a:p>
        <a:p>
          <a:pPr>
            <a:lnSpc>
              <a:spcPct val="115000"/>
            </a:lnSpc>
            <a:spcBef>
              <a:spcPts val="12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1 </a:t>
          </a:r>
          <a:r>
            <a:rPr lang="en-GB" sz="1100">
              <a:effectLst/>
              <a:latin typeface="Arial" panose="020B0604020202020204" pitchFamily="34" charset="0"/>
              <a:ea typeface="Calibri" panose="020F0502020204030204" pitchFamily="34" charset="0"/>
              <a:cs typeface="Times New Roman" panose="02020603050405020304" pitchFamily="18" charset="0"/>
            </a:rPr>
            <a:t>Inflation is a sustained increase in prices for goods and services in an economy.</a:t>
          </a:r>
        </a:p>
        <a:p>
          <a:pPr>
            <a:lnSpc>
              <a:spcPct val="115000"/>
            </a:lnSpc>
            <a:spcBef>
              <a:spcPts val="6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2 </a:t>
          </a:r>
          <a:r>
            <a:rPr lang="en-GB" sz="1100">
              <a:effectLst/>
              <a:latin typeface="Arial" panose="020B0604020202020204" pitchFamily="34" charset="0"/>
              <a:ea typeface="Calibri" panose="020F0502020204030204" pitchFamily="34" charset="0"/>
              <a:cs typeface="Times New Roman" panose="02020603050405020304" pitchFamily="18" charset="0"/>
            </a:rPr>
            <a:t>Depreciation refers to (a) the reduction in value of an asset over time due to wear and tear and (b) a technique used in accountancy to allocate the value of an asset over its useful life.</a:t>
          </a:r>
        </a:p>
        <a:p>
          <a:pPr>
            <a:lnSpc>
              <a:spcPct val="115000"/>
            </a:lnSpc>
            <a:spcBef>
              <a:spcPts val="1200"/>
            </a:spcBef>
            <a:spcAft>
              <a:spcPts val="0"/>
            </a:spcAft>
          </a:pPr>
          <a:r>
            <a:rPr lang="en-GB" sz="1100" u="sng">
              <a:effectLst/>
              <a:latin typeface="Arial" panose="020B0604020202020204" pitchFamily="34" charset="0"/>
              <a:ea typeface="Calibri" panose="020F0502020204030204" pitchFamily="34" charset="0"/>
              <a:cs typeface="Times New Roman" panose="02020603050405020304" pitchFamily="18" charset="0"/>
            </a:rPr>
            <a:t>References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2015a.</a:t>
          </a:r>
          <a:r>
            <a:rPr lang="en-GB" sz="1100" i="1">
              <a:effectLst/>
              <a:latin typeface="Arial" panose="020B0604020202020204" pitchFamily="34" charset="0"/>
              <a:ea typeface="Calibri" panose="020F0502020204030204" pitchFamily="34" charset="0"/>
              <a:cs typeface="Times New Roman" panose="02020603050405020304" pitchFamily="18" charset="0"/>
            </a:rPr>
            <a:t> </a:t>
          </a:r>
          <a:r>
            <a:rPr lang="en-GB" sz="1100">
              <a:effectLst/>
              <a:latin typeface="Arial" panose="020B0604020202020204" pitchFamily="34" charset="0"/>
              <a:ea typeface="Calibri" panose="020F0502020204030204" pitchFamily="34" charset="0"/>
              <a:cs typeface="Times New Roman" panose="02020603050405020304" pitchFamily="18" charset="0"/>
            </a:rPr>
            <a:t>Developing corporate natural capital accounts. Final Report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www.gov.uk/government/uploads/system/uploads/attachment_data/file/516968/ncc-research-cnca-final-report.pdf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2015b. Developing corporate natural capital accounts. Guidelines.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www.gov.uk/government/uploads/system/uploads/attachment_data/file/516971/ncc-research-cnca-guidelines.pdf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1200"/>
            </a:spcBef>
            <a:spcAft>
              <a:spcPts val="600"/>
            </a:spcAft>
          </a:pPr>
          <a:r>
            <a:rPr lang="en-GB" sz="1100">
              <a:effectLst/>
              <a:latin typeface="Arial" panose="020B060402020202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57" name="Picture 5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36</xdr:row>
      <xdr:rowOff>35719</xdr:rowOff>
    </xdr:from>
    <xdr:ext cx="291601" cy="291600"/>
    <xdr:pic>
      <xdr:nvPicPr>
        <xdr:cNvPr id="58" name="Picture 5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59" name="Picture 58">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6" name="Picture 415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7" name="Picture 415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23813</xdr:rowOff>
    </xdr:from>
    <xdr:ext cx="291601" cy="291600"/>
    <xdr:pic>
      <xdr:nvPicPr>
        <xdr:cNvPr id="62" name="Picture 6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10</xdr:col>
      <xdr:colOff>563563</xdr:colOff>
      <xdr:row>12</xdr:row>
      <xdr:rowOff>185737</xdr:rowOff>
    </xdr:from>
    <xdr:to>
      <xdr:col>12</xdr:col>
      <xdr:colOff>265113</xdr:colOff>
      <xdr:row>28</xdr:row>
      <xdr:rowOff>14287</xdr:rowOff>
    </xdr:to>
    <xdr:sp macro="" textlink="">
      <xdr:nvSpPr>
        <xdr:cNvPr id="119" name="Rectangle 118"/>
        <xdr:cNvSpPr/>
      </xdr:nvSpPr>
      <xdr:spPr>
        <a:xfrm>
          <a:off x="8183563" y="2610282"/>
          <a:ext cx="1225550" cy="287655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accent1">
                <a:lumMod val="75000"/>
              </a:schemeClr>
            </a:solidFill>
          </a:endParaRPr>
        </a:p>
      </xdr:txBody>
    </xdr:sp>
    <xdr:clientData/>
  </xdr:twoCellAnchor>
  <xdr:twoCellAnchor>
    <xdr:from>
      <xdr:col>1</xdr:col>
      <xdr:colOff>0</xdr:colOff>
      <xdr:row>21</xdr:row>
      <xdr:rowOff>63500</xdr:rowOff>
    </xdr:from>
    <xdr:to>
      <xdr:col>10</xdr:col>
      <xdr:colOff>254000</xdr:colOff>
      <xdr:row>32</xdr:row>
      <xdr:rowOff>188912</xdr:rowOff>
    </xdr:to>
    <xdr:sp macro="" textlink="">
      <xdr:nvSpPr>
        <xdr:cNvPr id="120" name="Rectangle 119"/>
        <xdr:cNvSpPr/>
      </xdr:nvSpPr>
      <xdr:spPr>
        <a:xfrm>
          <a:off x="762000" y="4202545"/>
          <a:ext cx="7112000" cy="222091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tx1"/>
            </a:solidFill>
          </a:endParaRPr>
        </a:p>
      </xdr:txBody>
    </xdr:sp>
    <xdr:clientData/>
  </xdr:twoCellAnchor>
  <xdr:twoCellAnchor>
    <xdr:from>
      <xdr:col>2</xdr:col>
      <xdr:colOff>611188</xdr:colOff>
      <xdr:row>12</xdr:row>
      <xdr:rowOff>114300</xdr:rowOff>
    </xdr:from>
    <xdr:to>
      <xdr:col>3</xdr:col>
      <xdr:colOff>496888</xdr:colOff>
      <xdr:row>14</xdr:row>
      <xdr:rowOff>133350</xdr:rowOff>
    </xdr:to>
    <xdr:sp macro="" textlink="">
      <xdr:nvSpPr>
        <xdr:cNvPr id="121" name="TextBox 4"/>
        <xdr:cNvSpPr txBox="1"/>
      </xdr:nvSpPr>
      <xdr:spPr>
        <a:xfrm>
          <a:off x="2135188" y="2538845"/>
          <a:ext cx="647700" cy="400050"/>
        </a:xfrm>
        <a:prstGeom prst="rect">
          <a:avLst/>
        </a:prstGeom>
        <a:solidFill>
          <a:schemeClr val="accent3">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222250</xdr:colOff>
      <xdr:row>12</xdr:row>
      <xdr:rowOff>38100</xdr:rowOff>
    </xdr:from>
    <xdr:to>
      <xdr:col>2</xdr:col>
      <xdr:colOff>425450</xdr:colOff>
      <xdr:row>15</xdr:row>
      <xdr:rowOff>20637</xdr:rowOff>
    </xdr:to>
    <xdr:sp macro="" textlink="">
      <xdr:nvSpPr>
        <xdr:cNvPr id="122" name="TextBox 5"/>
        <xdr:cNvSpPr txBox="1"/>
      </xdr:nvSpPr>
      <xdr:spPr>
        <a:xfrm>
          <a:off x="984250" y="2462645"/>
          <a:ext cx="965200" cy="554037"/>
        </a:xfrm>
        <a:prstGeom prst="rect">
          <a:avLst/>
        </a:prstGeom>
        <a:solidFill>
          <a:schemeClr val="accent6">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641350</xdr:colOff>
      <xdr:row>12</xdr:row>
      <xdr:rowOff>38100</xdr:rowOff>
    </xdr:from>
    <xdr:to>
      <xdr:col>4</xdr:col>
      <xdr:colOff>534988</xdr:colOff>
      <xdr:row>15</xdr:row>
      <xdr:rowOff>20637</xdr:rowOff>
    </xdr:to>
    <xdr:sp macro="" textlink="">
      <xdr:nvSpPr>
        <xdr:cNvPr id="123" name="TextBox 6"/>
        <xdr:cNvSpPr txBox="1"/>
      </xdr:nvSpPr>
      <xdr:spPr>
        <a:xfrm>
          <a:off x="2927350" y="2462645"/>
          <a:ext cx="655638" cy="554037"/>
        </a:xfrm>
        <a:prstGeom prst="rect">
          <a:avLst/>
        </a:prstGeom>
        <a:solidFill>
          <a:schemeClr val="accent4">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66675</xdr:colOff>
      <xdr:row>8</xdr:row>
      <xdr:rowOff>184150</xdr:rowOff>
    </xdr:from>
    <xdr:to>
      <xdr:col>6</xdr:col>
      <xdr:colOff>155575</xdr:colOff>
      <xdr:row>11</xdr:row>
      <xdr:rowOff>12700</xdr:rowOff>
    </xdr:to>
    <xdr:sp macro="" textlink="">
      <xdr:nvSpPr>
        <xdr:cNvPr id="124" name="TextBox 7"/>
        <xdr:cNvSpPr txBox="1"/>
      </xdr:nvSpPr>
      <xdr:spPr>
        <a:xfrm>
          <a:off x="3876675" y="1846695"/>
          <a:ext cx="850900" cy="400050"/>
        </a:xfrm>
        <a:prstGeom prst="rect">
          <a:avLst/>
        </a:prstGeom>
        <a:solidFill>
          <a:schemeClr val="accent2">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300038</xdr:colOff>
      <xdr:row>8</xdr:row>
      <xdr:rowOff>184150</xdr:rowOff>
    </xdr:from>
    <xdr:to>
      <xdr:col>7</xdr:col>
      <xdr:colOff>682625</xdr:colOff>
      <xdr:row>11</xdr:row>
      <xdr:rowOff>12700</xdr:rowOff>
    </xdr:to>
    <xdr:sp macro="" textlink="">
      <xdr:nvSpPr>
        <xdr:cNvPr id="125" name="TextBox 8"/>
        <xdr:cNvSpPr txBox="1"/>
      </xdr:nvSpPr>
      <xdr:spPr>
        <a:xfrm>
          <a:off x="4872038" y="1846695"/>
          <a:ext cx="1144587"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657225</xdr:colOff>
      <xdr:row>12</xdr:row>
      <xdr:rowOff>114300</xdr:rowOff>
    </xdr:from>
    <xdr:to>
      <xdr:col>8</xdr:col>
      <xdr:colOff>0</xdr:colOff>
      <xdr:row>14</xdr:row>
      <xdr:rowOff>133350</xdr:rowOff>
    </xdr:to>
    <xdr:sp macro="" textlink="">
      <xdr:nvSpPr>
        <xdr:cNvPr id="126" name="TextBox 9"/>
        <xdr:cNvSpPr txBox="1"/>
      </xdr:nvSpPr>
      <xdr:spPr>
        <a:xfrm>
          <a:off x="5229225" y="2538845"/>
          <a:ext cx="866775" cy="400050"/>
        </a:xfrm>
        <a:prstGeom prst="rect">
          <a:avLst/>
        </a:prstGeom>
        <a:solidFill>
          <a:schemeClr val="accent5">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735013</xdr:colOff>
      <xdr:row>12</xdr:row>
      <xdr:rowOff>38100</xdr:rowOff>
    </xdr:from>
    <xdr:to>
      <xdr:col>6</xdr:col>
      <xdr:colOff>515938</xdr:colOff>
      <xdr:row>15</xdr:row>
      <xdr:rowOff>20637</xdr:rowOff>
    </xdr:to>
    <xdr:sp macro="" textlink="">
      <xdr:nvSpPr>
        <xdr:cNvPr id="127" name="TextBox 10"/>
        <xdr:cNvSpPr txBox="1"/>
      </xdr:nvSpPr>
      <xdr:spPr>
        <a:xfrm>
          <a:off x="3783013" y="2462645"/>
          <a:ext cx="1304925" cy="554037"/>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333375</xdr:colOff>
      <xdr:row>16</xdr:row>
      <xdr:rowOff>50800</xdr:rowOff>
    </xdr:from>
    <xdr:to>
      <xdr:col>7</xdr:col>
      <xdr:colOff>474663</xdr:colOff>
      <xdr:row>19</xdr:row>
      <xdr:rowOff>33337</xdr:rowOff>
    </xdr:to>
    <xdr:sp macro="" textlink="">
      <xdr:nvSpPr>
        <xdr:cNvPr id="128" name="TextBox 11"/>
        <xdr:cNvSpPr txBox="1"/>
      </xdr:nvSpPr>
      <xdr:spPr>
        <a:xfrm>
          <a:off x="4143375" y="3237345"/>
          <a:ext cx="1665288" cy="554037"/>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287338</xdr:colOff>
      <xdr:row>11</xdr:row>
      <xdr:rowOff>150812</xdr:rowOff>
    </xdr:from>
    <xdr:to>
      <xdr:col>9</xdr:col>
      <xdr:colOff>750888</xdr:colOff>
      <xdr:row>15</xdr:row>
      <xdr:rowOff>96837</xdr:rowOff>
    </xdr:to>
    <xdr:sp macro="" textlink="">
      <xdr:nvSpPr>
        <xdr:cNvPr id="129" name="TextBox 13"/>
        <xdr:cNvSpPr txBox="1"/>
      </xdr:nvSpPr>
      <xdr:spPr>
        <a:xfrm>
          <a:off x="6383338" y="2384857"/>
          <a:ext cx="1225550" cy="708025"/>
        </a:xfrm>
        <a:prstGeom prst="rect">
          <a:avLst/>
        </a:prstGeom>
        <a:solidFill>
          <a:schemeClr val="accent1">
            <a:lumMod val="20000"/>
            <a:lumOff val="80000"/>
          </a:schemeClr>
        </a:solid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11</xdr:col>
      <xdr:colOff>82550</xdr:colOff>
      <xdr:row>24</xdr:row>
      <xdr:rowOff>125412</xdr:rowOff>
    </xdr:from>
    <xdr:to>
      <xdr:col>11</xdr:col>
      <xdr:colOff>728663</xdr:colOff>
      <xdr:row>26</xdr:row>
      <xdr:rowOff>144462</xdr:rowOff>
    </xdr:to>
    <xdr:sp macro="" textlink="">
      <xdr:nvSpPr>
        <xdr:cNvPr id="130" name="TextBox 17"/>
        <xdr:cNvSpPr txBox="1"/>
      </xdr:nvSpPr>
      <xdr:spPr>
        <a:xfrm>
          <a:off x="8464550" y="4835957"/>
          <a:ext cx="646113" cy="400050"/>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Balance Sheet</a:t>
          </a:r>
        </a:p>
      </xdr:txBody>
    </xdr:sp>
    <xdr:clientData/>
  </xdr:twoCellAnchor>
  <xdr:twoCellAnchor>
    <xdr:from>
      <xdr:col>11</xdr:col>
      <xdr:colOff>1588</xdr:colOff>
      <xdr:row>19</xdr:row>
      <xdr:rowOff>95250</xdr:rowOff>
    </xdr:from>
    <xdr:to>
      <xdr:col>12</xdr:col>
      <xdr:colOff>47625</xdr:colOff>
      <xdr:row>23</xdr:row>
      <xdr:rowOff>41275</xdr:rowOff>
    </xdr:to>
    <xdr:sp macro="" textlink="">
      <xdr:nvSpPr>
        <xdr:cNvPr id="131" name="TextBox 18"/>
        <xdr:cNvSpPr txBox="1"/>
      </xdr:nvSpPr>
      <xdr:spPr>
        <a:xfrm>
          <a:off x="8383588" y="3853295"/>
          <a:ext cx="808037" cy="708025"/>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Statement of Changes in Natural Capital</a:t>
          </a:r>
        </a:p>
      </xdr:txBody>
    </xdr:sp>
    <xdr:clientData/>
  </xdr:twoCellAnchor>
  <xdr:twoCellAnchor>
    <xdr:from>
      <xdr:col>7</xdr:col>
      <xdr:colOff>690563</xdr:colOff>
      <xdr:row>16</xdr:row>
      <xdr:rowOff>128587</xdr:rowOff>
    </xdr:from>
    <xdr:to>
      <xdr:col>9</xdr:col>
      <xdr:colOff>690563</xdr:colOff>
      <xdr:row>18</xdr:row>
      <xdr:rowOff>147637</xdr:rowOff>
    </xdr:to>
    <xdr:sp macro="" textlink="">
      <xdr:nvSpPr>
        <xdr:cNvPr id="132" name="TextBox 19"/>
        <xdr:cNvSpPr txBox="1"/>
      </xdr:nvSpPr>
      <xdr:spPr>
        <a:xfrm>
          <a:off x="6024563" y="3315132"/>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4763</xdr:colOff>
      <xdr:row>8</xdr:row>
      <xdr:rowOff>80962</xdr:rowOff>
    </xdr:from>
    <xdr:to>
      <xdr:col>10</xdr:col>
      <xdr:colOff>254000</xdr:colOff>
      <xdr:row>19</xdr:row>
      <xdr:rowOff>173037</xdr:rowOff>
    </xdr:to>
    <xdr:sp macro="" textlink="">
      <xdr:nvSpPr>
        <xdr:cNvPr id="133" name="Rectangle 132"/>
        <xdr:cNvSpPr/>
      </xdr:nvSpPr>
      <xdr:spPr>
        <a:xfrm>
          <a:off x="766763" y="1743507"/>
          <a:ext cx="7107237" cy="2187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p>
      </xdr:txBody>
    </xdr:sp>
    <xdr:clientData/>
  </xdr:twoCellAnchor>
  <xdr:twoCellAnchor>
    <xdr:from>
      <xdr:col>1</xdr:col>
      <xdr:colOff>149225</xdr:colOff>
      <xdr:row>9</xdr:row>
      <xdr:rowOff>14287</xdr:rowOff>
    </xdr:from>
    <xdr:to>
      <xdr:col>3</xdr:col>
      <xdr:colOff>34925</xdr:colOff>
      <xdr:row>10</xdr:row>
      <xdr:rowOff>131762</xdr:rowOff>
    </xdr:to>
    <xdr:sp macro="" textlink="">
      <xdr:nvSpPr>
        <xdr:cNvPr id="134" name="TextBox 79"/>
        <xdr:cNvSpPr txBox="1">
          <a:spLocks noChangeArrowheads="1"/>
        </xdr:cNvSpPr>
      </xdr:nvSpPr>
      <xdr:spPr bwMode="auto">
        <a:xfrm>
          <a:off x="911225" y="1867332"/>
          <a:ext cx="14097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Reference</a:t>
          </a:r>
          <a:r>
            <a:rPr lang="en-GB" altLang="en-US" sz="1400" b="1"/>
            <a:t> </a:t>
          </a:r>
          <a:r>
            <a:rPr lang="en-GB" altLang="en-US" sz="1200" b="1"/>
            <a:t>Scenario</a:t>
          </a:r>
        </a:p>
      </xdr:txBody>
    </xdr:sp>
    <xdr:clientData/>
  </xdr:twoCellAnchor>
  <xdr:twoCellAnchor>
    <xdr:from>
      <xdr:col>10</xdr:col>
      <xdr:colOff>709613</xdr:colOff>
      <xdr:row>13</xdr:row>
      <xdr:rowOff>61912</xdr:rowOff>
    </xdr:from>
    <xdr:to>
      <xdr:col>12</xdr:col>
      <xdr:colOff>120650</xdr:colOff>
      <xdr:row>15</xdr:row>
      <xdr:rowOff>142875</xdr:rowOff>
    </xdr:to>
    <xdr:sp macro="" textlink="">
      <xdr:nvSpPr>
        <xdr:cNvPr id="135" name="Rectangle 134"/>
        <xdr:cNvSpPr>
          <a:spLocks noChangeArrowheads="1"/>
        </xdr:cNvSpPr>
      </xdr:nvSpPr>
      <xdr:spPr bwMode="auto">
        <a:xfrm>
          <a:off x="8329613" y="2676957"/>
          <a:ext cx="935037"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defRPr/>
          </a:pPr>
          <a:r>
            <a:rPr lang="en-GB" altLang="en-US" sz="1200" b="1">
              <a:solidFill>
                <a:schemeClr val="accent1">
                  <a:lumMod val="75000"/>
                </a:schemeClr>
              </a:solidFill>
            </a:rPr>
            <a:t>Reporting Statements</a:t>
          </a:r>
        </a:p>
      </xdr:txBody>
    </xdr:sp>
    <xdr:clientData/>
  </xdr:twoCellAnchor>
  <xdr:twoCellAnchor>
    <xdr:from>
      <xdr:col>5</xdr:col>
      <xdr:colOff>676275</xdr:colOff>
      <xdr:row>11</xdr:row>
      <xdr:rowOff>25400</xdr:rowOff>
    </xdr:from>
    <xdr:to>
      <xdr:col>6</xdr:col>
      <xdr:colOff>133350</xdr:colOff>
      <xdr:row>12</xdr:row>
      <xdr:rowOff>31750</xdr:rowOff>
    </xdr:to>
    <xdr:cxnSp macro="">
      <xdr:nvCxnSpPr>
        <xdr:cNvPr id="136" name="Straight Arrow Connector 135"/>
        <xdr:cNvCxnSpPr/>
      </xdr:nvCxnSpPr>
      <xdr:spPr>
        <a:xfrm>
          <a:off x="4486275" y="2259445"/>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18</xdr:row>
      <xdr:rowOff>47625</xdr:rowOff>
    </xdr:from>
    <xdr:to>
      <xdr:col>10</xdr:col>
      <xdr:colOff>539750</xdr:colOff>
      <xdr:row>19</xdr:row>
      <xdr:rowOff>87312</xdr:rowOff>
    </xdr:to>
    <xdr:cxnSp macro="">
      <xdr:nvCxnSpPr>
        <xdr:cNvPr id="137" name="Straight Arrow Connector 136"/>
        <xdr:cNvCxnSpPr/>
      </xdr:nvCxnSpPr>
      <xdr:spPr>
        <a:xfrm>
          <a:off x="7905750" y="3615170"/>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282575</xdr:colOff>
      <xdr:row>11</xdr:row>
      <xdr:rowOff>25400</xdr:rowOff>
    </xdr:from>
    <xdr:to>
      <xdr:col>6</xdr:col>
      <xdr:colOff>500063</xdr:colOff>
      <xdr:row>12</xdr:row>
      <xdr:rowOff>31750</xdr:rowOff>
    </xdr:to>
    <xdr:cxnSp macro="">
      <xdr:nvCxnSpPr>
        <xdr:cNvPr id="138" name="Straight Arrow Connector 137"/>
        <xdr:cNvCxnSpPr/>
      </xdr:nvCxnSpPr>
      <xdr:spPr>
        <a:xfrm flipH="1">
          <a:off x="4854575" y="2259445"/>
          <a:ext cx="217488"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15</xdr:row>
      <xdr:rowOff>30162</xdr:rowOff>
    </xdr:from>
    <xdr:to>
      <xdr:col>6</xdr:col>
      <xdr:colOff>425450</xdr:colOff>
      <xdr:row>16</xdr:row>
      <xdr:rowOff>36512</xdr:rowOff>
    </xdr:to>
    <xdr:cxnSp macro="">
      <xdr:nvCxnSpPr>
        <xdr:cNvPr id="139" name="Straight Arrow Connector 138"/>
        <xdr:cNvCxnSpPr/>
      </xdr:nvCxnSpPr>
      <xdr:spPr>
        <a:xfrm>
          <a:off x="4778375" y="3026207"/>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14</xdr:row>
      <xdr:rowOff>157162</xdr:rowOff>
    </xdr:from>
    <xdr:to>
      <xdr:col>7</xdr:col>
      <xdr:colOff>171451</xdr:colOff>
      <xdr:row>16</xdr:row>
      <xdr:rowOff>38100</xdr:rowOff>
    </xdr:to>
    <xdr:cxnSp macro="">
      <xdr:nvCxnSpPr>
        <xdr:cNvPr id="140" name="Straight Arrow Connector 139"/>
        <xdr:cNvCxnSpPr/>
      </xdr:nvCxnSpPr>
      <xdr:spPr>
        <a:xfrm flipH="1">
          <a:off x="5210176" y="2962707"/>
          <a:ext cx="295275" cy="2619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xdr:row>
      <xdr:rowOff>111126</xdr:rowOff>
    </xdr:from>
    <xdr:to>
      <xdr:col>10</xdr:col>
      <xdr:colOff>539750</xdr:colOff>
      <xdr:row>22</xdr:row>
      <xdr:rowOff>150813</xdr:rowOff>
    </xdr:to>
    <xdr:cxnSp macro="">
      <xdr:nvCxnSpPr>
        <xdr:cNvPr id="141" name="Straight Arrow Connector 140"/>
        <xdr:cNvCxnSpPr/>
      </xdr:nvCxnSpPr>
      <xdr:spPr>
        <a:xfrm flipV="1">
          <a:off x="7905750" y="4250171"/>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138113</xdr:colOff>
      <xdr:row>15</xdr:row>
      <xdr:rowOff>96837</xdr:rowOff>
    </xdr:from>
    <xdr:to>
      <xdr:col>9</xdr:col>
      <xdr:colOff>138113</xdr:colOff>
      <xdr:row>16</xdr:row>
      <xdr:rowOff>128587</xdr:rowOff>
    </xdr:to>
    <xdr:cxnSp macro="">
      <xdr:nvCxnSpPr>
        <xdr:cNvPr id="142" name="Straight Arrow Connector 141"/>
        <xdr:cNvCxnSpPr>
          <a:stCxn id="129" idx="2"/>
        </xdr:cNvCxnSpPr>
      </xdr:nvCxnSpPr>
      <xdr:spPr>
        <a:xfrm>
          <a:off x="6996113" y="3092882"/>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474663</xdr:colOff>
      <xdr:row>17</xdr:row>
      <xdr:rowOff>137319</xdr:rowOff>
    </xdr:from>
    <xdr:to>
      <xdr:col>7</xdr:col>
      <xdr:colOff>690563</xdr:colOff>
      <xdr:row>17</xdr:row>
      <xdr:rowOff>138112</xdr:rowOff>
    </xdr:to>
    <xdr:cxnSp macro="">
      <xdr:nvCxnSpPr>
        <xdr:cNvPr id="143" name="Straight Arrow Connector 142"/>
        <xdr:cNvCxnSpPr>
          <a:stCxn id="128" idx="3"/>
          <a:endCxn id="132" idx="1"/>
        </xdr:cNvCxnSpPr>
      </xdr:nvCxnSpPr>
      <xdr:spPr>
        <a:xfrm>
          <a:off x="5808663" y="3514364"/>
          <a:ext cx="215900" cy="793"/>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606425</xdr:colOff>
      <xdr:row>25</xdr:row>
      <xdr:rowOff>96837</xdr:rowOff>
    </xdr:from>
    <xdr:to>
      <xdr:col>3</xdr:col>
      <xdr:colOff>492125</xdr:colOff>
      <xdr:row>27</xdr:row>
      <xdr:rowOff>115887</xdr:rowOff>
    </xdr:to>
    <xdr:sp macro="" textlink="">
      <xdr:nvSpPr>
        <xdr:cNvPr id="144" name="TextBox 59"/>
        <xdr:cNvSpPr txBox="1"/>
      </xdr:nvSpPr>
      <xdr:spPr>
        <a:xfrm>
          <a:off x="2130425" y="4997882"/>
          <a:ext cx="647700" cy="400050"/>
        </a:xfrm>
        <a:prstGeom prst="rect">
          <a:avLst/>
        </a:prstGeom>
        <a:pattFill prst="pct5">
          <a:fgClr>
            <a:schemeClr val="bg1">
              <a:lumMod val="50000"/>
            </a:schemeClr>
          </a:fgClr>
          <a:bgClr>
            <a:schemeClr val="accent3">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217488</xdr:colOff>
      <xdr:row>25</xdr:row>
      <xdr:rowOff>20637</xdr:rowOff>
    </xdr:from>
    <xdr:to>
      <xdr:col>2</xdr:col>
      <xdr:colOff>420688</xdr:colOff>
      <xdr:row>28</xdr:row>
      <xdr:rowOff>3175</xdr:rowOff>
    </xdr:to>
    <xdr:sp macro="" textlink="">
      <xdr:nvSpPr>
        <xdr:cNvPr id="145" name="TextBox 60"/>
        <xdr:cNvSpPr txBox="1"/>
      </xdr:nvSpPr>
      <xdr:spPr>
        <a:xfrm>
          <a:off x="979488" y="4921682"/>
          <a:ext cx="965200" cy="554038"/>
        </a:xfrm>
        <a:prstGeom prst="rect">
          <a:avLst/>
        </a:prstGeom>
        <a:pattFill prst="pct5">
          <a:fgClr>
            <a:schemeClr val="bg1">
              <a:lumMod val="50000"/>
            </a:schemeClr>
          </a:fgClr>
          <a:bgClr>
            <a:schemeClr val="accent6">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636588</xdr:colOff>
      <xdr:row>25</xdr:row>
      <xdr:rowOff>20637</xdr:rowOff>
    </xdr:from>
    <xdr:to>
      <xdr:col>4</xdr:col>
      <xdr:colOff>530225</xdr:colOff>
      <xdr:row>28</xdr:row>
      <xdr:rowOff>3175</xdr:rowOff>
    </xdr:to>
    <xdr:sp macro="" textlink="">
      <xdr:nvSpPr>
        <xdr:cNvPr id="146" name="TextBox 61"/>
        <xdr:cNvSpPr txBox="1"/>
      </xdr:nvSpPr>
      <xdr:spPr>
        <a:xfrm>
          <a:off x="2922588" y="4921682"/>
          <a:ext cx="655637" cy="554038"/>
        </a:xfrm>
        <a:prstGeom prst="rect">
          <a:avLst/>
        </a:prstGeom>
        <a:pattFill prst="pct5">
          <a:fgClr>
            <a:schemeClr val="bg1">
              <a:lumMod val="50000"/>
            </a:schemeClr>
          </a:fgClr>
          <a:bgClr>
            <a:schemeClr val="accent4">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61913</xdr:colOff>
      <xdr:row>21</xdr:row>
      <xdr:rowOff>166687</xdr:rowOff>
    </xdr:from>
    <xdr:to>
      <xdr:col>6</xdr:col>
      <xdr:colOff>150813</xdr:colOff>
      <xdr:row>23</xdr:row>
      <xdr:rowOff>185737</xdr:rowOff>
    </xdr:to>
    <xdr:sp macro="" textlink="">
      <xdr:nvSpPr>
        <xdr:cNvPr id="147" name="TextBox 62"/>
        <xdr:cNvSpPr txBox="1"/>
      </xdr:nvSpPr>
      <xdr:spPr>
        <a:xfrm>
          <a:off x="3871913" y="4305732"/>
          <a:ext cx="850900" cy="400050"/>
        </a:xfrm>
        <a:prstGeom prst="rect">
          <a:avLst/>
        </a:prstGeom>
        <a:pattFill prst="pct5">
          <a:fgClr>
            <a:schemeClr val="bg1">
              <a:lumMod val="50000"/>
            </a:schemeClr>
          </a:fgClr>
          <a:bgClr>
            <a:schemeClr val="accent2">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295275</xdr:colOff>
      <xdr:row>21</xdr:row>
      <xdr:rowOff>166687</xdr:rowOff>
    </xdr:from>
    <xdr:to>
      <xdr:col>7</xdr:col>
      <xdr:colOff>677863</xdr:colOff>
      <xdr:row>23</xdr:row>
      <xdr:rowOff>185737</xdr:rowOff>
    </xdr:to>
    <xdr:sp macro="" textlink="">
      <xdr:nvSpPr>
        <xdr:cNvPr id="148" name="TextBox 63"/>
        <xdr:cNvSpPr txBox="1"/>
      </xdr:nvSpPr>
      <xdr:spPr>
        <a:xfrm>
          <a:off x="4867275" y="4305732"/>
          <a:ext cx="1144588"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652463</xdr:colOff>
      <xdr:row>25</xdr:row>
      <xdr:rowOff>96837</xdr:rowOff>
    </xdr:from>
    <xdr:to>
      <xdr:col>7</xdr:col>
      <xdr:colOff>757238</xdr:colOff>
      <xdr:row>27</xdr:row>
      <xdr:rowOff>115887</xdr:rowOff>
    </xdr:to>
    <xdr:sp macro="" textlink="">
      <xdr:nvSpPr>
        <xdr:cNvPr id="149" name="TextBox 64"/>
        <xdr:cNvSpPr txBox="1"/>
      </xdr:nvSpPr>
      <xdr:spPr>
        <a:xfrm>
          <a:off x="5224463" y="4997882"/>
          <a:ext cx="866775" cy="400050"/>
        </a:xfrm>
        <a:prstGeom prst="rect">
          <a:avLst/>
        </a:prstGeom>
        <a:pattFill prst="pct5">
          <a:fgClr>
            <a:schemeClr val="bg1">
              <a:lumMod val="50000"/>
            </a:schemeClr>
          </a:fgClr>
          <a:bgClr>
            <a:schemeClr val="accent5">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730250</xdr:colOff>
      <xdr:row>25</xdr:row>
      <xdr:rowOff>20637</xdr:rowOff>
    </xdr:from>
    <xdr:to>
      <xdr:col>6</xdr:col>
      <xdr:colOff>511175</xdr:colOff>
      <xdr:row>28</xdr:row>
      <xdr:rowOff>3175</xdr:rowOff>
    </xdr:to>
    <xdr:sp macro="" textlink="">
      <xdr:nvSpPr>
        <xdr:cNvPr id="150" name="TextBox 65"/>
        <xdr:cNvSpPr txBox="1"/>
      </xdr:nvSpPr>
      <xdr:spPr>
        <a:xfrm>
          <a:off x="3778250" y="4921682"/>
          <a:ext cx="1304925" cy="554038"/>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328613</xdr:colOff>
      <xdr:row>29</xdr:row>
      <xdr:rowOff>33337</xdr:rowOff>
    </xdr:from>
    <xdr:to>
      <xdr:col>7</xdr:col>
      <xdr:colOff>469900</xdr:colOff>
      <xdr:row>32</xdr:row>
      <xdr:rowOff>15875</xdr:rowOff>
    </xdr:to>
    <xdr:sp macro="" textlink="">
      <xdr:nvSpPr>
        <xdr:cNvPr id="151" name="TextBox 66"/>
        <xdr:cNvSpPr txBox="1"/>
      </xdr:nvSpPr>
      <xdr:spPr>
        <a:xfrm>
          <a:off x="4138613" y="5696382"/>
          <a:ext cx="1665287" cy="554038"/>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282575</xdr:colOff>
      <xdr:row>24</xdr:row>
      <xdr:rowOff>133350</xdr:rowOff>
    </xdr:from>
    <xdr:to>
      <xdr:col>9</xdr:col>
      <xdr:colOff>746125</xdr:colOff>
      <xdr:row>28</xdr:row>
      <xdr:rowOff>79375</xdr:rowOff>
    </xdr:to>
    <xdr:sp macro="" textlink="">
      <xdr:nvSpPr>
        <xdr:cNvPr id="152" name="TextBox 67"/>
        <xdr:cNvSpPr txBox="1"/>
      </xdr:nvSpPr>
      <xdr:spPr>
        <a:xfrm>
          <a:off x="6378575" y="4843895"/>
          <a:ext cx="1225550" cy="708025"/>
        </a:xfrm>
        <a:prstGeom prst="rect">
          <a:avLst/>
        </a:prstGeom>
        <a:pattFill prst="pct5">
          <a:fgClr>
            <a:schemeClr val="bg1">
              <a:lumMod val="50000"/>
            </a:schemeClr>
          </a:fgClr>
          <a:bgClr>
            <a:schemeClr val="accent1">
              <a:lumMod val="20000"/>
              <a:lumOff val="80000"/>
            </a:schemeClr>
          </a:bgClr>
        </a:patt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7</xdr:col>
      <xdr:colOff>685800</xdr:colOff>
      <xdr:row>29</xdr:row>
      <xdr:rowOff>111125</xdr:rowOff>
    </xdr:from>
    <xdr:to>
      <xdr:col>9</xdr:col>
      <xdr:colOff>685800</xdr:colOff>
      <xdr:row>31</xdr:row>
      <xdr:rowOff>130175</xdr:rowOff>
    </xdr:to>
    <xdr:sp macro="" textlink="">
      <xdr:nvSpPr>
        <xdr:cNvPr id="153" name="TextBox 68"/>
        <xdr:cNvSpPr txBox="1"/>
      </xdr:nvSpPr>
      <xdr:spPr>
        <a:xfrm>
          <a:off x="6019800" y="5774170"/>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149225</xdr:colOff>
      <xdr:row>21</xdr:row>
      <xdr:rowOff>123825</xdr:rowOff>
    </xdr:from>
    <xdr:to>
      <xdr:col>3</xdr:col>
      <xdr:colOff>73025</xdr:colOff>
      <xdr:row>23</xdr:row>
      <xdr:rowOff>19050</xdr:rowOff>
    </xdr:to>
    <xdr:sp macro="" textlink="">
      <xdr:nvSpPr>
        <xdr:cNvPr id="154" name="TextBox 79"/>
        <xdr:cNvSpPr txBox="1">
          <a:spLocks noChangeArrowheads="1"/>
        </xdr:cNvSpPr>
      </xdr:nvSpPr>
      <xdr:spPr bwMode="auto">
        <a:xfrm>
          <a:off x="911225" y="4262870"/>
          <a:ext cx="1447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Year being reported</a:t>
          </a:r>
        </a:p>
      </xdr:txBody>
    </xdr:sp>
    <xdr:clientData/>
  </xdr:twoCellAnchor>
  <xdr:twoCellAnchor>
    <xdr:from>
      <xdr:col>5</xdr:col>
      <xdr:colOff>671513</xdr:colOff>
      <xdr:row>24</xdr:row>
      <xdr:rowOff>6350</xdr:rowOff>
    </xdr:from>
    <xdr:to>
      <xdr:col>6</xdr:col>
      <xdr:colOff>128588</xdr:colOff>
      <xdr:row>25</xdr:row>
      <xdr:rowOff>14287</xdr:rowOff>
    </xdr:to>
    <xdr:cxnSp macro="">
      <xdr:nvCxnSpPr>
        <xdr:cNvPr id="155" name="Straight Arrow Connector 154"/>
        <xdr:cNvCxnSpPr/>
      </xdr:nvCxnSpPr>
      <xdr:spPr>
        <a:xfrm>
          <a:off x="4481513" y="4716895"/>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24</xdr:row>
      <xdr:rowOff>6350</xdr:rowOff>
    </xdr:from>
    <xdr:to>
      <xdr:col>6</xdr:col>
      <xdr:colOff>495301</xdr:colOff>
      <xdr:row>25</xdr:row>
      <xdr:rowOff>14287</xdr:rowOff>
    </xdr:to>
    <xdr:cxnSp macro="">
      <xdr:nvCxnSpPr>
        <xdr:cNvPr id="156" name="Straight Arrow Connector 155"/>
        <xdr:cNvCxnSpPr/>
      </xdr:nvCxnSpPr>
      <xdr:spPr>
        <a:xfrm flipH="1">
          <a:off x="4848226" y="4716895"/>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201613</xdr:colOff>
      <xdr:row>28</xdr:row>
      <xdr:rowOff>11112</xdr:rowOff>
    </xdr:from>
    <xdr:to>
      <xdr:col>6</xdr:col>
      <xdr:colOff>419100</xdr:colOff>
      <xdr:row>29</xdr:row>
      <xdr:rowOff>19050</xdr:rowOff>
    </xdr:to>
    <xdr:cxnSp macro="">
      <xdr:nvCxnSpPr>
        <xdr:cNvPr id="157" name="Straight Arrow Connector 156"/>
        <xdr:cNvCxnSpPr/>
      </xdr:nvCxnSpPr>
      <xdr:spPr>
        <a:xfrm>
          <a:off x="4773613" y="5483657"/>
          <a:ext cx="217487" cy="1984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633414</xdr:colOff>
      <xdr:row>27</xdr:row>
      <xdr:rowOff>138112</xdr:rowOff>
    </xdr:from>
    <xdr:to>
      <xdr:col>7</xdr:col>
      <xdr:colOff>166689</xdr:colOff>
      <xdr:row>29</xdr:row>
      <xdr:rowOff>20637</xdr:rowOff>
    </xdr:to>
    <xdr:cxnSp macro="">
      <xdr:nvCxnSpPr>
        <xdr:cNvPr id="158" name="Straight Arrow Connector 157"/>
        <xdr:cNvCxnSpPr/>
      </xdr:nvCxnSpPr>
      <xdr:spPr>
        <a:xfrm flipH="1">
          <a:off x="5205414" y="5420157"/>
          <a:ext cx="295275" cy="263525"/>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28</xdr:row>
      <xdr:rowOff>79375</xdr:rowOff>
    </xdr:from>
    <xdr:to>
      <xdr:col>9</xdr:col>
      <xdr:colOff>133350</xdr:colOff>
      <xdr:row>29</xdr:row>
      <xdr:rowOff>111125</xdr:rowOff>
    </xdr:to>
    <xdr:cxnSp macro="">
      <xdr:nvCxnSpPr>
        <xdr:cNvPr id="159" name="Straight Arrow Connector 158"/>
        <xdr:cNvCxnSpPr>
          <a:stCxn id="152" idx="2"/>
        </xdr:cNvCxnSpPr>
      </xdr:nvCxnSpPr>
      <xdr:spPr>
        <a:xfrm>
          <a:off x="6991350" y="5551920"/>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469900</xdr:colOff>
      <xdr:row>30</xdr:row>
      <xdr:rowOff>119856</xdr:rowOff>
    </xdr:from>
    <xdr:to>
      <xdr:col>7</xdr:col>
      <xdr:colOff>685800</xdr:colOff>
      <xdr:row>30</xdr:row>
      <xdr:rowOff>120650</xdr:rowOff>
    </xdr:to>
    <xdr:cxnSp macro="">
      <xdr:nvCxnSpPr>
        <xdr:cNvPr id="160" name="Straight Arrow Connector 159"/>
        <xdr:cNvCxnSpPr>
          <a:stCxn id="151" idx="3"/>
          <a:endCxn id="153" idx="1"/>
        </xdr:cNvCxnSpPr>
      </xdr:nvCxnSpPr>
      <xdr:spPr>
        <a:xfrm>
          <a:off x="5803900" y="5973401"/>
          <a:ext cx="215900" cy="794"/>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404813</xdr:colOff>
      <xdr:row>23</xdr:row>
      <xdr:rowOff>61912</xdr:rowOff>
    </xdr:from>
    <xdr:to>
      <xdr:col>11</xdr:col>
      <xdr:colOff>404813</xdr:colOff>
      <xdr:row>24</xdr:row>
      <xdr:rowOff>93662</xdr:rowOff>
    </xdr:to>
    <xdr:cxnSp macro="">
      <xdr:nvCxnSpPr>
        <xdr:cNvPr id="161" name="Straight Arrow Connector 160"/>
        <xdr:cNvCxnSpPr/>
      </xdr:nvCxnSpPr>
      <xdr:spPr>
        <a:xfrm>
          <a:off x="8786813" y="4581957"/>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392113</xdr:colOff>
      <xdr:row>5</xdr:row>
      <xdr:rowOff>147637</xdr:rowOff>
    </xdr:from>
    <xdr:to>
      <xdr:col>2</xdr:col>
      <xdr:colOff>180975</xdr:colOff>
      <xdr:row>7</xdr:row>
      <xdr:rowOff>14287</xdr:rowOff>
    </xdr:to>
    <xdr:sp macro="" textlink="">
      <xdr:nvSpPr>
        <xdr:cNvPr id="162" name="TextBox 80"/>
        <xdr:cNvSpPr txBox="1"/>
      </xdr:nvSpPr>
      <xdr:spPr>
        <a:xfrm>
          <a:off x="1154113" y="1238682"/>
          <a:ext cx="550862" cy="247650"/>
        </a:xfrm>
        <a:prstGeom prst="rect">
          <a:avLst/>
        </a:prstGeom>
        <a:solidFill>
          <a:srgbClr val="FFFF66"/>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Focus</a:t>
          </a:r>
        </a:p>
      </xdr:txBody>
    </xdr:sp>
    <xdr:clientData/>
  </xdr:twoCellAnchor>
  <xdr:twoCellAnchor>
    <xdr:from>
      <xdr:col>4</xdr:col>
      <xdr:colOff>103188</xdr:colOff>
      <xdr:row>4</xdr:row>
      <xdr:rowOff>179387</xdr:rowOff>
    </xdr:from>
    <xdr:to>
      <xdr:col>4</xdr:col>
      <xdr:colOff>468313</xdr:colOff>
      <xdr:row>4</xdr:row>
      <xdr:rowOff>179387</xdr:rowOff>
    </xdr:to>
    <xdr:cxnSp macro="">
      <xdr:nvCxnSpPr>
        <xdr:cNvPr id="163" name="Straight Connector 162"/>
        <xdr:cNvCxnSpPr/>
      </xdr:nvCxnSpPr>
      <xdr:spPr>
        <a:xfrm>
          <a:off x="3151188" y="1079932"/>
          <a:ext cx="365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103188</xdr:colOff>
      <xdr:row>6</xdr:row>
      <xdr:rowOff>125412</xdr:rowOff>
    </xdr:from>
    <xdr:to>
      <xdr:col>4</xdr:col>
      <xdr:colOff>468313</xdr:colOff>
      <xdr:row>6</xdr:row>
      <xdr:rowOff>125412</xdr:rowOff>
    </xdr:to>
    <xdr:cxnSp macro="">
      <xdr:nvCxnSpPr>
        <xdr:cNvPr id="164" name="Straight Connector 163"/>
        <xdr:cNvCxnSpPr/>
      </xdr:nvCxnSpPr>
      <xdr:spPr>
        <a:xfrm>
          <a:off x="3151188" y="1406957"/>
          <a:ext cx="365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692150</xdr:colOff>
      <xdr:row>4</xdr:row>
      <xdr:rowOff>50800</xdr:rowOff>
    </xdr:from>
    <xdr:to>
      <xdr:col>8</xdr:col>
      <xdr:colOff>293688</xdr:colOff>
      <xdr:row>5</xdr:row>
      <xdr:rowOff>65087</xdr:rowOff>
    </xdr:to>
    <xdr:sp macro="" textlink="">
      <xdr:nvSpPr>
        <xdr:cNvPr id="165" name="Rectangle 164"/>
        <xdr:cNvSpPr/>
      </xdr:nvSpPr>
      <xdr:spPr>
        <a:xfrm>
          <a:off x="6026150" y="951345"/>
          <a:ext cx="363538" cy="20478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7</xdr:col>
      <xdr:colOff>692150</xdr:colOff>
      <xdr:row>6</xdr:row>
      <xdr:rowOff>30162</xdr:rowOff>
    </xdr:from>
    <xdr:to>
      <xdr:col>8</xdr:col>
      <xdr:colOff>293688</xdr:colOff>
      <xdr:row>7</xdr:row>
      <xdr:rowOff>63500</xdr:rowOff>
    </xdr:to>
    <xdr:sp macro="" textlink="">
      <xdr:nvSpPr>
        <xdr:cNvPr id="166" name="Rectangle 165"/>
        <xdr:cNvSpPr/>
      </xdr:nvSpPr>
      <xdr:spPr>
        <a:xfrm>
          <a:off x="6026150" y="1311707"/>
          <a:ext cx="363538" cy="223838"/>
        </a:xfrm>
        <a:prstGeom prst="rect">
          <a:avLst/>
        </a:prstGeom>
        <a:pattFill prst="pct5">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8</xdr:col>
      <xdr:colOff>511175</xdr:colOff>
      <xdr:row>5</xdr:row>
      <xdr:rowOff>115887</xdr:rowOff>
    </xdr:from>
    <xdr:to>
      <xdr:col>11</xdr:col>
      <xdr:colOff>444500</xdr:colOff>
      <xdr:row>7</xdr:row>
      <xdr:rowOff>134937</xdr:rowOff>
    </xdr:to>
    <xdr:sp macro="" textlink="">
      <xdr:nvSpPr>
        <xdr:cNvPr id="167" name="TextBox 41"/>
        <xdr:cNvSpPr txBox="1">
          <a:spLocks noChangeArrowheads="1"/>
        </xdr:cNvSpPr>
      </xdr:nvSpPr>
      <xdr:spPr bwMode="auto">
        <a:xfrm>
          <a:off x="6607175" y="1206932"/>
          <a:ext cx="2219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spotted) No data entry needed for initial account development.</a:t>
          </a:r>
        </a:p>
      </xdr:txBody>
    </xdr:sp>
    <xdr:clientData/>
  </xdr:twoCellAnchor>
  <xdr:twoCellAnchor>
    <xdr:from>
      <xdr:col>8</xdr:col>
      <xdr:colOff>511175</xdr:colOff>
      <xdr:row>3</xdr:row>
      <xdr:rowOff>169862</xdr:rowOff>
    </xdr:from>
    <xdr:to>
      <xdr:col>12</xdr:col>
      <xdr:colOff>77788</xdr:colOff>
      <xdr:row>5</xdr:row>
      <xdr:rowOff>188912</xdr:rowOff>
    </xdr:to>
    <xdr:sp macro="" textlink="">
      <xdr:nvSpPr>
        <xdr:cNvPr id="168" name="TextBox 86"/>
        <xdr:cNvSpPr txBox="1">
          <a:spLocks noChangeArrowheads="1"/>
        </xdr:cNvSpPr>
      </xdr:nvSpPr>
      <xdr:spPr bwMode="auto">
        <a:xfrm>
          <a:off x="6607175" y="879907"/>
          <a:ext cx="2614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shading) Sheet populated with data from another sheet or data entered by analyst.</a:t>
          </a:r>
        </a:p>
      </xdr:txBody>
    </xdr:sp>
    <xdr:clientData/>
  </xdr:twoCellAnchor>
  <xdr:twoCellAnchor>
    <xdr:from>
      <xdr:col>4</xdr:col>
      <xdr:colOff>750888</xdr:colOff>
      <xdr:row>3</xdr:row>
      <xdr:rowOff>169862</xdr:rowOff>
    </xdr:from>
    <xdr:to>
      <xdr:col>7</xdr:col>
      <xdr:colOff>685800</xdr:colOff>
      <xdr:row>5</xdr:row>
      <xdr:rowOff>188912</xdr:rowOff>
    </xdr:to>
    <xdr:sp macro="" textlink="">
      <xdr:nvSpPr>
        <xdr:cNvPr id="169" name="TextBox 87"/>
        <xdr:cNvSpPr txBox="1">
          <a:spLocks noChangeArrowheads="1"/>
        </xdr:cNvSpPr>
      </xdr:nvSpPr>
      <xdr:spPr bwMode="auto">
        <a:xfrm>
          <a:off x="3798888" y="879907"/>
          <a:ext cx="222091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Sheet corresponds with a recognised schedule or statement for CNCA.</a:t>
          </a:r>
        </a:p>
      </xdr:txBody>
    </xdr:sp>
    <xdr:clientData/>
  </xdr:twoCellAnchor>
  <xdr:twoCellAnchor>
    <xdr:from>
      <xdr:col>4</xdr:col>
      <xdr:colOff>750888</xdr:colOff>
      <xdr:row>5</xdr:row>
      <xdr:rowOff>115887</xdr:rowOff>
    </xdr:from>
    <xdr:to>
      <xdr:col>7</xdr:col>
      <xdr:colOff>133350</xdr:colOff>
      <xdr:row>7</xdr:row>
      <xdr:rowOff>134937</xdr:rowOff>
    </xdr:to>
    <xdr:sp macro="" textlink="">
      <xdr:nvSpPr>
        <xdr:cNvPr id="170" name="TextBox 88"/>
        <xdr:cNvSpPr txBox="1">
          <a:spLocks noChangeArrowheads="1"/>
        </xdr:cNvSpPr>
      </xdr:nvSpPr>
      <xdr:spPr bwMode="auto">
        <a:xfrm>
          <a:off x="3798888" y="1206932"/>
          <a:ext cx="166846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Supplementary sheet included for data analysis.</a:t>
          </a:r>
        </a:p>
      </xdr:txBody>
    </xdr:sp>
    <xdr:clientData/>
  </xdr:twoCellAnchor>
  <xdr:twoCellAnchor>
    <xdr:from>
      <xdr:col>4</xdr:col>
      <xdr:colOff>103188</xdr:colOff>
      <xdr:row>3</xdr:row>
      <xdr:rowOff>66675</xdr:rowOff>
    </xdr:from>
    <xdr:to>
      <xdr:col>4</xdr:col>
      <xdr:colOff>519113</xdr:colOff>
      <xdr:row>4</xdr:row>
      <xdr:rowOff>122237</xdr:rowOff>
    </xdr:to>
    <xdr:sp macro="" textlink="">
      <xdr:nvSpPr>
        <xdr:cNvPr id="171" name="TextBox 42"/>
        <xdr:cNvSpPr txBox="1">
          <a:spLocks noChangeArrowheads="1"/>
        </xdr:cNvSpPr>
      </xdr:nvSpPr>
      <xdr:spPr bwMode="auto">
        <a:xfrm>
          <a:off x="3151188" y="776720"/>
          <a:ext cx="415925"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b="1"/>
            <a:t>Key:</a:t>
          </a:r>
        </a:p>
      </xdr:txBody>
    </xdr:sp>
    <xdr:clientData/>
  </xdr:twoCellAnchor>
  <xdr:twoCellAnchor>
    <xdr:from>
      <xdr:col>2</xdr:col>
      <xdr:colOff>292385</xdr:colOff>
      <xdr:row>2</xdr:row>
      <xdr:rowOff>0</xdr:rowOff>
    </xdr:from>
    <xdr:to>
      <xdr:col>10</xdr:col>
      <xdr:colOff>14003</xdr:colOff>
      <xdr:row>3</xdr:row>
      <xdr:rowOff>71110</xdr:rowOff>
    </xdr:to>
    <xdr:sp macro="" textlink="">
      <xdr:nvSpPr>
        <xdr:cNvPr id="172" name="TextBox 2047"/>
        <xdr:cNvSpPr txBox="1">
          <a:spLocks noChangeArrowheads="1"/>
        </xdr:cNvSpPr>
      </xdr:nvSpPr>
      <xdr:spPr bwMode="auto">
        <a:xfrm>
          <a:off x="1816385" y="519545"/>
          <a:ext cx="5817618" cy="26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eaLnBrk="1" hangingPunct="1">
            <a:spcBef>
              <a:spcPct val="0"/>
            </a:spcBef>
            <a:buFontTx/>
            <a:buNone/>
          </a:pPr>
          <a:r>
            <a:rPr lang="en-GB" altLang="en-US" sz="1100" b="1" u="sng"/>
            <a:t>Structure of sheets in workbook for initial CNCA account, plus sheets required for a full account</a:t>
          </a:r>
        </a:p>
      </xdr:txBody>
    </xdr:sp>
    <xdr:clientData/>
  </xdr:twoCellAnchor>
  <xdr:twoCellAnchor>
    <xdr:from>
      <xdr:col>1</xdr:col>
      <xdr:colOff>150813</xdr:colOff>
      <xdr:row>22</xdr:row>
      <xdr:rowOff>152400</xdr:rowOff>
    </xdr:from>
    <xdr:to>
      <xdr:col>4</xdr:col>
      <xdr:colOff>739775</xdr:colOff>
      <xdr:row>24</xdr:row>
      <xdr:rowOff>47625</xdr:rowOff>
    </xdr:to>
    <xdr:sp macro="" textlink="">
      <xdr:nvSpPr>
        <xdr:cNvPr id="173" name="TextBox 79"/>
        <xdr:cNvSpPr txBox="1">
          <a:spLocks noChangeArrowheads="1"/>
        </xdr:cNvSpPr>
      </xdr:nvSpPr>
      <xdr:spPr bwMode="auto">
        <a:xfrm>
          <a:off x="912813" y="4481945"/>
          <a:ext cx="287496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 </a:t>
          </a:r>
        </a:p>
      </xdr:txBody>
    </xdr:sp>
    <xdr:clientData/>
  </xdr:twoCellAnchor>
  <xdr:twoCellAnchor>
    <xdr:from>
      <xdr:col>10</xdr:col>
      <xdr:colOff>596900</xdr:colOff>
      <xdr:row>15</xdr:row>
      <xdr:rowOff>117475</xdr:rowOff>
    </xdr:from>
    <xdr:to>
      <xdr:col>12</xdr:col>
      <xdr:colOff>292100</xdr:colOff>
      <xdr:row>19</xdr:row>
      <xdr:rowOff>3175</xdr:rowOff>
    </xdr:to>
    <xdr:sp macro="" textlink="">
      <xdr:nvSpPr>
        <xdr:cNvPr id="174" name="TextBox 82"/>
        <xdr:cNvSpPr txBox="1">
          <a:spLocks noChangeArrowheads="1"/>
        </xdr:cNvSpPr>
      </xdr:nvSpPr>
      <xdr:spPr bwMode="auto">
        <a:xfrm>
          <a:off x="8216900" y="3113520"/>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19051</xdr:rowOff>
    </xdr:from>
    <xdr:to>
      <xdr:col>10</xdr:col>
      <xdr:colOff>750094</xdr:colOff>
      <xdr:row>11</xdr:row>
      <xdr:rowOff>0</xdr:rowOff>
    </xdr:to>
    <xdr:sp macro="" textlink="">
      <xdr:nvSpPr>
        <xdr:cNvPr id="2" name="TextBox 1"/>
        <xdr:cNvSpPr txBox="1"/>
      </xdr:nvSpPr>
      <xdr:spPr>
        <a:xfrm>
          <a:off x="9525" y="340520"/>
          <a:ext cx="8360569"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90000" rIns="360000" bIns="90000" rtlCol="0" anchor="t"/>
        <a:lstStyle/>
        <a:p>
          <a:pPr marL="226695" indent="-226695">
            <a:spcBef>
              <a:spcPts val="1200"/>
            </a:spcBef>
            <a:spcAft>
              <a:spcPts val="0"/>
            </a:spcAft>
          </a:pPr>
          <a:r>
            <a:rPr lang="en-GB" sz="1100" b="1">
              <a:effectLst/>
              <a:latin typeface="Arial"/>
              <a:cs typeface="Times New Roman"/>
            </a:rPr>
            <a:t>Key principles to employ in developing the account</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Focus on the key information and the general situation. Provide a rough generalisation of the complexity of the NNR.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Calibri"/>
              <a:cs typeface="Times New Roman"/>
            </a:rPr>
            <a:t>Concentrate on natural capital assets that Natural England has stewardship responsibility for (owns or leases) and the operations of Natural England (not tenants). </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information that is readily available. If the data is time consuming or difficult to get, it is not likely to be updated.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Specify the source of the information, assumptions and explanatory notes to help you remember / help someone else understand.</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The account does not include the Single Farm Payment. </a:t>
          </a:r>
          <a:endParaRPr lang="en-GB" sz="1100">
            <a:effectLst/>
            <a:latin typeface="Arial"/>
            <a:ea typeface="Calibri"/>
            <a:cs typeface="Times New Roman"/>
          </a:endParaRPr>
        </a:p>
        <a:p>
          <a:pPr marL="228600">
            <a:spcAft>
              <a:spcPts val="0"/>
            </a:spcAft>
          </a:pPr>
          <a:r>
            <a:rPr lang="en-GB" sz="1600">
              <a:effectLst/>
              <a:latin typeface="Arial"/>
              <a:ea typeface="Calibri"/>
              <a:cs typeface="Times New Roman"/>
            </a:rPr>
            <a:t> </a:t>
          </a:r>
        </a:p>
        <a:p>
          <a:pPr marL="228600">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endParaRPr lang="en-GB" sz="1100"/>
        </a:p>
      </xdr:txBody>
    </xdr:sp>
    <xdr:clientData/>
  </xdr:twoCellAnchor>
  <xdr:twoCellAnchor editAs="oneCell">
    <xdr:from>
      <xdr:col>0</xdr:col>
      <xdr:colOff>333375</xdr:colOff>
      <xdr:row>11</xdr:row>
      <xdr:rowOff>35719</xdr:rowOff>
    </xdr:from>
    <xdr:to>
      <xdr:col>0</xdr:col>
      <xdr:colOff>624976</xdr:colOff>
      <xdr:row>12</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274219"/>
          <a:ext cx="291601" cy="291600"/>
        </a:xfrm>
        <a:prstGeom prst="rect">
          <a:avLst/>
        </a:prstGeom>
      </xdr:spPr>
    </xdr:pic>
    <xdr:clientData/>
  </xdr:oneCellAnchor>
  <xdr:oneCellAnchor>
    <xdr:from>
      <xdr:col>0</xdr:col>
      <xdr:colOff>321469</xdr:colOff>
      <xdr:row>0</xdr:row>
      <xdr:rowOff>23813</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oneCellAnchor>
    <xdr:from>
      <xdr:col>0</xdr:col>
      <xdr:colOff>333375</xdr:colOff>
      <xdr:row>11</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11</xdr:row>
      <xdr:rowOff>35719</xdr:rowOff>
    </xdr:from>
    <xdr:ext cx="291601" cy="291600"/>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11</xdr:row>
      <xdr:rowOff>35719</xdr:rowOff>
    </xdr:from>
    <xdr:ext cx="291601" cy="291600"/>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321469</xdr:colOff>
      <xdr:row>11</xdr:row>
      <xdr:rowOff>23813</xdr:rowOff>
    </xdr:from>
    <xdr:ext cx="291601" cy="291600"/>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11907</xdr:rowOff>
    </xdr:from>
    <xdr:to>
      <xdr:col>10</xdr:col>
      <xdr:colOff>523875</xdr:colOff>
      <xdr:row>22</xdr:row>
      <xdr:rowOff>166687</xdr:rowOff>
    </xdr:to>
    <xdr:sp macro="" textlink="">
      <xdr:nvSpPr>
        <xdr:cNvPr id="2" name="TextBox 1"/>
        <xdr:cNvSpPr txBox="1"/>
      </xdr:nvSpPr>
      <xdr:spPr>
        <a:xfrm>
          <a:off x="0" y="333376"/>
          <a:ext cx="8143875" cy="415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100" b="1">
              <a:effectLst/>
              <a:latin typeface="Arial"/>
              <a:cs typeface="Times New Roman"/>
            </a:rPr>
            <a:t>How to enter information in the workbook</a:t>
          </a:r>
        </a:p>
        <a:p>
          <a:pPr>
            <a:spcBef>
              <a:spcPts val="600"/>
            </a:spcBef>
            <a:spcAft>
              <a:spcPts val="0"/>
            </a:spcAft>
          </a:pPr>
          <a:r>
            <a:rPr lang="en-GB" sz="1100">
              <a:solidFill>
                <a:srgbClr val="000000"/>
              </a:solidFill>
              <a:effectLst/>
              <a:latin typeface="Arial"/>
              <a:ea typeface="Times New Roman"/>
              <a:cs typeface="Arial"/>
            </a:rPr>
            <a:t>Viewing the sheets: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Viewed the workbook at 80% zoom.</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To retain row and column headings whilst you scroll, freeze the panes.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a pop-up box gets in the way, select it and drag it away.</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row height does not automatically expanded, drag the bottom of the row down.</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text does not wrap and you want it to, right click, select Format Cells, select Alignment, check Wrap Text box.</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cell contents appear as ‘###’, you can see the contents at the top of the screen. Ignore other error signs that appear in cells.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Entering data:</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Enter data in cells that are white. Leave them blank if there is no information to enter. Generally, you do not need to enter information in cells that are not white.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Where there are drop down lists, select the option that best fits the situation. To remove the entry, select the cell and press delete.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blank rows if you can rather than inserting rows.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In each sheet, scroll down and across to make sure you enter all the information that is needed. </a:t>
          </a:r>
          <a:endParaRPr lang="en-GB" sz="11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199" name="Picture 819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200" name="Picture 8199">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9527</xdr:colOff>
      <xdr:row>1</xdr:row>
      <xdr:rowOff>1</xdr:rowOff>
    </xdr:from>
    <xdr:ext cx="8289129" cy="5764141"/>
    <xdr:sp macro="" textlink="">
      <xdr:nvSpPr>
        <xdr:cNvPr id="2" name="TextBox 1"/>
        <xdr:cNvSpPr txBox="1"/>
      </xdr:nvSpPr>
      <xdr:spPr>
        <a:xfrm>
          <a:off x="9527" y="321470"/>
          <a:ext cx="8289129" cy="576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180000" rIns="360000" bIns="183600" rtlCol="0" anchor="t">
          <a:spAutoFit/>
        </a:bodyPr>
        <a:lstStyle/>
        <a:p>
          <a:pPr marL="226695" indent="-226695">
            <a:spcBef>
              <a:spcPts val="1200"/>
            </a:spcBef>
            <a:spcAft>
              <a:spcPts val="0"/>
            </a:spcAft>
          </a:pPr>
          <a:r>
            <a:rPr lang="en-GB" sz="1100" b="1">
              <a:effectLst/>
              <a:latin typeface="Arial"/>
              <a:cs typeface="Times New Roman"/>
            </a:rPr>
            <a:t>Identifying the long term goal </a:t>
          </a:r>
        </a:p>
        <a:p>
          <a:pPr>
            <a:spcBef>
              <a:spcPts val="600"/>
            </a:spcBef>
            <a:spcAft>
              <a:spcPts val="0"/>
            </a:spcAft>
          </a:pPr>
          <a:r>
            <a:rPr lang="en-GB" sz="1100">
              <a:solidFill>
                <a:srgbClr val="000000"/>
              </a:solidFill>
              <a:effectLst/>
              <a:latin typeface="Arial"/>
              <a:ea typeface="Times New Roman"/>
              <a:cs typeface="Arial"/>
            </a:rPr>
            <a:t>The long term goal that is used determines the projections that are entered into the account. The projections are for a plan to deliver the goal. In future, when you report against the account, you will update the projections in the account to reflect the current situation and planned delivery. The account assesses the updates against initial projections. Ideally the long term goal is not changed unless it is essential to do so.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 projections that you enter in the account are for delivery of the plan over the period of the account (e.g. 20 years).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 aware that:</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is very ambitious and delivery of goods and services is less than anticipated, the annual statements will consistently report negative changes in asset value relative to the reference scenario. This could impact on NNR manager morale and perceptions of others if they do not adequately understand the account. It is a matter of presentation and is not a problem. It is more likely to arise if delivery of the goal relies on factors outside the NNR manager’s control (such as actions of other  land managers) and / or funds that may not be available (e.g. for the purchase of land).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has very low ambition, with time the delivery of goods and services may increase relative to that anticipated in the account. Annual statements will consistently report positive changes in asset value relative to the reference scenario. This could arise if the goal is easy to achieve.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If you wish to avoid consistent reporting of negative changes, select the level of the ambition for the goal accordingly.  Negative values are less likely if the goal is achievable, within the NNR manager’s control and the necessary resources are likely to be available. </a:t>
          </a:r>
          <a:endParaRPr lang="en-GB" sz="1100">
            <a:effectLst/>
            <a:latin typeface="Arial"/>
            <a:ea typeface="Calibri"/>
            <a:cs typeface="Times New Roman"/>
          </a:endParaRPr>
        </a:p>
        <a:p>
          <a:pPr>
            <a:spcAft>
              <a:spcPts val="0"/>
            </a:spcAft>
          </a:pPr>
          <a:r>
            <a:rPr lang="en-GB" sz="1100">
              <a:effectLst/>
              <a:latin typeface="Arial"/>
              <a:ea typeface="Calibri"/>
              <a:cs typeface="Times New Roman"/>
            </a:rPr>
            <a:t> </a:t>
          </a:r>
        </a:p>
        <a:p>
          <a:pPr>
            <a:spcAft>
              <a:spcPts val="0"/>
            </a:spcAft>
          </a:pPr>
          <a:r>
            <a:rPr lang="en-GB" sz="1100">
              <a:effectLst/>
              <a:latin typeface="Arial"/>
              <a:ea typeface="Calibri"/>
              <a:cs typeface="Times New Roman"/>
            </a:rPr>
            <a:t>Long term goals that you may wish to consider using may include (but are not limited to):</a:t>
          </a:r>
        </a:p>
        <a:p>
          <a:pPr marL="342900" lvl="0" indent="-342900">
            <a:spcBef>
              <a:spcPts val="600"/>
            </a:spcBef>
            <a:spcAft>
              <a:spcPts val="0"/>
            </a:spcAft>
            <a:buFont typeface="Symbol"/>
            <a:buChar char=""/>
          </a:pPr>
          <a:r>
            <a:rPr lang="en-GB" sz="1100">
              <a:effectLst/>
              <a:latin typeface="Arial"/>
              <a:ea typeface="Calibri"/>
              <a:cs typeface="Times New Roman"/>
            </a:rPr>
            <a:t>Continuation of the current situation.</a:t>
          </a:r>
        </a:p>
        <a:p>
          <a:pPr marL="342900" lvl="0" indent="-342900">
            <a:spcBef>
              <a:spcPts val="600"/>
            </a:spcBef>
            <a:spcAft>
              <a:spcPts val="0"/>
            </a:spcAft>
            <a:buFont typeface="Symbol"/>
            <a:buChar char=""/>
          </a:pPr>
          <a:r>
            <a:rPr lang="en-GB" sz="1100">
              <a:effectLst/>
              <a:latin typeface="Arial"/>
              <a:ea typeface="Calibri"/>
              <a:cs typeface="Times New Roman"/>
            </a:rPr>
            <a:t>Maintaining favourable conservation status of SACs/SPAs and improving nature conservation outcomes but excluding aspirations to increase the NNR's area.</a:t>
          </a:r>
        </a:p>
        <a:p>
          <a:pPr marL="342900" lvl="0" indent="-342900">
            <a:spcBef>
              <a:spcPts val="600"/>
            </a:spcBef>
            <a:spcAft>
              <a:spcPts val="0"/>
            </a:spcAft>
            <a:buFont typeface="Symbol"/>
            <a:buChar char=""/>
          </a:pPr>
          <a:r>
            <a:rPr lang="en-GB" sz="1100">
              <a:effectLst/>
              <a:latin typeface="Arial"/>
              <a:ea typeface="Calibri"/>
              <a:cs typeface="Times New Roman"/>
            </a:rPr>
            <a:t>The acquisition of additional land and the management of it and the current NNR required to eventually achieve the favourable conservation status of SACs/SPAs and favourable condition of SSSIs.</a:t>
          </a:r>
        </a:p>
        <a:p>
          <a:pPr>
            <a:spcBef>
              <a:spcPts val="1200"/>
            </a:spcBef>
            <a:spcAft>
              <a:spcPts val="0"/>
            </a:spcAft>
          </a:pPr>
          <a:r>
            <a:rPr lang="en-GB" sz="1100">
              <a:effectLst/>
              <a:latin typeface="Arial"/>
              <a:ea typeface="Calibri"/>
              <a:cs typeface="Times New Roman"/>
            </a:rPr>
            <a:t>The goal can include the nature of relationships with stakeholders and the level of public engagement.</a:t>
          </a: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31</xdr:row>
      <xdr:rowOff>35719</xdr:rowOff>
    </xdr:from>
    <xdr:ext cx="291465" cy="291464"/>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465" cy="291464"/>
        </a:xfrm>
        <a:prstGeom prst="rect">
          <a:avLst/>
        </a:prstGeom>
      </xdr:spPr>
    </xdr:pic>
    <xdr:clientData/>
  </xdr:oneCellAnchor>
  <xdr:oneCellAnchor>
    <xdr:from>
      <xdr:col>0</xdr:col>
      <xdr:colOff>333375</xdr:colOff>
      <xdr:row>31</xdr:row>
      <xdr:rowOff>35719</xdr:rowOff>
    </xdr:from>
    <xdr:ext cx="291601" cy="291600"/>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3981"/>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31</xdr:row>
      <xdr:rowOff>35719</xdr:rowOff>
    </xdr:from>
    <xdr:ext cx="291601" cy="291600"/>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9526</xdr:rowOff>
    </xdr:from>
    <xdr:ext cx="8417718" cy="3086099"/>
    <xdr:sp macro="" textlink="">
      <xdr:nvSpPr>
        <xdr:cNvPr id="2" name="TextBox 1"/>
        <xdr:cNvSpPr txBox="1"/>
      </xdr:nvSpPr>
      <xdr:spPr>
        <a:xfrm>
          <a:off x="0" y="330995"/>
          <a:ext cx="8417718" cy="308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270000" rIns="360000" bIns="270000" rtlCol="0" anchor="t">
          <a:noAutofit/>
        </a:bodyPr>
        <a:lstStyle/>
        <a:p>
          <a:pPr marL="226695" indent="-226695">
            <a:spcBef>
              <a:spcPts val="1200"/>
            </a:spcBef>
            <a:spcAft>
              <a:spcPts val="0"/>
            </a:spcAft>
          </a:pPr>
          <a:r>
            <a:rPr lang="en-GB" sz="1200" b="1">
              <a:effectLst/>
              <a:latin typeface="Arial"/>
              <a:cs typeface="Times New Roman"/>
            </a:rPr>
            <a:t>Identifying the geographical boundary of the land the account covers</a:t>
          </a:r>
        </a:p>
        <a:p>
          <a:pPr>
            <a:spcBef>
              <a:spcPts val="600"/>
            </a:spcBef>
            <a:spcAft>
              <a:spcPts val="0"/>
            </a:spcAft>
          </a:pPr>
          <a:r>
            <a:rPr lang="en-GB" sz="1100">
              <a:effectLst/>
              <a:latin typeface="Arial"/>
              <a:ea typeface="Calibri"/>
              <a:cs typeface="Times New Roman"/>
            </a:rPr>
            <a:t>This could be: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plus additional land that needs to be annexed or added to the NNR in some way to deliver the long term goal (in this case, provide brief description of the land that would be annexed).</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Consider: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How easy it will be to obtain the information (including projections) for the account. For the pilot study, you are encouraged to focus the account on a site for which information is readily available; this is most likely for a site that is managed by Natural England.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How much longer Natural England will be managing the land for. Because the account monitors natural capital assets in the long term, it usefully focuses on land that Natural England will be managing for a number of years.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Remember that the account focuses on </a:t>
          </a:r>
          <a:r>
            <a:rPr lang="en-GB" sz="1100">
              <a:effectLst/>
              <a:latin typeface="Arial"/>
              <a:ea typeface="Calibri"/>
              <a:cs typeface="Times New Roman"/>
            </a:rPr>
            <a:t>natural capital assets that Natural England has stewardship responsibility for. This is most likely to be land that it owns or leases.</a:t>
          </a:r>
          <a:endParaRPr lang="en-GB" sz="12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17</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3981"/>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1600"/>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1" name="Picture 10">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19050</xdr:rowOff>
    </xdr:from>
    <xdr:to>
      <xdr:col>11</xdr:col>
      <xdr:colOff>11906</xdr:colOff>
      <xdr:row>29</xdr:row>
      <xdr:rowOff>23812</xdr:rowOff>
    </xdr:to>
    <xdr:sp macro="" textlink="">
      <xdr:nvSpPr>
        <xdr:cNvPr id="2" name="TextBox 1"/>
        <xdr:cNvSpPr txBox="1"/>
      </xdr:nvSpPr>
      <xdr:spPr>
        <a:xfrm>
          <a:off x="0" y="340519"/>
          <a:ext cx="8393906" cy="514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a:effectLst/>
              <a:latin typeface="Arial"/>
              <a:ea typeface="Calibri"/>
              <a:cs typeface="Times New Roman"/>
            </a:rPr>
            <a:t>How to complete the RS G &amp; S (Reference Scenario Environmental Goods &amp; Services)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Start by reading the first two columns. They describe what the environment might provide that is of benefit to people (also known as ecosystem services). Click on the ‘level of provision’ cell for further information.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Then, identify the environmental goods and services that are currently delivered by the NNR. Specify the level of provision using the drop down list (categories described at the top of the worksheet) and provide a brief description. The level identifies the main goods and services that provided by the NNR relative to the other goods and services the NNR delivers. This is used to identify which goods and services to focus the account 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Also include any goods and services that will start to be provided with delivery of the plan to achieve the long term goal. Specify that this is the case in the description and the reason (e.g. due to the acquisition of land).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goods and services that are delivered by the NNR and Natural England's management of it. For example, if land that is grazed is leased, enter this under ‘Materials for agricultural use’, not reared animals.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If you do not know which category a good or service falls under, please add it in a blank row at the bottom of the table.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Specify who benefits from the ecosystem service if it is specific individuals and not obvious.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the goods and services that are definitely provided by the NNR and try to complete the sheet fairly swiftly. Resist the temptation to find something that you can enter into every row. </a:t>
          </a:r>
          <a:endParaRPr lang="en-GB" sz="1200">
            <a:effectLst/>
            <a:latin typeface="Arial"/>
            <a:ea typeface="Calibri"/>
            <a:cs typeface="Times New Roman"/>
          </a:endParaRPr>
        </a:p>
        <a:p>
          <a:pPr marL="0" marR="0" lvl="0" indent="0" defTabSz="914400" eaLnBrk="1" fontAlgn="auto" latinLnBrk="0" hangingPunct="1">
            <a:lnSpc>
              <a:spcPct val="115000"/>
            </a:lnSpc>
            <a:spcBef>
              <a:spcPts val="12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The categories are based on the Common International Classification of Ecosystem Services (CICES 2013), which is recommended for use in accounting. </a:t>
          </a:r>
        </a:p>
        <a:p>
          <a:pPr marL="0" marR="0" lvl="0" indent="0" defTabSz="914400" eaLnBrk="1" fontAlgn="auto" latinLnBrk="0" hangingPunct="1">
            <a:lnSpc>
              <a:spcPct val="115000"/>
            </a:lnSpc>
            <a:spcBef>
              <a:spcPts val="120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References: </a:t>
          </a:r>
        </a:p>
        <a:p>
          <a:pPr marL="0" marR="0" lvl="0" indent="0" defTabSz="914400" eaLnBrk="1" fontAlgn="auto" latinLnBrk="0" hangingPunct="1">
            <a:lnSpc>
              <a:spcPct val="115000"/>
            </a:lnSpc>
            <a:spcBef>
              <a:spcPts val="6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CICES. 2013. Version 4-3. URL: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https://cices.eu/</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 [Accessed 14 September 2017].</a:t>
          </a: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xdr:txBody>
    </xdr:sp>
    <xdr:clientData/>
  </xdr:two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29</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309561</xdr:rowOff>
    </xdr:from>
    <xdr:to>
      <xdr:col>11</xdr:col>
      <xdr:colOff>11906</xdr:colOff>
      <xdr:row>37</xdr:row>
      <xdr:rowOff>154782</xdr:rowOff>
    </xdr:to>
    <xdr:sp macro="" textlink="">
      <xdr:nvSpPr>
        <xdr:cNvPr id="2" name="TextBox 1"/>
        <xdr:cNvSpPr txBox="1"/>
      </xdr:nvSpPr>
      <xdr:spPr>
        <a:xfrm>
          <a:off x="0" y="309561"/>
          <a:ext cx="8393906" cy="7024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Phys Flow (Reference Scenario: Physical Flow Account) sheet:</a:t>
          </a:r>
          <a:endParaRPr lang="en-GB" sz="1200" i="0">
            <a:effectLst/>
            <a:latin typeface="Arial"/>
            <a:ea typeface="Calibri"/>
            <a:cs typeface="Times New Roman"/>
          </a:endParaRPr>
        </a:p>
        <a:p>
          <a:pPr>
            <a:spcAft>
              <a:spcPts val="0"/>
            </a:spcAft>
          </a:pPr>
          <a:r>
            <a:rPr lang="en-GB" sz="1100" i="0">
              <a:effectLst/>
              <a:latin typeface="Arial"/>
              <a:ea typeface="Calibri"/>
              <a:cs typeface="Times New Roman"/>
            </a:rPr>
            <a:t> </a:t>
          </a:r>
          <a:endParaRPr lang="en-GB" sz="1200" i="0">
            <a:effectLst/>
            <a:latin typeface="Arial"/>
            <a:ea typeface="Calibri"/>
            <a:cs typeface="Times New Roman"/>
          </a:endParaRPr>
        </a:p>
        <a:p>
          <a:pPr>
            <a:spcAft>
              <a:spcPts val="0"/>
            </a:spcAft>
          </a:pPr>
          <a:r>
            <a:rPr lang="en-GB" sz="1100" u="sng">
              <a:effectLst/>
              <a:latin typeface="Arial"/>
              <a:ea typeface="Calibri"/>
              <a:cs typeface="Times New Roman"/>
            </a:rPr>
            <a:t>Identifying goods and services that can be quantified</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Focus on the main goods and services delivered by the NNR (which you identified in the RS G&amp;S sheet). Identify those you can quantify now and in future. Use your own succinct clear description of each good or service (as it will automatically appear in later sheets).</a:t>
          </a:r>
          <a:endParaRPr lang="en-GB" sz="1200">
            <a:effectLst/>
            <a:latin typeface="Arial"/>
            <a:ea typeface="Calibri"/>
            <a:cs typeface="Times New Roman"/>
          </a:endParaRPr>
        </a:p>
        <a:p>
          <a:pPr>
            <a:spcBef>
              <a:spcPts val="1200"/>
            </a:spcBef>
            <a:spcAft>
              <a:spcPts val="0"/>
            </a:spcAft>
          </a:pPr>
          <a:r>
            <a:rPr lang="en-GB" sz="1100" i="1">
              <a:effectLst/>
              <a:latin typeface="Arial"/>
              <a:ea typeface="Calibri"/>
              <a:cs typeface="Times New Roman"/>
            </a:rPr>
            <a:t>(Tip: to open the RS G&amp;S sheet in a separate window, c</a:t>
          </a:r>
          <a:r>
            <a:rPr lang="en-US" sz="1100" i="1">
              <a:effectLst/>
              <a:latin typeface="Arial"/>
              <a:ea typeface="Times New Roman"/>
              <a:cs typeface="Arial"/>
            </a:rPr>
            <a:t>lick the View tab on the ribbon, in the Window section select New Window, select Arrange All, then horizontal. In one of the new windows, select the RS G&amp;S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Quantify research in terms of the number of projects or initiatives.</a:t>
          </a:r>
        </a:p>
        <a:p>
          <a:pPr>
            <a:spcAft>
              <a:spcPts val="0"/>
            </a:spcAft>
          </a:pPr>
          <a:endParaRPr lang="en-GB" sz="1100">
            <a:effectLst/>
            <a:latin typeface="Arial"/>
            <a:ea typeface="Calibri"/>
            <a:cs typeface="Times New Roman"/>
          </a:endParaRPr>
        </a:p>
        <a:p>
          <a:pPr>
            <a:spcAft>
              <a:spcPts val="0"/>
            </a:spcAft>
          </a:pPr>
          <a:r>
            <a:rPr lang="en-GB" sz="1100">
              <a:effectLst/>
              <a:latin typeface="Arial"/>
              <a:ea typeface="Calibri"/>
              <a:cs typeface="Times New Roman"/>
            </a:rPr>
            <a:t>For educational visits: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Provide separate estimates for educational visits by primary schools, secondary schools, higher education plus further education establishments, and others (e.g. interest groups, scouts).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For each of the above, also provide separate estimates for </a:t>
          </a:r>
          <a:r>
            <a:rPr lang="en-GB" sz="1100">
              <a:effectLst/>
              <a:latin typeface="Arial"/>
              <a:ea typeface="Times New Roman"/>
              <a:cs typeface="Arial"/>
            </a:rPr>
            <a:t>visits that NNR staff provide educational input to and those that use the site as a self-service facility (educational content provided by the school, college etc.).</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Estimate them in terms of number of visitors.  </a:t>
          </a:r>
          <a:endParaRPr lang="en-GB" sz="1200">
            <a:effectLst/>
            <a:latin typeface="Arial"/>
            <a:ea typeface="Calibri"/>
            <a:cs typeface="Times New Roman"/>
          </a:endParaRPr>
        </a:p>
        <a:p>
          <a:pPr>
            <a:spcBef>
              <a:spcPts val="300"/>
            </a:spcBef>
            <a:spcAft>
              <a:spcPts val="0"/>
            </a:spcAft>
          </a:pPr>
          <a:endParaRPr lang="en-GB" sz="1100" u="sng">
            <a:solidFill>
              <a:srgbClr val="000000"/>
            </a:solidFill>
            <a:effectLst/>
            <a:latin typeface="Arial"/>
            <a:ea typeface="Times New Roman"/>
            <a:cs typeface="Arial"/>
          </a:endParaRPr>
        </a:p>
        <a:p>
          <a:pPr>
            <a:spcBef>
              <a:spcPts val="300"/>
            </a:spcBef>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 a clear brief description of the good or service. If NE and others benefit from a good or service (e.g. NE and tenants graze livestock on different parts of the NNR), use a separate row for each.</a:t>
          </a:r>
          <a:endParaRPr lang="en-GB" sz="1200">
            <a:effectLst/>
            <a:latin typeface="Arial"/>
            <a:ea typeface="Calibri"/>
            <a:cs typeface="Times New Roman"/>
          </a:endParaRPr>
        </a:p>
        <a:p>
          <a:pPr>
            <a:spcBef>
              <a:spcPts val="300"/>
            </a:spcBef>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Specify the unit of measurement and where the information will come from (if you don’t know, don’t include it!).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In the 2016 column, enter the quantity of the good or service that is currently provided. Then for each year of the account, estimate the quantity that will be provided with delivery of the plan to achieve the long term goal. This should be consistent with the extent and quality of ecosystems in the NNR specified in the RS Register sheet (including the impacts of any changes in management and/or land area).</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quantifying the goods and services, focus on what the NNR and Natural England's management of it are delivering.  For example, land rented out for grazing and/or cutting hay is quantified as the area of land let (as the tenant, not Natural England, is not producing the livestock, hay, crops etc.).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the final year of the account, enter a quantity that represents the level of good/service provision that is likely to continue thereafter. It is used to calculate the stream of value that continues in perpetuity.</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r>
            <a:rPr lang="en-GB" sz="1100">
              <a:solidFill>
                <a:srgbClr val="000000"/>
              </a:solidFill>
              <a:effectLst/>
              <a:latin typeface="Arial"/>
              <a:ea typeface="Times New Roman"/>
            </a:rPr>
            <a:t>Make a note of the source of the information and any assumptions you have made.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654844</xdr:colOff>
      <xdr:row>19</xdr:row>
      <xdr:rowOff>71436</xdr:rowOff>
    </xdr:to>
    <xdr:sp macro="" textlink="">
      <xdr:nvSpPr>
        <xdr:cNvPr id="2" name="TextBox 1"/>
        <xdr:cNvSpPr txBox="1"/>
      </xdr:nvSpPr>
      <xdr:spPr>
        <a:xfrm>
          <a:off x="0" y="330994"/>
          <a:ext cx="8274844" cy="349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marR="0" lvl="0" indent="-226695" defTabSz="914400" eaLnBrk="1" fontAlgn="auto" latinLnBrk="0" hangingPunct="1">
            <a:lnSpc>
              <a:spcPct val="100000"/>
            </a:lnSpc>
            <a:spcBef>
              <a:spcPts val="120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Arial"/>
              <a:ea typeface="+mn-ea"/>
              <a:cs typeface="Times New Roman"/>
            </a:rPr>
            <a:t>Quantity of asset indicators</a:t>
          </a:r>
        </a:p>
        <a:p>
          <a:pPr marL="0" marR="0" lvl="0" indent="0"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Identify indicators that summarise the quantity of environmental assets in the NNR with delivery of the plan to achieve the long term goal. These could include: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the NNR,</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area of each broadscale habitat,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length of linear features that are critical to the NNR (such as length of hedgerows or ditches)</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3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Only include those that are essential and that you can easily access data for. Remember, you will need to enter data on them when you report against the account.</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For each indicator: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Specify why it is useful to include (as a check that you need to include it), its unit of measurement and where the information will come from.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342900" marR="0" lvl="0" indent="-342900" defTabSz="914400" eaLnBrk="1" fontAlgn="auto" latinLnBrk="0" hangingPunct="1">
            <a:lnSpc>
              <a:spcPct val="100000"/>
            </a:lnSpc>
            <a:spcBef>
              <a:spcPts val="300"/>
            </a:spcBef>
            <a:spcAft>
              <a:spcPts val="0"/>
            </a:spcAft>
            <a:buClrTx/>
            <a:buSzTx/>
            <a:buFont typeface="Symbol"/>
            <a:buChar char=""/>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In the 2016 column, enter the current quantity. Then provide a profile of the projections for delivering the plan to achieve the long term goal, specifying the anticipated quantity in each year of the account.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 </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a:ea typeface="Calibri"/>
              <a:cs typeface="Times New Roman"/>
            </a:rPr>
            <a:t>Make a note of any assumptions that you have made.</a:t>
          </a:r>
          <a:endParaRPr kumimoji="0" lang="en-GB" sz="1200" b="0" i="0" u="none" strike="noStrike" kern="0" cap="none" spc="0" normalizeH="0" baseline="0" noProof="0">
            <a:ln>
              <a:noFill/>
            </a:ln>
            <a:solidFill>
              <a:prstClr val="black"/>
            </a:solidFill>
            <a:effectLst/>
            <a:uLnTx/>
            <a:uFillTx/>
            <a:latin typeface="Arial"/>
            <a:ea typeface="Calibri"/>
            <a:cs typeface="Times New Roman"/>
          </a:endParaRPr>
        </a:p>
        <a:p>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19</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19</xdr:row>
      <xdr:rowOff>35719</xdr:rowOff>
    </xdr:from>
    <xdr:ext cx="291601" cy="291600"/>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28574</xdr:rowOff>
    </xdr:from>
    <xdr:to>
      <xdr:col>10</xdr:col>
      <xdr:colOff>750094</xdr:colOff>
      <xdr:row>43</xdr:row>
      <xdr:rowOff>130968</xdr:rowOff>
    </xdr:to>
    <xdr:sp macro="" textlink="">
      <xdr:nvSpPr>
        <xdr:cNvPr id="2" name="TextBox 1"/>
        <xdr:cNvSpPr txBox="1"/>
      </xdr:nvSpPr>
      <xdr:spPr>
        <a:xfrm>
          <a:off x="0" y="350043"/>
          <a:ext cx="8370094" cy="8103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Quality of asset indicators</a:t>
          </a:r>
        </a:p>
        <a:p>
          <a:pPr>
            <a:spcBef>
              <a:spcPts val="600"/>
            </a:spcBef>
            <a:spcAft>
              <a:spcPts val="0"/>
            </a:spcAft>
          </a:pPr>
          <a:r>
            <a:rPr lang="en-GB" sz="1100" u="sng">
              <a:solidFill>
                <a:srgbClr val="000000"/>
              </a:solidFill>
              <a:effectLst/>
              <a:latin typeface="Arial"/>
              <a:ea typeface="Times New Roman"/>
              <a:cs typeface="Arial"/>
            </a:rPr>
            <a:t>Identifying the indicators:</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Identify indicators that provide essential information on the quality of the environment in the NNR for delivery of the plan to achieve the long term goal, selecting as few as possible.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Select quality indicators that: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describe the most important features of the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the greatest insights into the health of the ecosystem(s), including indicators of thresholds, tipping points, capacity and major dependencies on other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reflect the capacity of the ecosystem(s) to deliver benefits to people (including maintenance of access infrastructure</a:t>
          </a:r>
          <a:r>
            <a:rPr lang="en-GB" sz="1100">
              <a:solidFill>
                <a:srgbClr val="000000"/>
              </a:solidFill>
              <a:effectLst/>
              <a:latin typeface="Arial"/>
              <a:ea typeface="Calibri"/>
              <a:cs typeface="Arial"/>
            </a:rPr>
            <a:t> </a:t>
          </a:r>
          <a:r>
            <a:rPr lang="en-GB" sz="1100">
              <a:solidFill>
                <a:srgbClr val="000000"/>
              </a:solidFill>
              <a:effectLst/>
              <a:latin typeface="Arial"/>
              <a:ea typeface="Times New Roman"/>
              <a:cs typeface="Arial"/>
            </a:rPr>
            <a:t>and visitor centres, input by education officers and volunteers to educational visits etc.);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early warning of problems;  </a:t>
          </a:r>
          <a:endParaRPr lang="en-GB" sz="1200">
            <a:solidFill>
              <a:schemeClr val="dk1"/>
            </a:solidFill>
            <a:effectLst/>
            <a:latin typeface="Arial"/>
            <a:ea typeface="Times New Roman"/>
            <a:cs typeface="Times New Roman"/>
          </a:endParaRPr>
        </a:p>
        <a:p>
          <a:pPr>
            <a:spcAft>
              <a:spcPts val="0"/>
            </a:spcAft>
          </a:pPr>
          <a:endParaRPr lang="en-GB" sz="1100">
            <a:solidFill>
              <a:srgbClr val="000000"/>
            </a:solidFill>
            <a:effectLst/>
            <a:latin typeface="Arial"/>
            <a:ea typeface="Times New Roman"/>
            <a:cs typeface="Arial"/>
          </a:endParaRPr>
        </a:p>
        <a:p>
          <a:pPr>
            <a:spcAft>
              <a:spcPts val="0"/>
            </a:spcAft>
          </a:pPr>
          <a:r>
            <a:rPr lang="en-GB" sz="1100">
              <a:solidFill>
                <a:srgbClr val="000000"/>
              </a:solidFill>
              <a:effectLst/>
              <a:latin typeface="Arial"/>
              <a:ea typeface="Times New Roman"/>
              <a:cs typeface="Arial"/>
            </a:rPr>
            <a:t>I</a:t>
          </a:r>
          <a:r>
            <a:rPr kumimoji="0" lang="en-GB" sz="1100" b="0" i="0" u="none" strike="noStrike" kern="0" cap="none" spc="0" normalizeH="0" baseline="0" noProof="0">
              <a:ln>
                <a:noFill/>
              </a:ln>
              <a:solidFill>
                <a:srgbClr val="000000"/>
              </a:solidFill>
              <a:effectLst/>
              <a:uLnTx/>
              <a:uFillTx/>
              <a:latin typeface="Arial"/>
              <a:ea typeface="Times New Roman"/>
              <a:cs typeface="Arial"/>
            </a:rPr>
            <a:t>n summary, if you were on a trip to Mars and wanted to know that the NNR was doing OK, what indicators would you need information on?  </a:t>
          </a:r>
          <a:r>
            <a:rPr lang="en-GB" sz="1100">
              <a:solidFill>
                <a:srgbClr val="000000"/>
              </a:solidFill>
              <a:effectLst/>
              <a:latin typeface="Arial"/>
              <a:ea typeface="Times New Roman"/>
              <a:cs typeface="Arial"/>
            </a:rPr>
            <a:t>Consider including indicators of deterioration in quality (e.g. extent of tree cover in wet grassland).</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You can include indicators that are assessed qualitatively. These could have a ‘yes’ or ‘no’ response (for example, does the site flood each year?). Examples of those used for the Lower Derwent Valley are provided below. Also, you can include indicators of things the NNR manager has no control over.</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keep the indicators to a minimum, omit indicators that reflect the same thing as others, and only include those that you will easily be able to provide information on. If data are only collected every 2-5 years (not annually), that is fine.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provide an example, quality of asset indicators employed for the Lower Derwent Valley NNR include the following:</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waterfowl supported,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breeding snipe, corncrake, shoveller, barn owls,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tree cover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willow trees that are coppiced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river water quality,</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delivery of planned ditch clearance programme (yes/no),</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site floods each year (yes/no).</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Complete the sheet as for the quantity of asset indicators. That is, 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data for the indicator. Then provide a profile of projections for the plan to deliver the long term goal, covering each year of the account.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If the scenario involves future acquisition of additional land, remember to alter the relevant indicators accordingly in the appropriate year.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9525</xdr:colOff>
      <xdr:row>1</xdr:row>
      <xdr:rowOff>0</xdr:rowOff>
    </xdr:from>
    <xdr:to>
      <xdr:col>10</xdr:col>
      <xdr:colOff>750094</xdr:colOff>
      <xdr:row>7</xdr:row>
      <xdr:rowOff>23813</xdr:rowOff>
    </xdr:to>
    <xdr:sp macro="" textlink="">
      <xdr:nvSpPr>
        <xdr:cNvPr id="2" name="TextBox 1"/>
        <xdr:cNvSpPr txBox="1"/>
      </xdr:nvSpPr>
      <xdr:spPr>
        <a:xfrm>
          <a:off x="9525" y="190500"/>
          <a:ext cx="8360569"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i="0">
              <a:solidFill>
                <a:srgbClr val="000000"/>
              </a:solidFill>
              <a:effectLst/>
              <a:latin typeface="Arial"/>
              <a:ea typeface="Times New Roman"/>
              <a:cs typeface="Arial"/>
            </a:rPr>
            <a:t>Other indicators:</a:t>
          </a:r>
          <a:endParaRPr lang="en-GB" sz="1200" i="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Include any other indicators that you wish to here. Complete the sheet in the same way as for the quantity and quality indicators.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Because it is not included elsewhere in the account, you are encouraged to include carbon storage under other indicators. </a:t>
          </a:r>
          <a:endParaRPr lang="en-GB" sz="1100"/>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319088</xdr:rowOff>
    </xdr:from>
    <xdr:to>
      <xdr:col>10</xdr:col>
      <xdr:colOff>666750</xdr:colOff>
      <xdr:row>40</xdr:row>
      <xdr:rowOff>35718</xdr:rowOff>
    </xdr:to>
    <xdr:sp macro="" textlink="">
      <xdr:nvSpPr>
        <xdr:cNvPr id="3" name="TextBox 2"/>
        <xdr:cNvSpPr txBox="1"/>
      </xdr:nvSpPr>
      <xdr:spPr>
        <a:xfrm>
          <a:off x="1" y="319088"/>
          <a:ext cx="8286749" cy="746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Attrib (Reference Scenario: Attributable Costs) sheet:</a:t>
          </a:r>
          <a:endParaRPr lang="en-GB" sz="1200" i="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Using the advice in the sheet, check there are attributable costs you can enter.</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Goods and services listed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goods and services listed in the RS V Info sheet should automatically appear in this sheet (edit if necessary). If they do not, enter any that you can attribute costs to.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Add goods / services using rows that do not already have a good or service entered.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non-attributable costs sheet (RS Non-Attrib),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It is assumed that all attributable costs and other attributable inputs are for work that contributes to nature conservation or access and not to meet legal and moral obligations. If you think this is incorrect for any of them, please add an explanatory note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a good / service that costs or other inputs can be attributed to, in the 2016 column, enter attributable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costs and inputs for the plan to deliver the long term goal. Do this for each year over the period of the account (e.g. 20 years). The figures should reflect the cost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2381</xdr:colOff>
      <xdr:row>1</xdr:row>
      <xdr:rowOff>9523</xdr:rowOff>
    </xdr:from>
    <xdr:to>
      <xdr:col>11</xdr:col>
      <xdr:colOff>59531</xdr:colOff>
      <xdr:row>39</xdr:row>
      <xdr:rowOff>47625</xdr:rowOff>
    </xdr:to>
    <xdr:sp macro="" textlink="">
      <xdr:nvSpPr>
        <xdr:cNvPr id="2" name="TextBox 1"/>
        <xdr:cNvSpPr txBox="1"/>
      </xdr:nvSpPr>
      <xdr:spPr>
        <a:xfrm>
          <a:off x="2381" y="330992"/>
          <a:ext cx="8439150" cy="7408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1">
              <a:effectLst/>
              <a:latin typeface="Arial"/>
              <a:ea typeface="Calibri"/>
              <a:cs typeface="Times New Roman"/>
            </a:rPr>
            <a:t>How to complete the RS Non-Attrib (Reference Scenario: Non-Attributable Costs) sheet:</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Enter costs that can be attributed to a specific good or service that can be valued in the RS Attrib sheet. The RS Non-Attrib sheet is for costs that cannot be attributed.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attributable costs sheet (RS 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Costs are separated into inputs that are made by others (such as volunteers), which appears first, and costs paid for by Natural England.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of costs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2016 column, enter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estimated profile of costs and inputs for delivering the long term goal. Do this for each year over the period of the account (e.g. 20 years). The figures should reflect the non-attributable costs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Bef>
              <a:spcPts val="1200"/>
            </a:spcBef>
            <a:spcAft>
              <a:spcPts val="0"/>
            </a:spcAft>
          </a:pPr>
          <a:r>
            <a:rPr lang="en-GB" sz="1100">
              <a:effectLst/>
              <a:latin typeface="Arial"/>
              <a:ea typeface="Times New Roman"/>
              <a:cs typeface="Arial"/>
            </a:rPr>
            <a:t>Further advice is provided in column headings and pop-up boxes.</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For volunteer inputs, under ‘Description of activity’ enter a summary description of all you have included.</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If they are valued separately, separate out costs. For example, use separate rows for contributions in kind provided by the Council (e.g. clearing dangerous trees) and fire brigade (e.g., putting out fires). Insert rows to do this.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lf.org.uk/community/general-discussions/our-most-frequently-asked-questions-and-answers" TargetMode="External"/><Relationship Id="rId2" Type="http://schemas.openxmlformats.org/officeDocument/2006/relationships/hyperlink" Target="https://www.hlf.org.uk/community/general-discussions/our-most-frequently-asked-questions-and-answers" TargetMode="External"/><Relationship Id="rId1" Type="http://schemas.openxmlformats.org/officeDocument/2006/relationships/printerSettings" Target="../printerSettings/printerSettings16.bin"/><Relationship Id="rId5" Type="http://schemas.openxmlformats.org/officeDocument/2006/relationships/printerSettings" Target="../printerSettings/printerSettings17.bin"/><Relationship Id="rId4" Type="http://schemas.openxmlformats.org/officeDocument/2006/relationships/hyperlink" Target="https://www.hlf.org.uk/community/general-discussions/our-most-frequently-asked-questions-and-answe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showGridLines="0" tabSelected="1" zoomScale="80" zoomScaleNormal="80" workbookViewId="0"/>
  </sheetViews>
  <sheetFormatPr defaultRowHeight="15" x14ac:dyDescent="0.2"/>
  <cols>
    <col min="1" max="1" width="4.6640625" style="412" customWidth="1"/>
    <col min="2" max="2" width="20.6640625" style="412" customWidth="1"/>
    <col min="3" max="3" width="32.5546875" style="412" customWidth="1"/>
    <col min="4" max="4" width="9.109375" style="412" customWidth="1"/>
    <col min="5" max="5" width="87.33203125" style="412" customWidth="1"/>
    <col min="6" max="16384" width="8.88671875" style="412"/>
  </cols>
  <sheetData>
    <row r="2" spans="2:12" ht="15.75" x14ac:dyDescent="0.25">
      <c r="B2" s="421" t="s">
        <v>630</v>
      </c>
    </row>
    <row r="4" spans="2:12" x14ac:dyDescent="0.2">
      <c r="B4" s="412" t="s">
        <v>631</v>
      </c>
    </row>
    <row r="5" spans="2:12" x14ac:dyDescent="0.2">
      <c r="B5" s="412" t="s">
        <v>632</v>
      </c>
    </row>
    <row r="6" spans="2:12" x14ac:dyDescent="0.2">
      <c r="B6" s="520" t="s">
        <v>493</v>
      </c>
    </row>
    <row r="7" spans="2:12" x14ac:dyDescent="0.2">
      <c r="B7" s="520"/>
    </row>
    <row r="8" spans="2:12" x14ac:dyDescent="0.2">
      <c r="B8" s="754" t="s">
        <v>628</v>
      </c>
      <c r="C8" s="755"/>
      <c r="D8" s="755"/>
      <c r="E8" s="755"/>
      <c r="F8" s="755"/>
      <c r="G8" s="755"/>
      <c r="H8" s="755"/>
      <c r="I8" s="755"/>
      <c r="J8" s="755"/>
      <c r="K8" s="755"/>
      <c r="L8" s="752"/>
    </row>
    <row r="9" spans="2:12" x14ac:dyDescent="0.2">
      <c r="B9" s="753" t="s">
        <v>629</v>
      </c>
    </row>
    <row r="11" spans="2:12" s="1" customFormat="1" x14ac:dyDescent="0.2">
      <c r="B11" s="758" t="s">
        <v>533</v>
      </c>
      <c r="C11" s="758"/>
      <c r="D11" s="758"/>
      <c r="E11" s="759"/>
    </row>
    <row r="20" spans="2:5" x14ac:dyDescent="0.2">
      <c r="B20" s="760" t="s">
        <v>267</v>
      </c>
      <c r="C20" s="761"/>
      <c r="D20" s="761"/>
      <c r="E20" s="761"/>
    </row>
    <row r="21" spans="2:5" x14ac:dyDescent="0.2">
      <c r="B21" s="451"/>
      <c r="C21" s="452"/>
      <c r="D21" s="452"/>
      <c r="E21" s="452"/>
    </row>
    <row r="22" spans="2:5" x14ac:dyDescent="0.2">
      <c r="B22" s="465" t="s">
        <v>272</v>
      </c>
    </row>
    <row r="24" spans="2:5" x14ac:dyDescent="0.2">
      <c r="B24" s="419" t="s">
        <v>222</v>
      </c>
      <c r="C24" s="420" t="s">
        <v>245</v>
      </c>
      <c r="D24" s="420" t="s">
        <v>223</v>
      </c>
      <c r="E24" s="420" t="s">
        <v>252</v>
      </c>
    </row>
    <row r="25" spans="2:5" x14ac:dyDescent="0.2">
      <c r="B25" s="427" t="s">
        <v>257</v>
      </c>
      <c r="C25" s="413" t="s">
        <v>224</v>
      </c>
      <c r="D25" s="414" t="s">
        <v>225</v>
      </c>
      <c r="E25" s="413" t="s">
        <v>226</v>
      </c>
    </row>
    <row r="26" spans="2:5" x14ac:dyDescent="0.2">
      <c r="B26" s="756" t="s">
        <v>250</v>
      </c>
      <c r="C26" s="757"/>
      <c r="D26" s="757"/>
      <c r="E26" s="757"/>
    </row>
    <row r="27" spans="2:5" x14ac:dyDescent="0.2">
      <c r="B27" s="422" t="s">
        <v>243</v>
      </c>
      <c r="C27" s="413" t="s">
        <v>269</v>
      </c>
      <c r="D27" s="414" t="s">
        <v>225</v>
      </c>
      <c r="E27" s="413" t="s">
        <v>227</v>
      </c>
    </row>
    <row r="28" spans="2:5" x14ac:dyDescent="0.2">
      <c r="B28" s="423" t="s">
        <v>244</v>
      </c>
      <c r="C28" s="413" t="s">
        <v>230</v>
      </c>
      <c r="D28" s="414" t="s">
        <v>225</v>
      </c>
      <c r="E28" s="413" t="s">
        <v>231</v>
      </c>
    </row>
    <row r="29" spans="2:5" x14ac:dyDescent="0.2">
      <c r="B29" s="424" t="s">
        <v>246</v>
      </c>
      <c r="C29" s="413" t="s">
        <v>228</v>
      </c>
      <c r="D29" s="414" t="s">
        <v>225</v>
      </c>
      <c r="E29" s="413" t="s">
        <v>229</v>
      </c>
    </row>
    <row r="30" spans="2:5" x14ac:dyDescent="0.2">
      <c r="B30" s="425" t="s">
        <v>248</v>
      </c>
      <c r="C30" s="413" t="s">
        <v>235</v>
      </c>
      <c r="D30" s="414" t="s">
        <v>225</v>
      </c>
      <c r="E30" s="413" t="s">
        <v>236</v>
      </c>
    </row>
    <row r="31" spans="2:5" x14ac:dyDescent="0.2">
      <c r="B31" s="426" t="s">
        <v>249</v>
      </c>
      <c r="C31" s="413" t="s">
        <v>239</v>
      </c>
      <c r="D31" s="414" t="s">
        <v>225</v>
      </c>
      <c r="E31" s="413" t="s">
        <v>240</v>
      </c>
    </row>
    <row r="32" spans="2:5" ht="28.5" x14ac:dyDescent="0.2">
      <c r="B32" s="462" t="s">
        <v>247</v>
      </c>
      <c r="C32" s="463" t="s">
        <v>232</v>
      </c>
      <c r="D32" s="464" t="s">
        <v>225</v>
      </c>
      <c r="E32" s="463" t="s">
        <v>343</v>
      </c>
    </row>
    <row r="33" spans="2:5" ht="43.5" customHeight="1" x14ac:dyDescent="0.2">
      <c r="B33" s="417" t="s">
        <v>253</v>
      </c>
      <c r="C33" s="413" t="s">
        <v>233</v>
      </c>
      <c r="D33" s="415" t="s">
        <v>234</v>
      </c>
      <c r="E33" s="413" t="s">
        <v>590</v>
      </c>
    </row>
    <row r="34" spans="2:5" x14ac:dyDescent="0.2">
      <c r="B34" s="417" t="s">
        <v>254</v>
      </c>
      <c r="C34" s="413" t="s">
        <v>270</v>
      </c>
      <c r="D34" s="415" t="s">
        <v>234</v>
      </c>
      <c r="E34" s="413" t="s">
        <v>268</v>
      </c>
    </row>
    <row r="35" spans="2:5" x14ac:dyDescent="0.2">
      <c r="B35" s="417" t="s">
        <v>255</v>
      </c>
      <c r="C35" s="413" t="s">
        <v>237</v>
      </c>
      <c r="D35" s="415" t="s">
        <v>234</v>
      </c>
      <c r="E35" s="413" t="s">
        <v>238</v>
      </c>
    </row>
    <row r="36" spans="2:5" ht="28.5" x14ac:dyDescent="0.2">
      <c r="B36" s="417" t="s">
        <v>256</v>
      </c>
      <c r="C36" s="413" t="s">
        <v>241</v>
      </c>
      <c r="D36" s="415" t="s">
        <v>234</v>
      </c>
      <c r="E36" s="413" t="s">
        <v>242</v>
      </c>
    </row>
    <row r="37" spans="2:5" ht="28.5" x14ac:dyDescent="0.2">
      <c r="B37" s="418" t="s">
        <v>500</v>
      </c>
      <c r="C37" s="696" t="s">
        <v>501</v>
      </c>
      <c r="D37" s="415" t="s">
        <v>234</v>
      </c>
      <c r="E37" s="413" t="s">
        <v>502</v>
      </c>
    </row>
    <row r="38" spans="2:5" ht="15.75" x14ac:dyDescent="0.2">
      <c r="B38" s="762" t="s">
        <v>263</v>
      </c>
      <c r="C38" s="763"/>
      <c r="D38" s="763"/>
      <c r="E38" s="763"/>
    </row>
    <row r="39" spans="2:5" ht="28.5" x14ac:dyDescent="0.2">
      <c r="B39" s="454" t="s">
        <v>261</v>
      </c>
      <c r="C39" s="453" t="s">
        <v>262</v>
      </c>
      <c r="D39" s="415" t="s">
        <v>234</v>
      </c>
      <c r="E39" s="413" t="s">
        <v>264</v>
      </c>
    </row>
    <row r="41" spans="2:5" x14ac:dyDescent="0.2">
      <c r="B41" s="416" t="s">
        <v>251</v>
      </c>
    </row>
    <row r="43" spans="2:5" x14ac:dyDescent="0.2">
      <c r="B43" s="764" t="s">
        <v>271</v>
      </c>
      <c r="C43" s="765"/>
    </row>
  </sheetData>
  <mergeCells count="6">
    <mergeCell ref="B43:C43"/>
    <mergeCell ref="B8:K8"/>
    <mergeCell ref="B26:E26"/>
    <mergeCell ref="B11:E11"/>
    <mergeCell ref="B20:E20"/>
    <mergeCell ref="B38:E38"/>
  </mergeCells>
  <hyperlinks>
    <hyperlink ref="B11:D11" location="'Intro CNCA'!A1" display="For a brief introduction to corporate natural capital accounting select here"/>
    <hyperlink ref="B20:E20" location="'Tip Dig'!A1" display="For a diagram that illustrates the structure of the work book select here (also provided in separate file)"/>
    <hyperlink ref="B11:E11" location="'Tip Intro'!A1" display="For a brief introduction to corporate natural capital accounting select here."/>
    <hyperlink ref="B25" location="Focus!A1" display="Focus"/>
    <hyperlink ref="B27" location="'RS G &amp; S'!A1" display="RS G &amp; S"/>
    <hyperlink ref="B28" location="'RS Phys Flow'!A1" display="RS Phys Flow"/>
    <hyperlink ref="B29" location="'RS Register'!A1" display="RS Register"/>
    <hyperlink ref="B30" location="'RS Attrib'!A1" display="RS Attrib"/>
    <hyperlink ref="B31" location="'RS Non-Attrib'!A1" display="RS Non-Attrib"/>
    <hyperlink ref="B32" location="'RS V Info'!A1" display="RS V Info"/>
    <hyperlink ref="B43" location="Focus!A1" display="Go to the next she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33"/>
  <sheetViews>
    <sheetView zoomScale="80" zoomScaleNormal="80" workbookViewId="0"/>
  </sheetViews>
  <sheetFormatPr defaultRowHeight="14.25" x14ac:dyDescent="0.2"/>
  <cols>
    <col min="1" max="1" width="4.6640625" style="48" customWidth="1"/>
    <col min="2" max="2" width="30.6640625" style="48" customWidth="1"/>
    <col min="3" max="3" width="72.5546875" style="48" customWidth="1"/>
    <col min="4" max="16384" width="8.88671875" style="48"/>
  </cols>
  <sheetData>
    <row r="2" spans="2:3" ht="15.75" x14ac:dyDescent="0.2">
      <c r="B2" s="49" t="s">
        <v>499</v>
      </c>
    </row>
    <row r="3" spans="2:3" ht="15.75" x14ac:dyDescent="0.2">
      <c r="B3" s="49"/>
    </row>
    <row r="4" spans="2:3" ht="15" x14ac:dyDescent="0.2">
      <c r="B4" s="466" t="s">
        <v>273</v>
      </c>
    </row>
    <row r="5" spans="2:3" ht="15" x14ac:dyDescent="0.2">
      <c r="B5" s="466"/>
    </row>
    <row r="6" spans="2:3" ht="15" x14ac:dyDescent="0.2">
      <c r="B6" s="524" t="s">
        <v>314</v>
      </c>
    </row>
    <row r="7" spans="2:3" ht="15.75" x14ac:dyDescent="0.2">
      <c r="B7" s="49"/>
    </row>
    <row r="8" spans="2:3" ht="15" x14ac:dyDescent="0.2">
      <c r="B8" s="766" t="s">
        <v>274</v>
      </c>
      <c r="C8" s="767"/>
    </row>
    <row r="9" spans="2:3" ht="15" x14ac:dyDescent="0.2">
      <c r="B9" s="428"/>
    </row>
    <row r="10" spans="2:3" ht="15" x14ac:dyDescent="0.2">
      <c r="B10" s="766" t="s">
        <v>276</v>
      </c>
      <c r="C10" s="767"/>
    </row>
    <row r="11" spans="2:3" ht="15.75" x14ac:dyDescent="0.2">
      <c r="B11" s="49"/>
    </row>
    <row r="12" spans="2:3" ht="15" x14ac:dyDescent="0.2">
      <c r="B12" s="50" t="s">
        <v>304</v>
      </c>
      <c r="C12" s="1" t="s">
        <v>633</v>
      </c>
    </row>
    <row r="14" spans="2:3" ht="32.25" customHeight="1" x14ac:dyDescent="0.2">
      <c r="B14" s="50" t="s">
        <v>157</v>
      </c>
      <c r="C14" s="1" t="s">
        <v>589</v>
      </c>
    </row>
    <row r="16" spans="2:3" ht="15" x14ac:dyDescent="0.2">
      <c r="B16" s="50" t="s">
        <v>0</v>
      </c>
      <c r="C16" s="3" t="s">
        <v>348</v>
      </c>
    </row>
    <row r="18" spans="2:4" ht="85.5" x14ac:dyDescent="0.2">
      <c r="B18" s="50" t="s">
        <v>512</v>
      </c>
      <c r="C18" s="1" t="s">
        <v>539</v>
      </c>
      <c r="D18" s="352"/>
    </row>
    <row r="19" spans="2:4" ht="15" customHeight="1" x14ac:dyDescent="0.2">
      <c r="B19" s="766" t="s">
        <v>275</v>
      </c>
      <c r="C19" s="766"/>
    </row>
    <row r="21" spans="2:4" ht="30" x14ac:dyDescent="0.2">
      <c r="B21" s="50" t="s">
        <v>513</v>
      </c>
      <c r="C21" s="1"/>
    </row>
    <row r="23" spans="2:4" ht="30" x14ac:dyDescent="0.2">
      <c r="B23" s="50" t="s">
        <v>156</v>
      </c>
      <c r="C23" s="1" t="s">
        <v>349</v>
      </c>
    </row>
    <row r="24" spans="2:4" ht="15" x14ac:dyDescent="0.2">
      <c r="B24" s="768" t="s">
        <v>277</v>
      </c>
      <c r="C24" s="769"/>
    </row>
    <row r="25" spans="2:4" ht="15" x14ac:dyDescent="0.2">
      <c r="B25" s="50"/>
    </row>
    <row r="26" spans="2:4" ht="15" x14ac:dyDescent="0.2">
      <c r="B26" s="50" t="s">
        <v>158</v>
      </c>
      <c r="C26" s="1" t="s">
        <v>350</v>
      </c>
    </row>
    <row r="27" spans="2:4" ht="15" x14ac:dyDescent="0.2">
      <c r="B27" s="50"/>
    </row>
    <row r="28" spans="2:4" ht="15" x14ac:dyDescent="0.2">
      <c r="B28" s="50" t="s">
        <v>56</v>
      </c>
      <c r="C28" s="1" t="s">
        <v>351</v>
      </c>
    </row>
    <row r="30" spans="2:4" ht="15" x14ac:dyDescent="0.2">
      <c r="B30" s="467" t="s">
        <v>278</v>
      </c>
    </row>
    <row r="31" spans="2:4" x14ac:dyDescent="0.2">
      <c r="B31" s="353"/>
    </row>
    <row r="32" spans="2:4" x14ac:dyDescent="0.2">
      <c r="B32" s="353"/>
    </row>
    <row r="33" spans="2:2" x14ac:dyDescent="0.2">
      <c r="B33" s="353"/>
    </row>
  </sheetData>
  <customSheetViews>
    <customSheetView guid="{F0620CD8-87A9-448D-9A15-FA44C9D2FC91}" scale="80">
      <pageMargins left="0.7" right="0.7" top="0.75" bottom="0.75" header="0.3" footer="0.3"/>
      <pageSetup paperSize="9" orientation="portrait" r:id="rId1"/>
    </customSheetView>
  </customSheetViews>
  <mergeCells count="4">
    <mergeCell ref="B8:C8"/>
    <mergeCell ref="B10:C10"/>
    <mergeCell ref="B19:C19"/>
    <mergeCell ref="B24:C24"/>
  </mergeCells>
  <dataValidations xWindow="413" yWindow="543" count="2">
    <dataValidation allowBlank="1" showInputMessage="1" showErrorMessage="1" prompt="For example, you might choose not to use a longer time frame because you cannot predict the potential impacts of climate change, pests, diseases and invasive species." sqref="C28"/>
    <dataValidation allowBlank="1" showInputMessage="1" showErrorMessage="1" prompt="These are to help you remember what reference scenario you have used. _x000a__x000a_Include important assumptions about resources and actions by others (e.g. other land managers) required for the reference scenario. Specify whether it includes purchase of land._x000a_" sqref="C21"/>
  </dataValidations>
  <hyperlinks>
    <hyperlink ref="B8:C8" location="'Tip Prin'!A1" display="Key principles to employ in developing the account - select here."/>
    <hyperlink ref="B10:C10" location="'Tip Entering'!A1" display="How to enter information in the workbook - select here."/>
    <hyperlink ref="B19:C19" location="'Tip Goal'!A1" display="For advice select here (or go to P6 of advice document)."/>
    <hyperlink ref="B24:C24" location="'Tip Land'!A1" display="For advice select here (or go to P6 of advice document)"/>
    <hyperlink ref="B30" location="'RS G &amp; S'!A1" display="Go to next shee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92"/>
  <sheetViews>
    <sheetView zoomScale="80" zoomScaleNormal="80" workbookViewId="0"/>
  </sheetViews>
  <sheetFormatPr defaultRowHeight="14.25" x14ac:dyDescent="0.2"/>
  <cols>
    <col min="1" max="1" width="4.77734375" style="434" customWidth="1"/>
    <col min="2" max="2" width="43.33203125" style="434" customWidth="1"/>
    <col min="3" max="3" width="16.6640625" style="434" customWidth="1"/>
    <col min="4" max="4" width="99.109375" style="434" customWidth="1"/>
    <col min="5" max="13" width="8.88671875" style="434"/>
    <col min="14" max="21" width="8.88671875" style="434" customWidth="1"/>
    <col min="22" max="16384" width="8.88671875" style="434"/>
  </cols>
  <sheetData>
    <row r="1" spans="2:4" s="431" customFormat="1" x14ac:dyDescent="0.2">
      <c r="B1" s="430"/>
      <c r="C1" s="430"/>
      <c r="D1" s="430"/>
    </row>
    <row r="2" spans="2:4" s="431" customFormat="1" ht="15.75" x14ac:dyDescent="0.25">
      <c r="B2" s="105" t="s">
        <v>138</v>
      </c>
      <c r="C2" s="104"/>
    </row>
    <row r="3" spans="2:4" s="431" customFormat="1" ht="15.75" x14ac:dyDescent="0.25">
      <c r="B3" s="105"/>
      <c r="C3" s="104"/>
    </row>
    <row r="4" spans="2:4" s="431" customFormat="1" x14ac:dyDescent="0.2">
      <c r="B4" s="429" t="s">
        <v>5</v>
      </c>
      <c r="C4" s="432" t="str">
        <f>Focus!C16</f>
        <v>Ainsdale Sand Dunes NNR</v>
      </c>
      <c r="D4" s="429"/>
    </row>
    <row r="5" spans="2:4" s="431" customFormat="1" ht="15.75" x14ac:dyDescent="0.25">
      <c r="B5" s="105"/>
      <c r="C5" s="104"/>
      <c r="D5" s="104"/>
    </row>
    <row r="6" spans="2:4" s="431" customFormat="1" ht="15" x14ac:dyDescent="0.25">
      <c r="B6" s="355" t="s">
        <v>165</v>
      </c>
      <c r="C6" s="104"/>
      <c r="D6" s="104"/>
    </row>
    <row r="7" spans="2:4" s="431" customFormat="1" x14ac:dyDescent="0.2">
      <c r="B7" s="104" t="s">
        <v>516</v>
      </c>
      <c r="C7" s="104"/>
      <c r="D7" s="104"/>
    </row>
    <row r="8" spans="2:4" s="431" customFormat="1" x14ac:dyDescent="0.2">
      <c r="B8" s="104" t="s">
        <v>313</v>
      </c>
      <c r="C8" s="104"/>
      <c r="D8" s="104"/>
    </row>
    <row r="9" spans="2:4" s="431" customFormat="1" x14ac:dyDescent="0.2">
      <c r="B9" s="104"/>
      <c r="C9" s="104"/>
      <c r="D9" s="104"/>
    </row>
    <row r="10" spans="2:4" s="431" customFormat="1" ht="15" x14ac:dyDescent="0.2">
      <c r="B10" s="770" t="s">
        <v>265</v>
      </c>
      <c r="C10" s="771"/>
      <c r="D10" s="104"/>
    </row>
    <row r="11" spans="2:4" s="431" customFormat="1" ht="15.75" x14ac:dyDescent="0.25">
      <c r="B11" s="105"/>
      <c r="C11" s="104"/>
      <c r="D11" s="104"/>
    </row>
    <row r="12" spans="2:4" s="431" customFormat="1" ht="15" x14ac:dyDescent="0.25">
      <c r="B12" s="106" t="s">
        <v>2</v>
      </c>
      <c r="C12" s="104"/>
      <c r="D12" s="104"/>
    </row>
    <row r="13" spans="2:4" s="431" customFormat="1" x14ac:dyDescent="0.2">
      <c r="B13" s="107" t="s">
        <v>515</v>
      </c>
      <c r="C13" s="104"/>
      <c r="D13" s="104"/>
    </row>
    <row r="14" spans="2:4" s="431" customFormat="1" x14ac:dyDescent="0.2">
      <c r="B14" s="521" t="s">
        <v>306</v>
      </c>
      <c r="D14" s="109" t="s">
        <v>305</v>
      </c>
    </row>
    <row r="15" spans="2:4" s="431" customFormat="1" x14ac:dyDescent="0.2">
      <c r="B15" s="521" t="s">
        <v>307</v>
      </c>
      <c r="D15" s="110" t="s">
        <v>22</v>
      </c>
    </row>
    <row r="16" spans="2:4" s="431" customFormat="1" x14ac:dyDescent="0.2">
      <c r="B16" s="108" t="s">
        <v>61</v>
      </c>
      <c r="D16" s="110" t="s">
        <v>68</v>
      </c>
    </row>
    <row r="17" spans="1:4" s="431" customFormat="1" x14ac:dyDescent="0.2">
      <c r="B17" s="108"/>
      <c r="C17" s="110"/>
      <c r="D17" s="104"/>
    </row>
    <row r="18" spans="1:4" s="431" customFormat="1" ht="75" x14ac:dyDescent="0.25">
      <c r="B18" s="484" t="s">
        <v>292</v>
      </c>
      <c r="C18" s="486" t="s">
        <v>517</v>
      </c>
      <c r="D18" s="488"/>
    </row>
    <row r="19" spans="1:4" s="431" customFormat="1" ht="15.75" x14ac:dyDescent="0.25">
      <c r="B19" s="485" t="s">
        <v>293</v>
      </c>
      <c r="C19" s="487" t="s">
        <v>279</v>
      </c>
      <c r="D19" s="489" t="s">
        <v>164</v>
      </c>
    </row>
    <row r="20" spans="1:4" s="436" customFormat="1" ht="15" x14ac:dyDescent="0.25">
      <c r="A20" s="433"/>
      <c r="B20" s="479" t="s">
        <v>19</v>
      </c>
      <c r="C20" s="480"/>
      <c r="D20" s="435"/>
    </row>
    <row r="21" spans="1:4" s="436" customFormat="1" ht="30" x14ac:dyDescent="0.2">
      <c r="A21" s="433"/>
      <c r="B21" s="460" t="s">
        <v>280</v>
      </c>
      <c r="C21" s="434"/>
      <c r="D21" s="478"/>
    </row>
    <row r="22" spans="1:4" s="436" customFormat="1" x14ac:dyDescent="0.2">
      <c r="A22" s="433"/>
      <c r="B22" s="472" t="s">
        <v>24</v>
      </c>
      <c r="C22" s="458"/>
      <c r="D22" s="457"/>
    </row>
    <row r="23" spans="1:4" s="436" customFormat="1" x14ac:dyDescent="0.2">
      <c r="A23" s="433"/>
      <c r="B23" s="473" t="s">
        <v>25</v>
      </c>
      <c r="C23" s="469"/>
      <c r="D23" s="513"/>
    </row>
    <row r="24" spans="1:4" s="436" customFormat="1" x14ac:dyDescent="0.2">
      <c r="A24" s="433"/>
      <c r="B24" s="473" t="s">
        <v>26</v>
      </c>
      <c r="C24" s="469" t="s">
        <v>22</v>
      </c>
      <c r="D24" s="513" t="s">
        <v>352</v>
      </c>
    </row>
    <row r="25" spans="1:4" s="436" customFormat="1" x14ac:dyDescent="0.2">
      <c r="A25" s="433"/>
      <c r="B25" s="473" t="s">
        <v>27</v>
      </c>
      <c r="C25" s="469" t="s">
        <v>22</v>
      </c>
      <c r="D25" s="513" t="s">
        <v>353</v>
      </c>
    </row>
    <row r="26" spans="1:4" s="436" customFormat="1" x14ac:dyDescent="0.2">
      <c r="A26" s="433"/>
      <c r="B26" s="473" t="s">
        <v>28</v>
      </c>
      <c r="C26" s="469"/>
      <c r="D26" s="513"/>
    </row>
    <row r="27" spans="1:4" s="436" customFormat="1" x14ac:dyDescent="0.2">
      <c r="A27" s="433"/>
      <c r="B27" s="474" t="s">
        <v>29</v>
      </c>
      <c r="C27" s="459"/>
      <c r="D27" s="456"/>
    </row>
    <row r="28" spans="1:4" s="436" customFormat="1" ht="15" x14ac:dyDescent="0.2">
      <c r="A28" s="433"/>
      <c r="B28" s="461" t="s">
        <v>281</v>
      </c>
      <c r="C28" s="443"/>
      <c r="D28" s="514"/>
    </row>
    <row r="29" spans="1:4" s="436" customFormat="1" x14ac:dyDescent="0.2">
      <c r="A29" s="433"/>
      <c r="B29" s="472" t="s">
        <v>30</v>
      </c>
      <c r="C29" s="458"/>
      <c r="D29" s="457"/>
    </row>
    <row r="30" spans="1:4" s="436" customFormat="1" x14ac:dyDescent="0.2">
      <c r="A30" s="433"/>
      <c r="B30" s="475" t="s">
        <v>31</v>
      </c>
      <c r="C30" s="470"/>
      <c r="D30" s="515"/>
    </row>
    <row r="31" spans="1:4" s="436" customFormat="1" ht="15" x14ac:dyDescent="0.2">
      <c r="A31" s="433"/>
      <c r="B31" s="461" t="s">
        <v>282</v>
      </c>
      <c r="D31" s="512"/>
    </row>
    <row r="32" spans="1:4" s="436" customFormat="1" ht="28.5" x14ac:dyDescent="0.2">
      <c r="A32" s="433"/>
      <c r="B32" s="472" t="s">
        <v>44</v>
      </c>
      <c r="C32" s="458" t="s">
        <v>21</v>
      </c>
      <c r="D32" s="457" t="s">
        <v>563</v>
      </c>
    </row>
    <row r="33" spans="1:4" s="436" customFormat="1" x14ac:dyDescent="0.2">
      <c r="A33" s="433"/>
      <c r="B33" s="473" t="s">
        <v>45</v>
      </c>
      <c r="C33" s="469" t="s">
        <v>21</v>
      </c>
      <c r="D33" s="513" t="s">
        <v>354</v>
      </c>
    </row>
    <row r="34" spans="1:4" s="436" customFormat="1" x14ac:dyDescent="0.2">
      <c r="A34" s="433"/>
      <c r="B34" s="474" t="s">
        <v>47</v>
      </c>
      <c r="C34" s="459" t="s">
        <v>22</v>
      </c>
      <c r="D34" s="456" t="s">
        <v>355</v>
      </c>
    </row>
    <row r="35" spans="1:4" s="436" customFormat="1" ht="15" x14ac:dyDescent="0.2">
      <c r="A35" s="433"/>
      <c r="B35" s="461" t="s">
        <v>283</v>
      </c>
      <c r="C35" s="443"/>
      <c r="D35" s="514"/>
    </row>
    <row r="36" spans="1:4" s="436" customFormat="1" x14ac:dyDescent="0.2">
      <c r="A36" s="433"/>
      <c r="B36" s="472" t="s">
        <v>30</v>
      </c>
      <c r="C36" s="458"/>
      <c r="D36" s="457"/>
    </row>
    <row r="37" spans="1:4" s="436" customFormat="1" x14ac:dyDescent="0.2">
      <c r="A37" s="433"/>
      <c r="B37" s="475" t="s">
        <v>31</v>
      </c>
      <c r="C37" s="470" t="s">
        <v>21</v>
      </c>
      <c r="D37" s="515" t="s">
        <v>564</v>
      </c>
    </row>
    <row r="38" spans="1:4" s="436" customFormat="1" ht="15" x14ac:dyDescent="0.2">
      <c r="A38" s="433"/>
      <c r="B38" s="461" t="s">
        <v>284</v>
      </c>
      <c r="D38" s="514"/>
    </row>
    <row r="39" spans="1:4" s="436" customFormat="1" x14ac:dyDescent="0.2">
      <c r="A39" s="433"/>
      <c r="B39" s="472" t="s">
        <v>32</v>
      </c>
      <c r="C39" s="458" t="s">
        <v>21</v>
      </c>
      <c r="D39" s="457" t="s">
        <v>356</v>
      </c>
    </row>
    <row r="40" spans="1:4" s="436" customFormat="1" x14ac:dyDescent="0.2">
      <c r="A40" s="433"/>
      <c r="B40" s="473" t="s">
        <v>33</v>
      </c>
      <c r="C40" s="469"/>
      <c r="D40" s="513"/>
    </row>
    <row r="41" spans="1:4" s="436" customFormat="1" x14ac:dyDescent="0.2">
      <c r="A41" s="433"/>
      <c r="B41" s="472" t="s">
        <v>48</v>
      </c>
      <c r="C41" s="468"/>
      <c r="D41" s="337"/>
    </row>
    <row r="42" spans="1:4" s="436" customFormat="1" ht="15" x14ac:dyDescent="0.2">
      <c r="A42" s="433"/>
      <c r="B42" s="438" t="s">
        <v>55</v>
      </c>
      <c r="C42" s="439"/>
      <c r="D42" s="516"/>
    </row>
    <row r="43" spans="1:4" s="436" customFormat="1" ht="30" x14ac:dyDescent="0.25">
      <c r="A43" s="433"/>
      <c r="B43" s="471" t="s">
        <v>285</v>
      </c>
      <c r="D43" s="512"/>
    </row>
    <row r="44" spans="1:4" s="436" customFormat="1" x14ac:dyDescent="0.2">
      <c r="A44" s="433"/>
      <c r="B44" s="476" t="s">
        <v>49</v>
      </c>
      <c r="C44" s="458"/>
      <c r="D44" s="457"/>
    </row>
    <row r="45" spans="1:4" s="436" customFormat="1" ht="28.5" x14ac:dyDescent="0.2">
      <c r="A45" s="433"/>
      <c r="B45" s="477" t="s">
        <v>46</v>
      </c>
      <c r="C45" s="469"/>
      <c r="D45" s="513"/>
    </row>
    <row r="46" spans="1:4" s="436" customFormat="1" ht="28.5" x14ac:dyDescent="0.2">
      <c r="A46" s="433"/>
      <c r="B46" s="473" t="s">
        <v>34</v>
      </c>
      <c r="C46" s="469"/>
      <c r="D46" s="513"/>
    </row>
    <row r="47" spans="1:4" s="436" customFormat="1" ht="28.5" x14ac:dyDescent="0.2">
      <c r="A47" s="433"/>
      <c r="B47" s="473" t="s">
        <v>51</v>
      </c>
      <c r="C47" s="469"/>
      <c r="D47" s="513"/>
    </row>
    <row r="48" spans="1:4" s="436" customFormat="1" x14ac:dyDescent="0.2">
      <c r="A48" s="433"/>
      <c r="B48" s="474" t="s">
        <v>50</v>
      </c>
      <c r="C48" s="459"/>
      <c r="D48" s="456"/>
    </row>
    <row r="49" spans="1:4" s="436" customFormat="1" ht="15" x14ac:dyDescent="0.2">
      <c r="A49" s="433"/>
      <c r="B49" s="461" t="s">
        <v>286</v>
      </c>
      <c r="C49" s="443"/>
      <c r="D49" s="514"/>
    </row>
    <row r="50" spans="1:4" s="436" customFormat="1" ht="28.5" x14ac:dyDescent="0.2">
      <c r="A50" s="433"/>
      <c r="B50" s="472" t="s">
        <v>52</v>
      </c>
      <c r="C50" s="458" t="s">
        <v>21</v>
      </c>
      <c r="D50" s="457" t="s">
        <v>565</v>
      </c>
    </row>
    <row r="51" spans="1:4" s="436" customFormat="1" ht="28.5" x14ac:dyDescent="0.2">
      <c r="A51" s="433"/>
      <c r="B51" s="473" t="s">
        <v>159</v>
      </c>
      <c r="C51" s="469"/>
      <c r="D51" s="513"/>
    </row>
    <row r="52" spans="1:4" s="436" customFormat="1" x14ac:dyDescent="0.2">
      <c r="A52" s="433"/>
      <c r="B52" s="473" t="s">
        <v>35</v>
      </c>
      <c r="C52" s="469" t="s">
        <v>21</v>
      </c>
      <c r="D52" s="513" t="s">
        <v>566</v>
      </c>
    </row>
    <row r="53" spans="1:4" s="436" customFormat="1" x14ac:dyDescent="0.2">
      <c r="A53" s="433"/>
      <c r="B53" s="473" t="s">
        <v>36</v>
      </c>
      <c r="C53" s="469" t="s">
        <v>21</v>
      </c>
      <c r="D53" s="513" t="s">
        <v>357</v>
      </c>
    </row>
    <row r="54" spans="1:4" s="436" customFormat="1" x14ac:dyDescent="0.2">
      <c r="A54" s="433"/>
      <c r="B54" s="473" t="s">
        <v>53</v>
      </c>
      <c r="C54" s="469" t="s">
        <v>21</v>
      </c>
      <c r="D54" s="513" t="s">
        <v>358</v>
      </c>
    </row>
    <row r="55" spans="1:4" s="436" customFormat="1" x14ac:dyDescent="0.2">
      <c r="A55" s="433"/>
      <c r="B55" s="481" t="s">
        <v>37</v>
      </c>
      <c r="C55" s="470"/>
      <c r="D55" s="515"/>
    </row>
    <row r="56" spans="1:4" s="436" customFormat="1" ht="30" x14ac:dyDescent="0.2">
      <c r="A56" s="433"/>
      <c r="B56" s="460" t="s">
        <v>287</v>
      </c>
      <c r="D56" s="512"/>
    </row>
    <row r="57" spans="1:4" s="436" customFormat="1" x14ac:dyDescent="0.2">
      <c r="A57" s="433"/>
      <c r="B57" s="472" t="s">
        <v>38</v>
      </c>
      <c r="C57" s="458" t="s">
        <v>21</v>
      </c>
      <c r="D57" s="457" t="s">
        <v>359</v>
      </c>
    </row>
    <row r="58" spans="1:4" s="436" customFormat="1" x14ac:dyDescent="0.2">
      <c r="A58" s="433"/>
      <c r="B58" s="473" t="s">
        <v>39</v>
      </c>
      <c r="C58" s="469" t="s">
        <v>21</v>
      </c>
      <c r="D58" s="513" t="s">
        <v>577</v>
      </c>
    </row>
    <row r="59" spans="1:4" s="436" customFormat="1" x14ac:dyDescent="0.2">
      <c r="A59" s="433"/>
      <c r="B59" s="473" t="s">
        <v>160</v>
      </c>
      <c r="C59" s="469"/>
      <c r="D59" s="513"/>
    </row>
    <row r="60" spans="1:4" s="436" customFormat="1" x14ac:dyDescent="0.2">
      <c r="A60" s="433"/>
      <c r="B60" s="473" t="s">
        <v>161</v>
      </c>
      <c r="C60" s="469"/>
      <c r="D60" s="513"/>
    </row>
    <row r="61" spans="1:4" s="436" customFormat="1" x14ac:dyDescent="0.2">
      <c r="A61" s="433"/>
      <c r="B61" s="473" t="s">
        <v>40</v>
      </c>
      <c r="C61" s="469"/>
      <c r="D61" s="513"/>
    </row>
    <row r="62" spans="1:4" s="436" customFormat="1" x14ac:dyDescent="0.2">
      <c r="A62" s="433"/>
      <c r="B62" s="473" t="s">
        <v>41</v>
      </c>
      <c r="C62" s="469" t="s">
        <v>21</v>
      </c>
      <c r="D62" s="513" t="s">
        <v>360</v>
      </c>
    </row>
    <row r="63" spans="1:4" s="436" customFormat="1" x14ac:dyDescent="0.2">
      <c r="A63" s="433"/>
      <c r="B63" s="473" t="s">
        <v>42</v>
      </c>
      <c r="C63" s="469"/>
      <c r="D63" s="513"/>
    </row>
    <row r="64" spans="1:4" s="436" customFormat="1" x14ac:dyDescent="0.2">
      <c r="A64" s="433"/>
      <c r="B64" s="473" t="s">
        <v>43</v>
      </c>
      <c r="C64" s="469"/>
      <c r="D64" s="513"/>
    </row>
    <row r="65" spans="1:4" s="436" customFormat="1" ht="28.5" x14ac:dyDescent="0.2">
      <c r="A65" s="433"/>
      <c r="B65" s="473" t="s">
        <v>162</v>
      </c>
      <c r="C65" s="469" t="s">
        <v>21</v>
      </c>
      <c r="D65" s="337" t="s">
        <v>557</v>
      </c>
    </row>
    <row r="66" spans="1:4" s="436" customFormat="1" x14ac:dyDescent="0.2">
      <c r="A66" s="433"/>
      <c r="B66" s="472" t="s">
        <v>23</v>
      </c>
      <c r="C66" s="468" t="s">
        <v>22</v>
      </c>
      <c r="D66" s="337" t="s">
        <v>567</v>
      </c>
    </row>
    <row r="67" spans="1:4" s="436" customFormat="1" ht="15" x14ac:dyDescent="0.2">
      <c r="A67" s="433"/>
      <c r="B67" s="440" t="s">
        <v>20</v>
      </c>
      <c r="C67" s="441"/>
      <c r="D67" s="517"/>
    </row>
    <row r="68" spans="1:4" s="436" customFormat="1" ht="15" customHeight="1" x14ac:dyDescent="0.25">
      <c r="A68" s="433"/>
      <c r="B68" s="471" t="s">
        <v>288</v>
      </c>
      <c r="D68" s="512"/>
    </row>
    <row r="69" spans="1:4" s="436" customFormat="1" ht="28.5" x14ac:dyDescent="0.2">
      <c r="A69" s="433"/>
      <c r="B69" s="476" t="s">
        <v>170</v>
      </c>
      <c r="C69" s="458" t="s">
        <v>21</v>
      </c>
      <c r="D69" s="457" t="s">
        <v>568</v>
      </c>
    </row>
    <row r="70" spans="1:4" s="436" customFormat="1" x14ac:dyDescent="0.2">
      <c r="A70" s="433"/>
      <c r="B70" s="474" t="s">
        <v>171</v>
      </c>
      <c r="C70" s="459" t="s">
        <v>21</v>
      </c>
      <c r="D70" s="457" t="s">
        <v>361</v>
      </c>
    </row>
    <row r="71" spans="1:4" s="436" customFormat="1" ht="30" x14ac:dyDescent="0.2">
      <c r="A71" s="433"/>
      <c r="B71" s="461" t="s">
        <v>289</v>
      </c>
      <c r="C71" s="443"/>
      <c r="D71" s="514"/>
    </row>
    <row r="72" spans="1:4" s="436" customFormat="1" x14ac:dyDescent="0.2">
      <c r="A72" s="433"/>
      <c r="B72" s="472" t="s">
        <v>152</v>
      </c>
      <c r="C72" s="458" t="s">
        <v>21</v>
      </c>
      <c r="D72" s="457" t="s">
        <v>362</v>
      </c>
    </row>
    <row r="73" spans="1:4" s="436" customFormat="1" ht="28.5" x14ac:dyDescent="0.2">
      <c r="A73" s="433"/>
      <c r="B73" s="473" t="s">
        <v>172</v>
      </c>
      <c r="C73" s="469" t="s">
        <v>21</v>
      </c>
      <c r="D73" s="457" t="s">
        <v>569</v>
      </c>
    </row>
    <row r="74" spans="1:4" s="436" customFormat="1" x14ac:dyDescent="0.2">
      <c r="A74" s="433"/>
      <c r="B74" s="473" t="s">
        <v>173</v>
      </c>
      <c r="C74" s="469" t="s">
        <v>21</v>
      </c>
      <c r="D74" s="513" t="s">
        <v>570</v>
      </c>
    </row>
    <row r="75" spans="1:4" s="436" customFormat="1" x14ac:dyDescent="0.2">
      <c r="A75" s="433"/>
      <c r="B75" s="473" t="s">
        <v>328</v>
      </c>
      <c r="C75" s="469" t="s">
        <v>22</v>
      </c>
      <c r="D75" s="513" t="s">
        <v>363</v>
      </c>
    </row>
    <row r="76" spans="1:4" s="436" customFormat="1" x14ac:dyDescent="0.2">
      <c r="A76" s="433"/>
      <c r="B76" s="475" t="s">
        <v>174</v>
      </c>
      <c r="C76" s="470" t="s">
        <v>22</v>
      </c>
      <c r="D76" s="515" t="s">
        <v>571</v>
      </c>
    </row>
    <row r="77" spans="1:4" s="436" customFormat="1" ht="15" x14ac:dyDescent="0.2">
      <c r="A77" s="433"/>
      <c r="B77" s="460" t="s">
        <v>290</v>
      </c>
      <c r="D77" s="512"/>
    </row>
    <row r="78" spans="1:4" s="436" customFormat="1" x14ac:dyDescent="0.2">
      <c r="A78" s="433"/>
      <c r="B78" s="472" t="s">
        <v>175</v>
      </c>
      <c r="C78" s="458" t="s">
        <v>21</v>
      </c>
      <c r="D78" s="457" t="s">
        <v>578</v>
      </c>
    </row>
    <row r="79" spans="1:4" s="436" customFormat="1" x14ac:dyDescent="0.2">
      <c r="A79" s="433"/>
      <c r="B79" s="473" t="s">
        <v>176</v>
      </c>
      <c r="C79" s="469"/>
      <c r="D79" s="513"/>
    </row>
    <row r="80" spans="1:4" s="436" customFormat="1" x14ac:dyDescent="0.2">
      <c r="A80" s="433"/>
      <c r="B80" s="473" t="s">
        <v>177</v>
      </c>
      <c r="C80" s="469" t="s">
        <v>21</v>
      </c>
      <c r="D80" s="513" t="s">
        <v>579</v>
      </c>
    </row>
    <row r="81" spans="1:94" s="436" customFormat="1" x14ac:dyDescent="0.2">
      <c r="A81" s="433"/>
      <c r="B81" s="474" t="s">
        <v>327</v>
      </c>
      <c r="C81" s="469" t="s">
        <v>21</v>
      </c>
      <c r="D81" s="456" t="s">
        <v>579</v>
      </c>
    </row>
    <row r="82" spans="1:94" s="433" customFormat="1" ht="15" x14ac:dyDescent="0.25">
      <c r="B82" s="442" t="s">
        <v>291</v>
      </c>
      <c r="C82" s="443"/>
      <c r="D82" s="514"/>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6"/>
      <c r="BR82" s="436"/>
      <c r="BS82" s="436"/>
      <c r="BT82" s="436"/>
      <c r="BU82" s="436"/>
      <c r="BV82" s="436"/>
      <c r="BW82" s="436"/>
      <c r="BX82" s="436"/>
      <c r="BY82" s="436"/>
      <c r="BZ82" s="436"/>
      <c r="CA82" s="436"/>
      <c r="CB82" s="436"/>
      <c r="CC82" s="436"/>
      <c r="CD82" s="436"/>
      <c r="CE82" s="436"/>
      <c r="CF82" s="436"/>
      <c r="CG82" s="436"/>
      <c r="CH82" s="436"/>
      <c r="CI82" s="436"/>
      <c r="CJ82" s="436"/>
      <c r="CK82" s="436"/>
      <c r="CL82" s="436"/>
      <c r="CM82" s="436"/>
      <c r="CN82" s="436"/>
      <c r="CO82" s="436"/>
      <c r="CP82" s="436"/>
    </row>
    <row r="83" spans="1:94" s="433" customFormat="1" x14ac:dyDescent="0.2">
      <c r="B83" s="483"/>
      <c r="C83" s="458"/>
      <c r="D83" s="457"/>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6"/>
      <c r="BR83" s="436"/>
      <c r="BS83" s="436"/>
      <c r="BT83" s="436"/>
      <c r="BU83" s="436"/>
      <c r="BV83" s="436"/>
      <c r="BW83" s="436"/>
      <c r="BX83" s="436"/>
      <c r="BY83" s="436"/>
      <c r="BZ83" s="436"/>
      <c r="CA83" s="436"/>
      <c r="CB83" s="436"/>
      <c r="CC83" s="436"/>
      <c r="CD83" s="436"/>
      <c r="CE83" s="436"/>
      <c r="CF83" s="436"/>
      <c r="CG83" s="436"/>
      <c r="CH83" s="436"/>
      <c r="CI83" s="436"/>
      <c r="CJ83" s="436"/>
      <c r="CK83" s="436"/>
      <c r="CL83" s="436"/>
      <c r="CM83" s="436"/>
      <c r="CN83" s="436"/>
      <c r="CO83" s="436"/>
      <c r="CP83" s="436"/>
    </row>
    <row r="84" spans="1:94" s="433" customFormat="1" x14ac:dyDescent="0.2">
      <c r="B84" s="437"/>
      <c r="C84" s="468"/>
      <c r="D84" s="337"/>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row>
    <row r="85" spans="1:94" s="433" customFormat="1" x14ac:dyDescent="0.2">
      <c r="B85" s="444"/>
      <c r="C85" s="469"/>
      <c r="D85" s="513"/>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6"/>
      <c r="AY85" s="436"/>
      <c r="AZ85" s="436"/>
      <c r="BA85" s="436"/>
      <c r="BB85" s="436"/>
      <c r="BC85" s="436"/>
      <c r="BD85" s="436"/>
      <c r="BE85" s="436"/>
      <c r="BF85" s="436"/>
      <c r="BG85" s="436"/>
      <c r="BH85" s="436"/>
      <c r="BI85" s="436"/>
      <c r="BJ85" s="436"/>
      <c r="BK85" s="436"/>
      <c r="BL85" s="436"/>
      <c r="BM85" s="436"/>
      <c r="BN85" s="436"/>
      <c r="BO85" s="436"/>
      <c r="BP85" s="436"/>
      <c r="BQ85" s="436"/>
      <c r="BR85" s="436"/>
      <c r="BS85" s="436"/>
      <c r="BT85" s="436"/>
      <c r="BU85" s="436"/>
      <c r="BV85" s="436"/>
      <c r="BW85" s="436"/>
      <c r="BX85" s="436"/>
      <c r="BY85" s="436"/>
      <c r="BZ85" s="436"/>
      <c r="CA85" s="436"/>
      <c r="CB85" s="436"/>
      <c r="CC85" s="436"/>
      <c r="CD85" s="436"/>
      <c r="CE85" s="436"/>
      <c r="CF85" s="436"/>
      <c r="CG85" s="436"/>
      <c r="CH85" s="436"/>
      <c r="CI85" s="436"/>
      <c r="CJ85" s="436"/>
      <c r="CK85" s="436"/>
      <c r="CL85" s="436"/>
      <c r="CM85" s="436"/>
      <c r="CN85" s="436"/>
      <c r="CO85" s="436"/>
      <c r="CP85" s="436"/>
    </row>
    <row r="86" spans="1:94" s="433" customFormat="1" x14ac:dyDescent="0.2">
      <c r="B86" s="437"/>
      <c r="C86" s="468"/>
      <c r="D86" s="337"/>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6"/>
      <c r="AY86" s="436"/>
      <c r="AZ86" s="436"/>
      <c r="BA86" s="436"/>
      <c r="BB86" s="436"/>
      <c r="BC86" s="436"/>
      <c r="BD86" s="436"/>
      <c r="BE86" s="436"/>
      <c r="BF86" s="436"/>
      <c r="BG86" s="436"/>
      <c r="BH86" s="436"/>
      <c r="BI86" s="436"/>
      <c r="BJ86" s="436"/>
      <c r="BK86" s="436"/>
      <c r="BL86" s="436"/>
      <c r="BM86" s="436"/>
      <c r="BN86" s="436"/>
      <c r="BO86" s="436"/>
      <c r="BP86" s="436"/>
      <c r="BQ86" s="436"/>
      <c r="BR86" s="436"/>
      <c r="BS86" s="436"/>
      <c r="BT86" s="436"/>
      <c r="BU86" s="436"/>
      <c r="BV86" s="436"/>
      <c r="BW86" s="436"/>
      <c r="BX86" s="436"/>
      <c r="BY86" s="436"/>
      <c r="BZ86" s="436"/>
      <c r="CA86" s="436"/>
      <c r="CB86" s="436"/>
      <c r="CC86" s="436"/>
      <c r="CD86" s="436"/>
      <c r="CE86" s="436"/>
      <c r="CF86" s="436"/>
      <c r="CG86" s="436"/>
      <c r="CH86" s="436"/>
      <c r="CI86" s="436"/>
      <c r="CJ86" s="436"/>
      <c r="CK86" s="436"/>
      <c r="CL86" s="436"/>
      <c r="CM86" s="436"/>
      <c r="CN86" s="436"/>
      <c r="CO86" s="436"/>
      <c r="CP86" s="436"/>
    </row>
    <row r="87" spans="1:94" s="433" customFormat="1" x14ac:dyDescent="0.2">
      <c r="B87" s="444"/>
      <c r="C87" s="469"/>
      <c r="D87" s="513"/>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6"/>
      <c r="BR87" s="436"/>
      <c r="BS87" s="436"/>
      <c r="BT87" s="436"/>
      <c r="BU87" s="436"/>
      <c r="BV87" s="436"/>
      <c r="BW87" s="436"/>
      <c r="BX87" s="436"/>
      <c r="BY87" s="436"/>
      <c r="BZ87" s="436"/>
      <c r="CA87" s="436"/>
      <c r="CB87" s="436"/>
      <c r="CC87" s="436"/>
      <c r="CD87" s="436"/>
      <c r="CE87" s="436"/>
      <c r="CF87" s="436"/>
      <c r="CG87" s="436"/>
      <c r="CH87" s="436"/>
      <c r="CI87" s="436"/>
      <c r="CJ87" s="436"/>
      <c r="CK87" s="436"/>
      <c r="CL87" s="436"/>
      <c r="CM87" s="436"/>
      <c r="CN87" s="436"/>
      <c r="CO87" s="436"/>
      <c r="CP87" s="436"/>
    </row>
    <row r="88" spans="1:94" s="433" customFormat="1" x14ac:dyDescent="0.2">
      <c r="B88" s="437"/>
      <c r="C88" s="468"/>
      <c r="D88" s="337"/>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6"/>
      <c r="BR88" s="436"/>
      <c r="BS88" s="436"/>
      <c r="BT88" s="436"/>
      <c r="BU88" s="436"/>
      <c r="BV88" s="436"/>
      <c r="BW88" s="436"/>
      <c r="BX88" s="436"/>
      <c r="BY88" s="436"/>
      <c r="BZ88" s="436"/>
      <c r="CA88" s="436"/>
      <c r="CB88" s="436"/>
      <c r="CC88" s="436"/>
      <c r="CD88" s="436"/>
      <c r="CE88" s="436"/>
      <c r="CF88" s="436"/>
      <c r="CG88" s="436"/>
      <c r="CH88" s="436"/>
      <c r="CI88" s="436"/>
      <c r="CJ88" s="436"/>
      <c r="CK88" s="436"/>
      <c r="CL88" s="436"/>
      <c r="CM88" s="436"/>
      <c r="CN88" s="436"/>
      <c r="CO88" s="436"/>
      <c r="CP88" s="436"/>
    </row>
    <row r="89" spans="1:94" s="433" customFormat="1" x14ac:dyDescent="0.2">
      <c r="B89" s="445"/>
      <c r="C89" s="469"/>
      <c r="D89" s="513"/>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6"/>
      <c r="BR89" s="436"/>
      <c r="BS89" s="436"/>
      <c r="BT89" s="436"/>
      <c r="BU89" s="436"/>
      <c r="BV89" s="436"/>
      <c r="BW89" s="436"/>
      <c r="BX89" s="436"/>
      <c r="BY89" s="436"/>
      <c r="BZ89" s="436"/>
      <c r="CA89" s="436"/>
      <c r="CB89" s="436"/>
      <c r="CC89" s="436"/>
      <c r="CD89" s="436"/>
      <c r="CE89" s="436"/>
      <c r="CF89" s="436"/>
      <c r="CG89" s="436"/>
      <c r="CH89" s="436"/>
      <c r="CI89" s="436"/>
      <c r="CJ89" s="436"/>
      <c r="CK89" s="436"/>
      <c r="CL89" s="436"/>
      <c r="CM89" s="436"/>
      <c r="CN89" s="436"/>
      <c r="CO89" s="436"/>
      <c r="CP89" s="436"/>
    </row>
    <row r="90" spans="1:94" s="433" customFormat="1" x14ac:dyDescent="0.2">
      <c r="B90" s="482"/>
      <c r="C90" s="469"/>
      <c r="D90" s="513"/>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6"/>
      <c r="BR90" s="436"/>
      <c r="BS90" s="436"/>
      <c r="BT90" s="436"/>
      <c r="BU90" s="436"/>
      <c r="BV90" s="436"/>
      <c r="BW90" s="436"/>
      <c r="BX90" s="436"/>
      <c r="BY90" s="436"/>
      <c r="BZ90" s="436"/>
      <c r="CA90" s="436"/>
      <c r="CB90" s="436"/>
      <c r="CC90" s="436"/>
      <c r="CD90" s="436"/>
      <c r="CE90" s="436"/>
      <c r="CF90" s="436"/>
      <c r="CG90" s="436"/>
      <c r="CH90" s="436"/>
      <c r="CI90" s="436"/>
      <c r="CJ90" s="436"/>
      <c r="CK90" s="436"/>
      <c r="CL90" s="436"/>
      <c r="CM90" s="436"/>
      <c r="CN90" s="436"/>
      <c r="CO90" s="436"/>
      <c r="CP90" s="436"/>
    </row>
    <row r="92" spans="1:94" ht="15" x14ac:dyDescent="0.2">
      <c r="B92" s="490" t="s">
        <v>278</v>
      </c>
    </row>
  </sheetData>
  <customSheetViews>
    <customSheetView guid="{F0620CD8-87A9-448D-9A15-FA44C9D2FC91}" scale="80" showGridLines="0">
      <pageMargins left="0.7" right="0.7" top="0.75" bottom="0.75" header="0.3" footer="0.3"/>
      <pageSetup paperSize="9" orientation="portrait" r:id="rId1"/>
    </customSheetView>
  </customSheetViews>
  <mergeCells count="1">
    <mergeCell ref="B10:C10"/>
  </mergeCells>
  <dataValidations xWindow="540" yWindow="395" count="90">
    <dataValidation type="list" allowBlank="1" showErrorMessage="1" sqref="C83:C90 C30">
      <formula1>EnvGSLevel</formula1>
    </dataValidation>
    <dataValidation allowBlank="1" showErrorMessage="1" sqref="B81 B78:B79 B68:B75 D82:D90 B65:B66 B37:B41 B32:B35 B21:B29 D30:D31 B43:B62"/>
    <dataValidation allowBlank="1" showErrorMessage="1" prompt="." sqref="B76:B77"/>
    <dataValidation allowBlank="1" showErrorMessage="1" prompt=" " sqref="B36"/>
    <dataValidation type="list" allowBlank="1" showInputMessage="1" showErrorMessage="1" prompt="For example, cereals, vegetables, fruits. _x000a__x000a_Specify whether they are produced by NE or a tenant." sqref="C22">
      <formula1>EnvGSLevel</formula1>
    </dataValidation>
    <dataValidation type="list" allowBlank="1" showInputMessage="1" showErrorMessage="1" prompt="For example, wild fruits, mushrooms, wild leaves for salads, samphire and seaweed harvested to eat." sqref="C24">
      <formula1>EnvGSLevel</formula1>
    </dataValidation>
    <dataValidation type="list" allowBlank="1" showInputMessage="1" showErrorMessage="1" prompt="For example, game, fish, shellfish and honey from wild bees. Includes commercial and subsistence fishing and hunting for food._x000a__x000a_Specify whether they are harvested by NE, a tenant or licence holders." sqref="C25">
      <formula1>EnvGSLevel</formula1>
    </dataValidation>
    <dataValidation type="list" allowBlank="1" showInputMessage="1" showErrorMessage="1" prompt="For example, sphagnum, watercress and seaweed farming._x000a__x000a_Specify whether they are produced / harvested by NE or a tenant." sqref="C26">
      <formula1>EnvGSLevel</formula1>
    </dataValidation>
    <dataValidation type="list" allowBlank="1" showInputMessage="1" showErrorMessage="1" prompt="From collected precipitation or abstracted surface water." sqref="C29">
      <formula1>EnvGSLevel</formula1>
    </dataValidation>
    <dataValidation allowBlank="1" showInputMessage="1" showErrorMessage="1" prompt="From animals, plants and algae. For example, wood, timber, wool, leather,oil, resin, remedies, medicines, dyes and colours, ornaments._x000a__x000a_Does not include materials used to generate energy._x000a__x000a_Specify whether they are produced / harvested by NE or a tenant." sqref="D32"/>
    <dataValidation type="list" allowBlank="1" showInputMessage="1" showErrorMessage="1" prompt="For example, genetic material used in breeding programmes and in the the biochemical and pharmaceutical industries." sqref="C34">
      <formula1>EnvGSLevel</formula1>
    </dataValidation>
    <dataValidation type="list" allowBlank="1" showInputMessage="1" showErrorMessage="1" prompt="Collected precipitation and abstracted surface water. Includes domestic use (such as washing and cleaning), irrigation, livestock, industrial use (consumption and cooling)." sqref="C36">
      <formula1>EnvGSLevel</formula1>
    </dataValidation>
    <dataValidation type="list" allowBlank="1" showInputMessage="1" showErrorMessage="1" prompt="Includes domestic use (such as washing and cleaning), irrigation, livestock, industrial use (consumption and cooling)." sqref="C37">
      <formula1>EnvGSLevel</formula1>
    </dataValidation>
    <dataValidation type="list" allowBlank="1" showInputMessage="1" showErrorMessage="1" prompt="For example, dung, fat, oil and dead animals used for burning or energy production." sqref="C40">
      <formula1>EnvGSLevel</formula1>
    </dataValidation>
    <dataValidation type="list" allowBlank="1" showInputMessage="1" showErrorMessage="1" prompt="Physical labour provided by animals for example horses." sqref="C41">
      <formula1>EnvGSLevel</formula1>
    </dataValidation>
    <dataValidation type="list"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C44">
      <formula1>EnvGSLevel</formula1>
    </dataValidation>
    <dataValidation type="list" allowBlank="1" showInputMessage="1" showErrorMessage="1" prompt="Provided by terrestrial, freshwater or marine micro-organisms, algae, plants or animals. _x000a__x000a_Includes filtration by reed beds and adsorption and binding of heavy metals and organic compounds in organisms." sqref="C45">
      <formula1>EnvGSLevel</formula1>
    </dataValidation>
    <dataValidation type="list" allowBlank="1" showInputMessage="1" showErrorMessage="1" prompt="Provided by terrestrial, freshwater or marine ecosystems (including sediments). Includes adsorption and binding of heavy metals and organic compounds in ecosystems." sqref="C46">
      <formula1>EnvGSLevel</formula1>
    </dataValidation>
    <dataValidation type="list" allowBlank="1" showInputMessage="1" showErrorMessage="1" prompt="Dilution of gases, fluids, soild waste and waste water." sqref="C47">
      <formula1>EnvGSLevel</formula1>
    </dataValidation>
    <dataValidation type="list" allowBlank="1" showInputMessage="1" showErrorMessage="1" prompt="For example, the screening of transport corridors by trees and reduction of noise and smells by green space  or blue space." sqref="C48">
      <formula1>EnvGSLevel</formula1>
    </dataValidation>
    <dataValidation type="list" allowBlank="1" showInputMessage="1" showErrorMessage="1" prompt="Includes the protection provided by vegetation against erosion by rainfall, wind, rivers and the sea and protection against landslides. " sqref="C50">
      <formula1>EnvGSLevel</formula1>
    </dataValidation>
    <dataValidation type="list" allowBlank="1" showInputMessage="1" showErrorMessage="1" prompt="Transport and storage of sediment by rivers, lakes and the sea." sqref="C51">
      <formula1>EnvGSLevel</formula1>
    </dataValidation>
    <dataValidation type="list" allowBlank="1" showInputMessage="1" showErrorMessage="1" prompt="Maintaining baseline flows for water supply and discharge. Includes providing land cover that enables groundwater recharge." sqref="C52">
      <formula1>EnvGSLevel</formula1>
    </dataValidation>
    <dataValidation type="list"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C53">
      <formula1>EnvGSLevel</formula1>
    </dataValidation>
    <dataValidation type="list" allowBlank="1" showInputMessage="1" showErrorMessage="1" prompt="Shelter belts provided by natural or planted vegetation." sqref="C54">
      <formula1>EnvGSLevel</formula1>
    </dataValidation>
    <dataValidation type="list" allowBlank="1" showInputMessage="1" showErrorMessage="1" prompt="Air ventilation that is provided by natural or planted vegetation." sqref="C55">
      <formula1>EnvGSLevel</formula1>
    </dataValidation>
    <dataValidation type="list" allowBlank="1" showInputMessage="1" showErrorMessage="1" prompt="Pollination by bees and other insects. Seed dispersal by insects, birds and other animals. _x000a__x000a_Includes green hay seed source supply. Specify whether this is produced by the NE or a tenant." sqref="C57">
      <formula1>EnvGSLevel</formula1>
    </dataValidation>
    <dataValidation type="list" allowBlank="1" showInputMessage="1" showErrorMessage="1" prompt="Habitats for plant and animal reproduction and nurseries, such as seagrass beds and micro-structures of rivers." sqref="C58">
      <formula1>EnvGSLevel</formula1>
    </dataValidation>
    <dataValidation type="list" allowBlank="1" showInputMessage="1" showErrorMessage="1" prompt="For example, provision of aphid control on agricultural crops by ladybirds from the NNR._x000a__x000a_Includes the ecosystem providing control of invasive non-native species." sqref="C59">
      <formula1>EnvGSLevel</formula1>
    </dataValidation>
    <dataValidation type="list" allowBlank="1" showInputMessage="1" showErrorMessage="1" prompt="Ecosystem provides control of diseases that affect cultivated and natural ecosystems and human populations." sqref="C60">
      <formula1>EnvGSLevel</formula1>
    </dataValidation>
    <dataValidation type="list" allowBlank="1" showInputMessage="1" showErrorMessage="1" prompt="Includes physical weathering and the formation and development of soil which maintain bio-geochemical conditions of soils (including fertility, nutrient storage and soil structure). " sqref="C61">
      <formula1>EnvGSLevel</formula1>
    </dataValidation>
    <dataValidation type="list" allowBlank="1" showInputMessage="1" showErrorMessage="1" prompt="Maintenance and buffering of the chemical composition of the freshwater column and sediment to ensure favourable living conditions for organisms._x000a__x000a_Includes reducing discolouration of water by organic matter." sqref="C63">
      <formula1>EnvGSLevel</formula1>
    </dataValidation>
    <dataValidation type="list" allowBlank="1" showInputMessage="1" showErrorMessage="1" prompt="Maintenance and buffering of the chemical composition of the seawater column and sediment to ensure favourable living conditions for organisms." sqref="C64">
      <formula1>EnvGSLevel</formula1>
    </dataValidation>
    <dataValidation type="list" allowBlank="1" showInputMessage="1" showErrorMessage="1" prompt="Maintenance of rural and urban climates and air quality and regional precipitation and temperature patterns. Achieved through modifying temperature, humidity and winds." sqref="C66">
      <formula1>EnvGSLevel</formula1>
    </dataValidation>
    <dataValidation type="list" allowBlank="1" showInputMessage="1" showErrorMessage="1" prompt="Includes bird watching, enjoying flowers, snorkelling and whale watching on-site." sqref="C69">
      <formula1>EnvGSLevel</formula1>
    </dataValidation>
    <dataValidation type="list" allowBlank="1" showInputMessage="1" showErrorMessage="1" prompt="Includes walking, climbing, boating, snorkelling and recreational fishing and hunting." sqref="C70">
      <formula1>EnvGSLevel</formula1>
    </dataValidation>
    <dataValidation type="list"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C73">
      <formula1>EnvGSLevel</formula1>
    </dataValidation>
    <dataValidation type="list" allowBlank="1" showInputMessage="1" showErrorMessage="1" prompt="For example, preservation of biological remains (such as fossils, pollen), historic records, agricultural and industrial heritage, and cultural heritage (such as artefacts preserved in water bodies and soils)." sqref="C74 C78:C81">
      <formula1>EnvGSLevel</formula1>
    </dataValidation>
    <dataValidation type="list" allowBlank="1" showInputMessage="1" showErrorMessage="1" prompt="Remote viewing or experience of nature though media such as websites, social media, television and articles in the press." sqref="C75">
      <formula1>EnvGSLevel</formula1>
    </dataValidation>
    <dataValidation type="list" allowBlank="1" showInputMessage="1" showErrorMessage="1" prompt="Includes people's sense of place, artistic representations of nature and views from residential property." sqref="C76">
      <formula1>EnvGSLevel</formula1>
    </dataValidation>
    <dataValidation type="list" allowBlank="1" showInputMessage="1" showErrorMessage="1" prompt="Farming of fish and shellfish._x000a__x000a_Specify whether this by NE or a tenant." sqref="C27">
      <formula1>EnvGSLevel</formula1>
    </dataValidation>
    <dataValidation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D23"/>
    <dataValidation allowBlank="1" showInputMessage="1" showErrorMessage="1" prompt="For example, wild fruits, mushrooms, wild leaves for salads, samphire and seaweed harvested to eat." sqref="D24"/>
    <dataValidation allowBlank="1" showInputMessage="1" showErrorMessage="1" prompt="For example, game, fish, shellfish and honey from wild bees. Includes commercial and subsistence fishing and hunting for food._x000a__x000a_Specify whether they are harvested by NE, a tenant or licence holders." sqref="D25"/>
    <dataValidation allowBlank="1" showInputMessage="1" showErrorMessage="1" prompt="For example, sphagnum, watercress and seaweed farming._x000a__x000a_Specify whether they are produced / harvested by NE or a tenant." sqref="D26"/>
    <dataValidation allowBlank="1" showInputMessage="1" showErrorMessage="1" prompt="Farming of fish and shellfish._x000a__x000a_Specify whether this by NE or a tenant." sqref="D27"/>
    <dataValidation allowBlank="1" showInputMessage="1" showErrorMessage="1" prompt="From collected precipitation or abstracted surface water." sqref="D29"/>
    <dataValidation allowBlank="1" showInputMessage="1" showErrorMessage="1" prompt="From plants, algae and animals. For example, fertiliser, grazing, silage, hay and other animal feed.  Includes grazing and hay that are supplied to a tenant. _x000a__x000a_Specify whether the materials are produced by NE or a tenant._x000a__x000a_" sqref="D33"/>
    <dataValidation allowBlank="1" showInputMessage="1" showErrorMessage="1" prompt="For example, genetic material used in breeding programmes and in the the biochemical and pharmaceutical industries." sqref="D34"/>
    <dataValidation allowBlank="1" showInputMessage="1" showErrorMessage="1" prompt="Collected precipitation and abstracted surface water. Includes domestic use (such as washing and cleaning), irrigation, livestock, industrial use (consumption and cooling)." sqref="D36"/>
    <dataValidation allowBlank="1" showInputMessage="1" showErrorMessage="1" prompt="Includes domestic use (such as washing and cleaning), irrigation, livestock, industrial use (consumption and cooling)." sqref="D37"/>
    <dataValidation allowBlank="1" showInputMessage="1" showErrorMessage="1" prompt="For example, wood, straw, crops and plants for burning or energy production (including firewood)._x000a__x000a_Specify whether they are harvested by NE or a tenant." sqref="D39"/>
    <dataValidation allowBlank="1" showInputMessage="1" showErrorMessage="1" prompt="For example, dung, fat, oil and dead animals used for burning or energy production." sqref="D40"/>
    <dataValidation allowBlank="1" showInputMessage="1" showErrorMessage="1" prompt="Physical labour provided by animals for example horses." sqref="D41"/>
    <dataValidation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D44"/>
    <dataValidation allowBlank="1" showInputMessage="1" showErrorMessage="1" prompt="Provided by terrestrial, freshwater or marine micro-organisms, algae, plants or animals. _x000a__x000a_Includes filtration by reed beds and adsorption and binding of heavy metals and organic compounds in organisms." sqref="D45"/>
    <dataValidation allowBlank="1" showInputMessage="1" showErrorMessage="1" prompt="Provided by terrestrial, freshwater or marine ecosystems (including sediments). Includes adsorption and binding of heavy metals and organic compounds in ecosystems." sqref="D46"/>
    <dataValidation allowBlank="1" showInputMessage="1" showErrorMessage="1" prompt="Dilution of gases, fluids, soild waste and waste water." sqref="D47"/>
    <dataValidation allowBlank="1" showInputMessage="1" showErrorMessage="1" prompt="For example, the screening of transport corridors by trees and reduction of noise and smells by green space  or blue space." sqref="D48"/>
    <dataValidation allowBlank="1" showInputMessage="1" showErrorMessage="1" prompt="Includes the protection provided by vegetation against erosion by rainfall, wind, rivers and the sea and protection against landslides. " sqref="D50"/>
    <dataValidation allowBlank="1" showInputMessage="1" showErrorMessage="1" prompt="Transport and storage of sediment by rivers, lakes and the sea." sqref="D51"/>
    <dataValidation allowBlank="1" showInputMessage="1" showErrorMessage="1" prompt="Maintaining baseline flows for water supply and discharge. Includes providing land cover that enables groundwater recharge." sqref="D52"/>
    <dataValidation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D53"/>
    <dataValidation allowBlank="1" showInputMessage="1" showErrorMessage="1" prompt="Shelter belts provided by natural or planted vegetation." sqref="D54"/>
    <dataValidation allowBlank="1" showInputMessage="1" showErrorMessage="1" prompt="Air ventilation that is provided by natural or planted vegetation." sqref="D55"/>
    <dataValidation allowBlank="1" showInputMessage="1" showErrorMessage="1" prompt="Pollination by bees and other insects. Seed dispersal by insects, birds and other animals. _x000a__x000a_Includes green hay seed source supply. Specify whether this is produced by the NE or a tenant." sqref="D57"/>
    <dataValidation allowBlank="1" showInputMessage="1" showErrorMessage="1" prompt="Habitats for plant and animal reproduction and nurseries, such as seagrass beds and micro-structures of rivers." sqref="D58"/>
    <dataValidation allowBlank="1" showInputMessage="1" showErrorMessage="1" prompt="For example, provision of aphid control on agricultural crops by ladybirds from the NNR._x000a__x000a_Includes the ecosystem providing control of invasive non-native species." sqref="D59"/>
    <dataValidation allowBlank="1" showInputMessage="1" showErrorMessage="1" prompt="Ecosystem provides control of diseases that affect cultivated and natural ecosystems and human populations." sqref="D60"/>
    <dataValidation allowBlank="1" showInputMessage="1" showErrorMessage="1" prompt="Includes physical weathering and the formation and development of soil which maintain bio-geochemical conditions of soils (including fertility, nutrient storage and soil structure). " sqref="D61"/>
    <dataValidation allowBlank="1" showInputMessage="1" showErrorMessage="1" prompt="Maintenance and buffering of the chemical composition of the freshwater column and sediment to ensure favourable living conditions for organisms._x000a__x000a_Includes reducing discolouration of water by organic matter." sqref="D63"/>
    <dataValidation allowBlank="1" showInputMessage="1" showErrorMessage="1" prompt="Maintenance and buffering of the chemical composition of the seawater column and sediment to ensure favourable living conditions for organisms." sqref="D64"/>
    <dataValidation allowBlank="1" showInputMessage="1" showErrorMessage="1" prompt="Maintenance of rural and urban climates and air quality and regional precipitation and temperature patterns. Achieved through modifying temperature, humidity and winds." sqref="D66"/>
    <dataValidation allowBlank="1" showInputMessage="1" showErrorMessage="1" prompt="Includes bird watching, enjoying flowers, snorkelling and whale watching on-site." sqref="D69"/>
    <dataValidation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D72"/>
    <dataValidation allowBlank="1" showInputMessage="1" showErrorMessage="1" prompt="For example, preservation of biological remains (such as fossils, pollen), historic records, agricultural and industrial heritage, and cultural heritage (such as artefacts preserved in water bodies and soils)." sqref="D74"/>
    <dataValidation allowBlank="1" showInputMessage="1" showErrorMessage="1" prompt="Remote viewing or experience of nature though media such as websites, social media, television and articles in the press." sqref="D75"/>
    <dataValidation allowBlank="1" showInputMessage="1" showErrorMessage="1" prompt="Includes people's sense of place, artistic representations of nature and views from residential property." sqref="D76"/>
    <dataValidation allowBlank="1" showInputMessage="1" showErrorMessage="1" prompt="Emblematic plants and animals that are, for example, the symbol of a country, region or organisation." sqref="D78"/>
    <dataValidation allowBlank="1" showInputMessage="1" showErrorMessage="1" prompt="Includes places that have spiritual or ritual importance, holy places and sacred plants and animals." sqref="D79"/>
    <dataValidation allowBlank="1" showInputMessage="1" showErrorMessage="1" prompt="People's willingness to conserve habitats, species and land/seascapes even if they do not visit them or use goods and services that they provide." sqref="D80"/>
    <dataValidation allowBlank="1" showInputMessage="1" showErrorMessage="1" prompt="People's willingness to preserve habitats, species and land/seascapes for future generations. " sqref="D81"/>
    <dataValidation allowBlank="1" showInputMessage="1" showErrorMessage="1" prompt="For example, cereals, vegetables, fruits. _x000a__x000a_Specify whether they are produced by NE or a tenant." sqref="D22"/>
    <dataValidation type="list" allowBlank="1" showInputMessage="1" showErrorMessage="1" prompt="For example, meat or dairy products produced by NE. _x000a__x000a_Record grazing / hay production by tenants under materials for agricultural use (not here)._x000a__x000a_For eggs and honey from commercial bees specify whether they are produced by NE or a tenant." sqref="C23">
      <formula1>EnvGSLevel</formula1>
    </dataValidation>
    <dataValidation type="list" allowBlank="1" showInputMessage="1" showErrorMessage="1" prompt="From plants, algae and animals. For example, fertiliser, grazing, silage, hay and other animal feed._x000a__x000a_Specify whether they are produced by NE or a tenant." sqref="C33">
      <formula1>EnvGSLevel</formula1>
    </dataValidation>
    <dataValidation type="list" allowBlank="1" showInputMessage="1" showErrorMessage="1" prompt="From animals, plants and algae. For example, wood, timber, wool, leather,oil, resin, remedies, medicines, dyes and colours, ornaments._x000a__x000a_Does not include materials used to generate energy._x000a__x000a_Specify whether they are produced / harvested by NE or a tenant." sqref="C32">
      <formula1>EnvGSLevel</formula1>
    </dataValidation>
    <dataValidation type="list" allowBlank="1" showInputMessage="1" showErrorMessage="1" prompt="For example, wood, straw, crops and plants for burning or energy production._x000a__x000a_Specify whether they are harvested by NE or a tenant." sqref="C39">
      <formula1>EnvGSLevel</formula1>
    </dataValidation>
    <dataValidation type="list" allowBlank="1" showInputMessage="1" showErrorMessage="1" prompt="Research conducted on site and via other media. Also, contributions to scientific knowledge (for example on habitat restoration techniques)._x000a__x000a_Includes student dissertation projects, citizen science and other research projects. " sqref="C72">
      <formula1>EnvGSLevel</formula1>
    </dataValidation>
    <dataValidation type="list" allowBlank="1" showInputMessage="1" showErrorMessage="1" prompt="Reductions achieved through greenhouse gas and carbon sequestration by terrestrial ecosystems, watercolumns, sediments and their organisms." sqref="C65">
      <formula1>EnvGSLevel</formula1>
    </dataValidation>
    <dataValidation type="list" allowBlank="1" showInputMessage="1" showErrorMessage="1" prompt="Maintenance of bio-geochemical conditions of soils through decomposition and mineralisation of dead organic material and nitrogen fixation." sqref="C62">
      <formula1>EnvGSLevel</formula1>
    </dataValidation>
  </dataValidations>
  <hyperlinks>
    <hyperlink ref="B10" location="'Tip G&amp;S'!A1" display="How to fill in this sheet"/>
    <hyperlink ref="B92" location="'RS Phys Flow'!A1" display="Go to next sheet"/>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59"/>
  <sheetViews>
    <sheetView zoomScale="80" zoomScaleNormal="80" workbookViewId="0"/>
  </sheetViews>
  <sheetFormatPr defaultRowHeight="14.25" x14ac:dyDescent="0.2"/>
  <cols>
    <col min="1" max="1" width="4.77734375" style="137" customWidth="1"/>
    <col min="2" max="2" width="37" style="137" customWidth="1"/>
    <col min="3" max="3" width="16.109375" style="137" customWidth="1"/>
    <col min="4" max="4" width="18.77734375" style="137" customWidth="1"/>
    <col min="5" max="5" width="27.33203125" style="137" customWidth="1"/>
    <col min="6" max="25" width="10.33203125" style="137" customWidth="1"/>
    <col min="26" max="16384" width="8.88671875" style="137"/>
  </cols>
  <sheetData>
    <row r="1" spans="2:25" x14ac:dyDescent="0.2">
      <c r="B1" s="135"/>
      <c r="C1" s="135"/>
      <c r="D1" s="135"/>
      <c r="E1" s="135"/>
      <c r="F1" s="135"/>
      <c r="G1" s="136"/>
    </row>
    <row r="2" spans="2:25" ht="15.75" x14ac:dyDescent="0.25">
      <c r="B2" s="138" t="s">
        <v>140</v>
      </c>
      <c r="G2" s="136"/>
    </row>
    <row r="3" spans="2:25" ht="15.75" x14ac:dyDescent="0.25">
      <c r="B3" s="138"/>
      <c r="G3" s="136"/>
    </row>
    <row r="4" spans="2:25" ht="15" x14ac:dyDescent="0.25">
      <c r="B4" s="166" t="s">
        <v>165</v>
      </c>
      <c r="G4" s="136"/>
    </row>
    <row r="5" spans="2:25" x14ac:dyDescent="0.2">
      <c r="B5" s="137" t="s">
        <v>329</v>
      </c>
      <c r="G5" s="136"/>
    </row>
    <row r="6" spans="2:25" x14ac:dyDescent="0.2">
      <c r="B6" s="137" t="s">
        <v>514</v>
      </c>
      <c r="G6" s="136"/>
    </row>
    <row r="7" spans="2:25" x14ac:dyDescent="0.2">
      <c r="B7" s="137" t="s">
        <v>178</v>
      </c>
      <c r="G7" s="136"/>
    </row>
    <row r="8" spans="2:25" x14ac:dyDescent="0.2">
      <c r="G8" s="136"/>
    </row>
    <row r="9" spans="2:25" ht="15" x14ac:dyDescent="0.2">
      <c r="B9" s="774" t="s">
        <v>295</v>
      </c>
      <c r="C9" s="771"/>
      <c r="D9" s="771"/>
      <c r="G9" s="136"/>
    </row>
    <row r="10" spans="2:25" ht="15" x14ac:dyDescent="0.2">
      <c r="B10" s="620"/>
      <c r="C10" s="620"/>
      <c r="D10" s="620"/>
      <c r="G10" s="136"/>
    </row>
    <row r="11" spans="2:25" x14ac:dyDescent="0.2">
      <c r="B11" s="139" t="s">
        <v>5</v>
      </c>
      <c r="C11" s="626" t="str">
        <f>Focus!C16</f>
        <v>Ainsdale Sand Dunes NNR</v>
      </c>
      <c r="E11" s="139"/>
      <c r="F11" s="140"/>
      <c r="G11" s="136"/>
    </row>
    <row r="12" spans="2:25" x14ac:dyDescent="0.2">
      <c r="B12" s="139"/>
      <c r="C12" s="626"/>
      <c r="E12" s="139"/>
      <c r="F12" s="140"/>
      <c r="G12" s="136"/>
    </row>
    <row r="13" spans="2:25" x14ac:dyDescent="0.2">
      <c r="B13" s="637" t="s">
        <v>411</v>
      </c>
      <c r="C13" s="135"/>
      <c r="D13" s="135"/>
      <c r="E13" s="135"/>
      <c r="F13" s="135"/>
      <c r="G13" s="136"/>
    </row>
    <row r="14" spans="2:25" x14ac:dyDescent="0.2">
      <c r="C14" s="630"/>
      <c r="D14" s="630"/>
      <c r="E14" s="630"/>
      <c r="F14" s="630"/>
      <c r="G14" s="136"/>
    </row>
    <row r="15" spans="2:25" ht="27" customHeight="1" x14ac:dyDescent="0.25">
      <c r="C15" s="141"/>
      <c r="D15" s="141"/>
      <c r="E15" s="142"/>
      <c r="F15" s="772" t="s">
        <v>518</v>
      </c>
      <c r="G15" s="773"/>
      <c r="H15" s="773"/>
      <c r="I15" s="773"/>
      <c r="J15" s="773"/>
      <c r="K15" s="773"/>
      <c r="L15" s="773"/>
      <c r="M15" s="773"/>
      <c r="N15" s="773"/>
      <c r="O15" s="773"/>
      <c r="P15" s="773"/>
      <c r="Q15" s="773"/>
      <c r="R15" s="773"/>
      <c r="S15" s="773"/>
      <c r="T15" s="773"/>
      <c r="U15" s="773"/>
      <c r="V15" s="773"/>
      <c r="W15" s="773"/>
      <c r="X15" s="773"/>
      <c r="Y15" s="773"/>
    </row>
    <row r="16" spans="2:25" ht="59.25" customHeight="1" x14ac:dyDescent="0.25">
      <c r="B16" s="143" t="s">
        <v>133</v>
      </c>
      <c r="C16" s="143" t="s">
        <v>308</v>
      </c>
      <c r="D16" s="143" t="s">
        <v>294</v>
      </c>
      <c r="E16" s="144" t="s">
        <v>67</v>
      </c>
      <c r="F16" s="145">
        <v>2016</v>
      </c>
      <c r="G16" s="146">
        <v>2017</v>
      </c>
      <c r="H16" s="146">
        <f>G16+1</f>
        <v>2018</v>
      </c>
      <c r="I16" s="146">
        <f t="shared" ref="I16:Y16" si="0">H16+1</f>
        <v>2019</v>
      </c>
      <c r="J16" s="146">
        <f t="shared" si="0"/>
        <v>2020</v>
      </c>
      <c r="K16" s="146">
        <f t="shared" si="0"/>
        <v>2021</v>
      </c>
      <c r="L16" s="146">
        <f t="shared" si="0"/>
        <v>2022</v>
      </c>
      <c r="M16" s="146">
        <f t="shared" si="0"/>
        <v>2023</v>
      </c>
      <c r="N16" s="146">
        <f t="shared" si="0"/>
        <v>2024</v>
      </c>
      <c r="O16" s="146">
        <f t="shared" si="0"/>
        <v>2025</v>
      </c>
      <c r="P16" s="146">
        <f t="shared" si="0"/>
        <v>2026</v>
      </c>
      <c r="Q16" s="146">
        <f t="shared" si="0"/>
        <v>2027</v>
      </c>
      <c r="R16" s="146">
        <f t="shared" si="0"/>
        <v>2028</v>
      </c>
      <c r="S16" s="146">
        <f t="shared" si="0"/>
        <v>2029</v>
      </c>
      <c r="T16" s="146">
        <f t="shared" si="0"/>
        <v>2030</v>
      </c>
      <c r="U16" s="146">
        <f t="shared" si="0"/>
        <v>2031</v>
      </c>
      <c r="V16" s="146">
        <f t="shared" si="0"/>
        <v>2032</v>
      </c>
      <c r="W16" s="146">
        <f t="shared" si="0"/>
        <v>2033</v>
      </c>
      <c r="X16" s="146">
        <f t="shared" si="0"/>
        <v>2034</v>
      </c>
      <c r="Y16" s="146">
        <f t="shared" si="0"/>
        <v>2035</v>
      </c>
    </row>
    <row r="17" spans="2:25" ht="15" x14ac:dyDescent="0.25">
      <c r="B17" s="147" t="s">
        <v>19</v>
      </c>
      <c r="C17" s="148"/>
      <c r="D17" s="149"/>
      <c r="E17" s="150"/>
      <c r="F17" s="151"/>
      <c r="G17" s="152"/>
      <c r="H17" s="152"/>
      <c r="I17" s="152"/>
      <c r="J17" s="152"/>
      <c r="K17" s="152"/>
      <c r="L17" s="152"/>
      <c r="M17" s="152"/>
      <c r="N17" s="152"/>
      <c r="O17" s="152"/>
      <c r="P17" s="152"/>
      <c r="Q17" s="152"/>
      <c r="R17" s="152"/>
      <c r="S17" s="152"/>
      <c r="T17" s="152"/>
      <c r="U17" s="152"/>
      <c r="V17" s="152"/>
      <c r="W17" s="152"/>
      <c r="X17" s="152"/>
      <c r="Y17" s="152"/>
    </row>
    <row r="18" spans="2:25" x14ac:dyDescent="0.2">
      <c r="B18" s="153" t="s">
        <v>406</v>
      </c>
      <c r="C18" s="128" t="s">
        <v>364</v>
      </c>
      <c r="D18" s="128" t="s">
        <v>365</v>
      </c>
      <c r="E18" s="532"/>
      <c r="F18" s="154"/>
      <c r="G18" s="154"/>
      <c r="H18" s="154">
        <v>200</v>
      </c>
      <c r="I18" s="154">
        <v>200</v>
      </c>
      <c r="J18" s="154">
        <v>700</v>
      </c>
      <c r="K18" s="154">
        <v>200</v>
      </c>
      <c r="L18" s="154"/>
      <c r="M18" s="154"/>
      <c r="N18" s="154"/>
      <c r="O18" s="154">
        <v>500</v>
      </c>
      <c r="P18" s="154"/>
      <c r="Q18" s="154"/>
      <c r="R18" s="154"/>
      <c r="S18" s="154"/>
      <c r="T18" s="154">
        <v>500</v>
      </c>
      <c r="U18" s="154"/>
      <c r="V18" s="154"/>
      <c r="W18" s="154"/>
      <c r="X18" s="154"/>
      <c r="Y18" s="154">
        <v>500</v>
      </c>
    </row>
    <row r="19" spans="2:25" ht="28.5" x14ac:dyDescent="0.2">
      <c r="B19" s="153" t="s">
        <v>407</v>
      </c>
      <c r="C19" s="128" t="s">
        <v>477</v>
      </c>
      <c r="D19" s="128" t="s">
        <v>366</v>
      </c>
      <c r="E19" s="129"/>
      <c r="F19" s="155">
        <v>15</v>
      </c>
      <c r="G19" s="155">
        <v>15</v>
      </c>
      <c r="H19" s="155">
        <v>15</v>
      </c>
      <c r="I19" s="155">
        <v>15</v>
      </c>
      <c r="J19" s="155">
        <v>15</v>
      </c>
      <c r="K19" s="155">
        <v>15</v>
      </c>
      <c r="L19" s="155">
        <v>15</v>
      </c>
      <c r="M19" s="155">
        <v>15</v>
      </c>
      <c r="N19" s="155">
        <v>15</v>
      </c>
      <c r="O19" s="155">
        <v>15</v>
      </c>
      <c r="P19" s="155">
        <v>15</v>
      </c>
      <c r="Q19" s="155">
        <v>15</v>
      </c>
      <c r="R19" s="155">
        <v>15</v>
      </c>
      <c r="S19" s="155">
        <v>15</v>
      </c>
      <c r="T19" s="155">
        <v>15</v>
      </c>
      <c r="U19" s="155">
        <v>15</v>
      </c>
      <c r="V19" s="155">
        <v>15</v>
      </c>
      <c r="W19" s="155">
        <v>15</v>
      </c>
      <c r="X19" s="155">
        <v>15</v>
      </c>
      <c r="Y19" s="155">
        <v>15</v>
      </c>
    </row>
    <row r="20" spans="2:25" x14ac:dyDescent="0.2">
      <c r="B20" s="153" t="s">
        <v>408</v>
      </c>
      <c r="C20" s="128" t="s">
        <v>367</v>
      </c>
      <c r="D20" s="128" t="s">
        <v>368</v>
      </c>
      <c r="E20" s="129"/>
      <c r="F20" s="154">
        <v>20</v>
      </c>
      <c r="G20" s="154">
        <v>20</v>
      </c>
      <c r="H20" s="154">
        <v>20</v>
      </c>
      <c r="I20" s="154">
        <v>20</v>
      </c>
      <c r="J20" s="154">
        <v>20</v>
      </c>
      <c r="K20" s="154">
        <v>20</v>
      </c>
      <c r="L20" s="154">
        <v>20</v>
      </c>
      <c r="M20" s="154">
        <v>20</v>
      </c>
      <c r="N20" s="154">
        <v>20</v>
      </c>
      <c r="O20" s="154">
        <v>20</v>
      </c>
      <c r="P20" s="154">
        <v>20</v>
      </c>
      <c r="Q20" s="154">
        <v>20</v>
      </c>
      <c r="R20" s="154">
        <v>20</v>
      </c>
      <c r="S20" s="154">
        <v>20</v>
      </c>
      <c r="T20" s="154">
        <v>20</v>
      </c>
      <c r="U20" s="154">
        <v>20</v>
      </c>
      <c r="V20" s="154">
        <v>20</v>
      </c>
      <c r="W20" s="154">
        <v>20</v>
      </c>
      <c r="X20" s="154">
        <v>20</v>
      </c>
      <c r="Y20" s="154">
        <v>20</v>
      </c>
    </row>
    <row r="21" spans="2:25" x14ac:dyDescent="0.2">
      <c r="B21" s="153" t="s">
        <v>572</v>
      </c>
      <c r="C21" s="128" t="s">
        <v>369</v>
      </c>
      <c r="D21" s="128" t="s">
        <v>366</v>
      </c>
      <c r="E21" s="129"/>
      <c r="F21" s="154">
        <v>225</v>
      </c>
      <c r="G21" s="154">
        <v>225</v>
      </c>
      <c r="H21" s="154">
        <v>225</v>
      </c>
      <c r="I21" s="154">
        <v>225</v>
      </c>
      <c r="J21" s="154">
        <v>225</v>
      </c>
      <c r="K21" s="154">
        <v>225</v>
      </c>
      <c r="L21" s="154">
        <v>225</v>
      </c>
      <c r="M21" s="154">
        <v>225</v>
      </c>
      <c r="N21" s="154">
        <v>225</v>
      </c>
      <c r="O21" s="154">
        <v>225</v>
      </c>
      <c r="P21" s="154">
        <v>225</v>
      </c>
      <c r="Q21" s="154">
        <v>225</v>
      </c>
      <c r="R21" s="154">
        <v>225</v>
      </c>
      <c r="S21" s="154">
        <v>225</v>
      </c>
      <c r="T21" s="154">
        <v>225</v>
      </c>
      <c r="U21" s="154">
        <v>225</v>
      </c>
      <c r="V21" s="154">
        <v>225</v>
      </c>
      <c r="W21" s="154">
        <v>225</v>
      </c>
      <c r="X21" s="154">
        <v>225</v>
      </c>
      <c r="Y21" s="154">
        <v>225</v>
      </c>
    </row>
    <row r="22" spans="2:25" x14ac:dyDescent="0.2">
      <c r="B22" s="153" t="s">
        <v>409</v>
      </c>
      <c r="C22" s="128" t="s">
        <v>367</v>
      </c>
      <c r="D22" s="128" t="s">
        <v>368</v>
      </c>
      <c r="E22" s="129"/>
      <c r="F22" s="154"/>
      <c r="G22" s="154"/>
      <c r="H22" s="154">
        <v>200</v>
      </c>
      <c r="I22" s="154">
        <v>200</v>
      </c>
      <c r="J22" s="154">
        <v>700</v>
      </c>
      <c r="K22" s="154">
        <v>200</v>
      </c>
      <c r="L22" s="154"/>
      <c r="M22" s="154"/>
      <c r="N22" s="154"/>
      <c r="O22" s="154">
        <v>500</v>
      </c>
      <c r="P22" s="154"/>
      <c r="Q22" s="154"/>
      <c r="R22" s="154"/>
      <c r="S22" s="154"/>
      <c r="T22" s="154">
        <v>500</v>
      </c>
      <c r="U22" s="154"/>
      <c r="V22" s="154"/>
      <c r="W22" s="154"/>
      <c r="X22" s="154"/>
      <c r="Y22" s="154">
        <v>500</v>
      </c>
    </row>
    <row r="23" spans="2:25" x14ac:dyDescent="0.2">
      <c r="B23" s="153"/>
      <c r="C23" s="128"/>
      <c r="D23" s="128"/>
      <c r="E23" s="129"/>
      <c r="F23" s="154"/>
      <c r="G23" s="154"/>
      <c r="H23" s="154"/>
      <c r="I23" s="154"/>
      <c r="J23" s="154"/>
      <c r="K23" s="154"/>
      <c r="L23" s="154"/>
      <c r="M23" s="154"/>
      <c r="N23" s="154"/>
      <c r="O23" s="154"/>
      <c r="P23" s="154"/>
      <c r="Q23" s="154"/>
      <c r="R23" s="154"/>
      <c r="S23" s="154"/>
      <c r="T23" s="154"/>
      <c r="U23" s="154"/>
      <c r="V23" s="154"/>
      <c r="W23" s="154"/>
      <c r="X23" s="154"/>
      <c r="Y23" s="154"/>
    </row>
    <row r="24" spans="2:25" x14ac:dyDescent="0.2">
      <c r="B24" s="153"/>
      <c r="C24" s="128"/>
      <c r="D24" s="128"/>
      <c r="E24" s="129"/>
      <c r="F24" s="154"/>
      <c r="G24" s="154"/>
      <c r="H24" s="154"/>
      <c r="I24" s="154"/>
      <c r="J24" s="154"/>
      <c r="K24" s="154"/>
      <c r="L24" s="154"/>
      <c r="M24" s="154"/>
      <c r="N24" s="154"/>
      <c r="O24" s="154"/>
      <c r="P24" s="154"/>
      <c r="Q24" s="154"/>
      <c r="R24" s="154"/>
      <c r="S24" s="154"/>
      <c r="T24" s="154"/>
      <c r="U24" s="154"/>
      <c r="V24" s="154"/>
      <c r="W24" s="154"/>
      <c r="X24" s="154"/>
      <c r="Y24" s="154"/>
    </row>
    <row r="25" spans="2:25" ht="15" x14ac:dyDescent="0.2">
      <c r="B25" s="156" t="s">
        <v>55</v>
      </c>
      <c r="C25" s="157"/>
      <c r="D25" s="157"/>
      <c r="E25" s="158"/>
      <c r="F25" s="159"/>
      <c r="G25" s="159"/>
      <c r="H25" s="159"/>
      <c r="I25" s="159"/>
      <c r="J25" s="159"/>
      <c r="K25" s="159"/>
      <c r="L25" s="159"/>
      <c r="M25" s="159"/>
      <c r="N25" s="159"/>
      <c r="O25" s="159"/>
      <c r="P25" s="159"/>
      <c r="Q25" s="159"/>
      <c r="R25" s="159"/>
      <c r="S25" s="159"/>
      <c r="T25" s="159"/>
      <c r="U25" s="159"/>
      <c r="V25" s="159"/>
      <c r="W25" s="159"/>
      <c r="X25" s="159"/>
      <c r="Y25" s="159"/>
    </row>
    <row r="26" spans="2:25" ht="92.25" customHeight="1" x14ac:dyDescent="0.2">
      <c r="B26" s="153" t="s">
        <v>536</v>
      </c>
      <c r="C26" s="128" t="s">
        <v>445</v>
      </c>
      <c r="D26" s="656" t="s">
        <v>594</v>
      </c>
      <c r="E26" s="657" t="s">
        <v>452</v>
      </c>
      <c r="F26" s="679">
        <f>('RS Register'!G19*'RS Phys Flow'!$C$52)+('RS Register'!G20*'RS Phys Flow'!$C$53)</f>
        <v>-75936.666666666715</v>
      </c>
      <c r="G26" s="679">
        <f>('RS Register'!H19*'RS Phys Flow'!$C$52)+('RS Register'!H20*'RS Phys Flow'!$C$53)</f>
        <v>-75936.666666666715</v>
      </c>
      <c r="H26" s="679">
        <f>('RS Register'!I19*'RS Phys Flow'!$C$52)+('RS Register'!I20*'RS Phys Flow'!$C$53)</f>
        <v>-75137.333333333372</v>
      </c>
      <c r="I26" s="679">
        <f>('RS Register'!J19*'RS Phys Flow'!$C$52)+('RS Register'!J20*'RS Phys Flow'!$C$53)</f>
        <v>-74338.000000000029</v>
      </c>
      <c r="J26" s="679">
        <f>('RS Register'!K19*'RS Phys Flow'!$C$52)+('RS Register'!K20*'RS Phys Flow'!$C$53)</f>
        <v>-70341.333333333372</v>
      </c>
      <c r="K26" s="679">
        <f>('RS Register'!L19*'RS Phys Flow'!$C$52)+('RS Register'!L20*'RS Phys Flow'!$C$53)</f>
        <v>-69542.000000000029</v>
      </c>
      <c r="L26" s="679">
        <f>('RS Register'!M19*'RS Phys Flow'!$C$52)+('RS Register'!M20*'RS Phys Flow'!$C$53)</f>
        <v>-69542.000000000029</v>
      </c>
      <c r="M26" s="679">
        <f>('RS Register'!N19*'RS Phys Flow'!$C$52)+('RS Register'!N20*'RS Phys Flow'!$C$53)</f>
        <v>-69542.000000000029</v>
      </c>
      <c r="N26" s="679">
        <f>('RS Register'!O19*'RS Phys Flow'!$C$52)+('RS Register'!O20*'RS Phys Flow'!$C$53)</f>
        <v>-69542.000000000029</v>
      </c>
      <c r="O26" s="679">
        <f>('RS Register'!P19*'RS Phys Flow'!$C$52)+('RS Register'!P20*'RS Phys Flow'!$C$53)</f>
        <v>-67943.333333333372</v>
      </c>
      <c r="P26" s="679">
        <f>('RS Register'!Q19*'RS Phys Flow'!$C$52)+('RS Register'!Q20*'RS Phys Flow'!$C$53)</f>
        <v>-67943.333333333372</v>
      </c>
      <c r="Q26" s="679">
        <f>('RS Register'!R19*'RS Phys Flow'!$C$52)+('RS Register'!R20*'RS Phys Flow'!$C$53)</f>
        <v>-67943.333333333372</v>
      </c>
      <c r="R26" s="679">
        <f>('RS Register'!S19*'RS Phys Flow'!$C$52)+('RS Register'!S20*'RS Phys Flow'!$C$53)</f>
        <v>-67943.333333333372</v>
      </c>
      <c r="S26" s="679">
        <f>('RS Register'!T19*'RS Phys Flow'!$C$52)+('RS Register'!T20*'RS Phys Flow'!$C$53)</f>
        <v>-67943.333333333372</v>
      </c>
      <c r="T26" s="679">
        <f>('RS Register'!U19*'RS Phys Flow'!$C$52)+('RS Register'!U20*'RS Phys Flow'!$C$53)</f>
        <v>-66344.666666666701</v>
      </c>
      <c r="U26" s="679">
        <f>('RS Register'!V19*'RS Phys Flow'!$C$52)+('RS Register'!V20*'RS Phys Flow'!$C$53)</f>
        <v>-66344.666666666701</v>
      </c>
      <c r="V26" s="679">
        <f>('RS Register'!W19*'RS Phys Flow'!$C$52)+('RS Register'!W20*'RS Phys Flow'!$C$53)</f>
        <v>-66344.666666666701</v>
      </c>
      <c r="W26" s="679">
        <f>('RS Register'!X19*'RS Phys Flow'!$C$52)+('RS Register'!X20*'RS Phys Flow'!$C$53)</f>
        <v>-66344.666666666701</v>
      </c>
      <c r="X26" s="679">
        <f>('RS Register'!Y19*'RS Phys Flow'!$C$52)+('RS Register'!Y20*'RS Phys Flow'!$C$53)</f>
        <v>-66344.666666666701</v>
      </c>
      <c r="Y26" s="679">
        <f>('RS Register'!Z19*'RS Phys Flow'!$C$52)+('RS Register'!Z20*'RS Phys Flow'!$C$53)</f>
        <v>-64746.000000000036</v>
      </c>
    </row>
    <row r="27" spans="2:25" ht="15.75" x14ac:dyDescent="0.2">
      <c r="B27" s="153"/>
      <c r="C27" s="128"/>
      <c r="D27" s="128"/>
      <c r="E27" s="129"/>
      <c r="F27" s="161"/>
      <c r="G27" s="160"/>
      <c r="H27" s="160"/>
      <c r="I27" s="160"/>
      <c r="J27" s="160"/>
      <c r="K27" s="160"/>
      <c r="L27" s="160"/>
      <c r="M27" s="160"/>
      <c r="N27" s="160"/>
      <c r="O27" s="160"/>
      <c r="P27" s="160"/>
      <c r="Q27" s="160"/>
      <c r="R27" s="160"/>
      <c r="S27" s="160"/>
      <c r="T27" s="160"/>
      <c r="U27" s="160"/>
      <c r="V27" s="160"/>
      <c r="W27" s="160"/>
      <c r="X27" s="160"/>
      <c r="Y27" s="160"/>
    </row>
    <row r="28" spans="2:25" ht="15.75" x14ac:dyDescent="0.2">
      <c r="B28" s="153"/>
      <c r="C28" s="128"/>
      <c r="D28" s="128"/>
      <c r="E28" s="129"/>
      <c r="F28" s="161"/>
      <c r="G28" s="160"/>
      <c r="H28" s="160"/>
      <c r="I28" s="160"/>
      <c r="J28" s="160"/>
      <c r="K28" s="160"/>
      <c r="L28" s="160"/>
      <c r="M28" s="160"/>
      <c r="N28" s="160"/>
      <c r="O28" s="160"/>
      <c r="P28" s="160"/>
      <c r="Q28" s="160"/>
      <c r="R28" s="160"/>
      <c r="S28" s="160"/>
      <c r="T28" s="160"/>
      <c r="U28" s="160"/>
      <c r="V28" s="160"/>
      <c r="W28" s="160"/>
      <c r="X28" s="160"/>
      <c r="Y28" s="160"/>
    </row>
    <row r="29" spans="2:25" x14ac:dyDescent="0.2">
      <c r="B29" s="153"/>
      <c r="C29" s="128"/>
      <c r="D29" s="128"/>
      <c r="E29" s="129"/>
      <c r="F29" s="160"/>
      <c r="G29" s="160"/>
      <c r="H29" s="160"/>
      <c r="I29" s="160"/>
      <c r="J29" s="160"/>
      <c r="K29" s="160"/>
      <c r="L29" s="160"/>
      <c r="M29" s="160"/>
      <c r="N29" s="160"/>
      <c r="O29" s="160"/>
      <c r="P29" s="160"/>
      <c r="Q29" s="160"/>
      <c r="R29" s="160"/>
      <c r="S29" s="160"/>
      <c r="T29" s="160"/>
      <c r="U29" s="160"/>
      <c r="V29" s="160"/>
      <c r="W29" s="160"/>
      <c r="X29" s="160"/>
      <c r="Y29" s="160"/>
    </row>
    <row r="30" spans="2:25" x14ac:dyDescent="0.2">
      <c r="B30" s="153"/>
      <c r="C30" s="128"/>
      <c r="D30" s="128"/>
      <c r="E30" s="129"/>
      <c r="F30" s="160"/>
      <c r="G30" s="160"/>
      <c r="H30" s="160"/>
      <c r="I30" s="160"/>
      <c r="J30" s="160"/>
      <c r="K30" s="160"/>
      <c r="L30" s="160"/>
      <c r="M30" s="160"/>
      <c r="N30" s="160"/>
      <c r="O30" s="160"/>
      <c r="P30" s="160"/>
      <c r="Q30" s="160"/>
      <c r="R30" s="160"/>
      <c r="S30" s="160"/>
      <c r="T30" s="160"/>
      <c r="U30" s="160"/>
      <c r="V30" s="160"/>
      <c r="W30" s="160"/>
      <c r="X30" s="160"/>
      <c r="Y30" s="160"/>
    </row>
    <row r="31" spans="2:25" ht="15" x14ac:dyDescent="0.2">
      <c r="B31" s="162" t="s">
        <v>20</v>
      </c>
      <c r="C31" s="163"/>
      <c r="D31" s="163"/>
      <c r="E31" s="164"/>
      <c r="F31" s="165"/>
      <c r="G31" s="165"/>
      <c r="H31" s="165"/>
      <c r="I31" s="165"/>
      <c r="J31" s="165"/>
      <c r="K31" s="165"/>
      <c r="L31" s="165"/>
      <c r="M31" s="165"/>
      <c r="N31" s="165"/>
      <c r="O31" s="165"/>
      <c r="P31" s="165"/>
      <c r="Q31" s="165"/>
      <c r="R31" s="165"/>
      <c r="S31" s="165"/>
      <c r="T31" s="165"/>
      <c r="U31" s="165"/>
      <c r="V31" s="165"/>
      <c r="W31" s="165"/>
      <c r="X31" s="165"/>
      <c r="Y31" s="165"/>
    </row>
    <row r="32" spans="2:25" x14ac:dyDescent="0.2">
      <c r="B32" s="153" t="s">
        <v>455</v>
      </c>
      <c r="C32" s="128" t="s">
        <v>371</v>
      </c>
      <c r="D32" s="128" t="s">
        <v>372</v>
      </c>
      <c r="E32" s="532"/>
      <c r="F32" s="679">
        <v>100000</v>
      </c>
      <c r="G32" s="679">
        <f>$F32</f>
        <v>100000</v>
      </c>
      <c r="H32" s="679">
        <f t="shared" ref="H32:Y42" si="1">$F32</f>
        <v>100000</v>
      </c>
      <c r="I32" s="679">
        <f t="shared" si="1"/>
        <v>100000</v>
      </c>
      <c r="J32" s="679">
        <f t="shared" si="1"/>
        <v>100000</v>
      </c>
      <c r="K32" s="679">
        <f t="shared" si="1"/>
        <v>100000</v>
      </c>
      <c r="L32" s="679">
        <f t="shared" si="1"/>
        <v>100000</v>
      </c>
      <c r="M32" s="679">
        <f t="shared" si="1"/>
        <v>100000</v>
      </c>
      <c r="N32" s="679">
        <f t="shared" si="1"/>
        <v>100000</v>
      </c>
      <c r="O32" s="679">
        <f t="shared" si="1"/>
        <v>100000</v>
      </c>
      <c r="P32" s="679">
        <f t="shared" si="1"/>
        <v>100000</v>
      </c>
      <c r="Q32" s="679">
        <f t="shared" si="1"/>
        <v>100000</v>
      </c>
      <c r="R32" s="679">
        <f t="shared" si="1"/>
        <v>100000</v>
      </c>
      <c r="S32" s="679">
        <f t="shared" si="1"/>
        <v>100000</v>
      </c>
      <c r="T32" s="679">
        <f t="shared" si="1"/>
        <v>100000</v>
      </c>
      <c r="U32" s="679">
        <f t="shared" si="1"/>
        <v>100000</v>
      </c>
      <c r="V32" s="679">
        <f t="shared" si="1"/>
        <v>100000</v>
      </c>
      <c r="W32" s="679">
        <f t="shared" si="1"/>
        <v>100000</v>
      </c>
      <c r="X32" s="679">
        <f t="shared" si="1"/>
        <v>100000</v>
      </c>
      <c r="Y32" s="679">
        <f t="shared" si="1"/>
        <v>100000</v>
      </c>
    </row>
    <row r="33" spans="2:25" x14ac:dyDescent="0.2">
      <c r="B33" s="153" t="s">
        <v>405</v>
      </c>
      <c r="C33" s="128" t="s">
        <v>373</v>
      </c>
      <c r="D33" s="128" t="s">
        <v>372</v>
      </c>
      <c r="E33" s="532"/>
      <c r="F33" s="631">
        <v>5</v>
      </c>
      <c r="G33" s="631">
        <f t="shared" ref="G33:V42" si="2">$F33</f>
        <v>5</v>
      </c>
      <c r="H33" s="631">
        <f t="shared" si="2"/>
        <v>5</v>
      </c>
      <c r="I33" s="631">
        <f t="shared" si="2"/>
        <v>5</v>
      </c>
      <c r="J33" s="631">
        <f t="shared" si="2"/>
        <v>5</v>
      </c>
      <c r="K33" s="631">
        <f t="shared" si="2"/>
        <v>5</v>
      </c>
      <c r="L33" s="631">
        <f t="shared" si="2"/>
        <v>5</v>
      </c>
      <c r="M33" s="631">
        <f t="shared" si="2"/>
        <v>5</v>
      </c>
      <c r="N33" s="631">
        <f t="shared" si="2"/>
        <v>5</v>
      </c>
      <c r="O33" s="631">
        <f t="shared" si="2"/>
        <v>5</v>
      </c>
      <c r="P33" s="631">
        <f t="shared" si="2"/>
        <v>5</v>
      </c>
      <c r="Q33" s="631">
        <f t="shared" si="2"/>
        <v>5</v>
      </c>
      <c r="R33" s="631">
        <f t="shared" si="2"/>
        <v>5</v>
      </c>
      <c r="S33" s="631">
        <f t="shared" si="2"/>
        <v>5</v>
      </c>
      <c r="T33" s="631">
        <f t="shared" si="2"/>
        <v>5</v>
      </c>
      <c r="U33" s="631">
        <f t="shared" si="2"/>
        <v>5</v>
      </c>
      <c r="V33" s="631">
        <f t="shared" si="2"/>
        <v>5</v>
      </c>
      <c r="W33" s="631">
        <f t="shared" si="1"/>
        <v>5</v>
      </c>
      <c r="X33" s="631">
        <f t="shared" si="1"/>
        <v>5</v>
      </c>
      <c r="Y33" s="631">
        <f t="shared" si="1"/>
        <v>5</v>
      </c>
    </row>
    <row r="34" spans="2:25" ht="28.5" x14ac:dyDescent="0.2">
      <c r="B34" s="153" t="s">
        <v>476</v>
      </c>
      <c r="C34" s="128" t="s">
        <v>573</v>
      </c>
      <c r="D34" s="128" t="s">
        <v>372</v>
      </c>
      <c r="E34" s="532"/>
      <c r="F34" s="631">
        <v>5</v>
      </c>
      <c r="G34" s="631">
        <f t="shared" si="2"/>
        <v>5</v>
      </c>
      <c r="H34" s="631">
        <f t="shared" si="1"/>
        <v>5</v>
      </c>
      <c r="I34" s="631">
        <f t="shared" si="1"/>
        <v>5</v>
      </c>
      <c r="J34" s="631">
        <f t="shared" si="1"/>
        <v>5</v>
      </c>
      <c r="K34" s="631">
        <f t="shared" si="1"/>
        <v>5</v>
      </c>
      <c r="L34" s="631">
        <f t="shared" si="1"/>
        <v>5</v>
      </c>
      <c r="M34" s="631">
        <f t="shared" si="1"/>
        <v>5</v>
      </c>
      <c r="N34" s="631">
        <f t="shared" si="1"/>
        <v>5</v>
      </c>
      <c r="O34" s="631">
        <f t="shared" si="1"/>
        <v>5</v>
      </c>
      <c r="P34" s="631">
        <f t="shared" si="1"/>
        <v>5</v>
      </c>
      <c r="Q34" s="631">
        <f t="shared" si="1"/>
        <v>5</v>
      </c>
      <c r="R34" s="631">
        <f t="shared" si="1"/>
        <v>5</v>
      </c>
      <c r="S34" s="631">
        <f t="shared" si="1"/>
        <v>5</v>
      </c>
      <c r="T34" s="631">
        <f t="shared" si="1"/>
        <v>5</v>
      </c>
      <c r="U34" s="631">
        <f t="shared" si="1"/>
        <v>5</v>
      </c>
      <c r="V34" s="631">
        <f t="shared" si="1"/>
        <v>5</v>
      </c>
      <c r="W34" s="631">
        <f t="shared" si="1"/>
        <v>5</v>
      </c>
      <c r="X34" s="631">
        <f t="shared" si="1"/>
        <v>5</v>
      </c>
      <c r="Y34" s="631">
        <f t="shared" si="1"/>
        <v>5</v>
      </c>
    </row>
    <row r="35" spans="2:25" ht="28.5" customHeight="1" x14ac:dyDescent="0.2">
      <c r="B35" s="153" t="s">
        <v>410</v>
      </c>
      <c r="C35" s="128" t="s">
        <v>374</v>
      </c>
      <c r="D35" s="128" t="s">
        <v>372</v>
      </c>
      <c r="E35" s="532"/>
      <c r="F35" s="631">
        <v>80</v>
      </c>
      <c r="G35" s="631">
        <f t="shared" si="2"/>
        <v>80</v>
      </c>
      <c r="H35" s="631">
        <f t="shared" si="1"/>
        <v>80</v>
      </c>
      <c r="I35" s="631">
        <f t="shared" si="1"/>
        <v>80</v>
      </c>
      <c r="J35" s="631">
        <f t="shared" si="1"/>
        <v>80</v>
      </c>
      <c r="K35" s="631">
        <f t="shared" si="1"/>
        <v>80</v>
      </c>
      <c r="L35" s="631">
        <f t="shared" si="1"/>
        <v>80</v>
      </c>
      <c r="M35" s="631">
        <f t="shared" si="1"/>
        <v>80</v>
      </c>
      <c r="N35" s="631">
        <f t="shared" si="1"/>
        <v>80</v>
      </c>
      <c r="O35" s="631">
        <f t="shared" si="1"/>
        <v>80</v>
      </c>
      <c r="P35" s="631">
        <f t="shared" si="1"/>
        <v>80</v>
      </c>
      <c r="Q35" s="631">
        <f t="shared" si="1"/>
        <v>80</v>
      </c>
      <c r="R35" s="631">
        <f t="shared" si="1"/>
        <v>80</v>
      </c>
      <c r="S35" s="631">
        <f t="shared" si="1"/>
        <v>80</v>
      </c>
      <c r="T35" s="631">
        <f t="shared" si="1"/>
        <v>80</v>
      </c>
      <c r="U35" s="631">
        <f t="shared" si="1"/>
        <v>80</v>
      </c>
      <c r="V35" s="631">
        <f t="shared" si="1"/>
        <v>80</v>
      </c>
      <c r="W35" s="631">
        <f t="shared" si="1"/>
        <v>80</v>
      </c>
      <c r="X35" s="631">
        <f t="shared" si="1"/>
        <v>80</v>
      </c>
      <c r="Y35" s="631">
        <f t="shared" si="1"/>
        <v>80</v>
      </c>
    </row>
    <row r="36" spans="2:25" x14ac:dyDescent="0.2">
      <c r="B36" s="153" t="s">
        <v>414</v>
      </c>
      <c r="C36" s="128" t="s">
        <v>374</v>
      </c>
      <c r="D36" s="128" t="s">
        <v>372</v>
      </c>
      <c r="E36" s="129"/>
      <c r="F36" s="631">
        <v>80</v>
      </c>
      <c r="G36" s="631">
        <f t="shared" si="2"/>
        <v>80</v>
      </c>
      <c r="H36" s="631">
        <f t="shared" si="1"/>
        <v>80</v>
      </c>
      <c r="I36" s="631">
        <f t="shared" si="1"/>
        <v>80</v>
      </c>
      <c r="J36" s="631">
        <f t="shared" si="1"/>
        <v>80</v>
      </c>
      <c r="K36" s="631">
        <f t="shared" si="1"/>
        <v>80</v>
      </c>
      <c r="L36" s="631">
        <f t="shared" si="1"/>
        <v>80</v>
      </c>
      <c r="M36" s="631">
        <f t="shared" si="1"/>
        <v>80</v>
      </c>
      <c r="N36" s="631">
        <f t="shared" si="1"/>
        <v>80</v>
      </c>
      <c r="O36" s="631">
        <f t="shared" si="1"/>
        <v>80</v>
      </c>
      <c r="P36" s="631">
        <f t="shared" si="1"/>
        <v>80</v>
      </c>
      <c r="Q36" s="631">
        <f t="shared" si="1"/>
        <v>80</v>
      </c>
      <c r="R36" s="631">
        <f t="shared" si="1"/>
        <v>80</v>
      </c>
      <c r="S36" s="631">
        <f t="shared" si="1"/>
        <v>80</v>
      </c>
      <c r="T36" s="631">
        <f t="shared" si="1"/>
        <v>80</v>
      </c>
      <c r="U36" s="631">
        <f t="shared" si="1"/>
        <v>80</v>
      </c>
      <c r="V36" s="631">
        <f t="shared" si="1"/>
        <v>80</v>
      </c>
      <c r="W36" s="631">
        <f t="shared" si="1"/>
        <v>80</v>
      </c>
      <c r="X36" s="631">
        <f t="shared" si="1"/>
        <v>80</v>
      </c>
      <c r="Y36" s="631">
        <f t="shared" si="1"/>
        <v>80</v>
      </c>
    </row>
    <row r="37" spans="2:25" ht="28.5" x14ac:dyDescent="0.2">
      <c r="B37" s="153" t="s">
        <v>461</v>
      </c>
      <c r="C37" s="128" t="s">
        <v>374</v>
      </c>
      <c r="D37" s="128" t="s">
        <v>372</v>
      </c>
      <c r="E37" s="129"/>
      <c r="F37" s="631">
        <f>80+90</f>
        <v>170</v>
      </c>
      <c r="G37" s="631">
        <f t="shared" si="2"/>
        <v>170</v>
      </c>
      <c r="H37" s="631">
        <f t="shared" si="1"/>
        <v>170</v>
      </c>
      <c r="I37" s="631">
        <f t="shared" si="1"/>
        <v>170</v>
      </c>
      <c r="J37" s="631">
        <f t="shared" si="1"/>
        <v>170</v>
      </c>
      <c r="K37" s="631">
        <f t="shared" si="1"/>
        <v>170</v>
      </c>
      <c r="L37" s="631">
        <f t="shared" si="1"/>
        <v>170</v>
      </c>
      <c r="M37" s="631">
        <f t="shared" si="1"/>
        <v>170</v>
      </c>
      <c r="N37" s="631">
        <f t="shared" si="1"/>
        <v>170</v>
      </c>
      <c r="O37" s="631">
        <f t="shared" si="1"/>
        <v>170</v>
      </c>
      <c r="P37" s="631">
        <f t="shared" si="1"/>
        <v>170</v>
      </c>
      <c r="Q37" s="631">
        <f t="shared" si="1"/>
        <v>170</v>
      </c>
      <c r="R37" s="631">
        <f t="shared" si="1"/>
        <v>170</v>
      </c>
      <c r="S37" s="631">
        <f t="shared" si="1"/>
        <v>170</v>
      </c>
      <c r="T37" s="631">
        <f t="shared" si="1"/>
        <v>170</v>
      </c>
      <c r="U37" s="631">
        <f t="shared" si="1"/>
        <v>170</v>
      </c>
      <c r="V37" s="631">
        <f t="shared" si="1"/>
        <v>170</v>
      </c>
      <c r="W37" s="631">
        <f t="shared" si="1"/>
        <v>170</v>
      </c>
      <c r="X37" s="631">
        <f t="shared" si="1"/>
        <v>170</v>
      </c>
      <c r="Y37" s="631">
        <f t="shared" si="1"/>
        <v>170</v>
      </c>
    </row>
    <row r="38" spans="2:25" x14ac:dyDescent="0.2">
      <c r="B38" s="153" t="s">
        <v>462</v>
      </c>
      <c r="C38" s="128" t="s">
        <v>374</v>
      </c>
      <c r="D38" s="128" t="s">
        <v>375</v>
      </c>
      <c r="E38" s="129"/>
      <c r="F38" s="631">
        <f>400+90</f>
        <v>490</v>
      </c>
      <c r="G38" s="631">
        <f t="shared" si="2"/>
        <v>490</v>
      </c>
      <c r="H38" s="631">
        <f t="shared" si="1"/>
        <v>490</v>
      </c>
      <c r="I38" s="631">
        <f t="shared" si="1"/>
        <v>490</v>
      </c>
      <c r="J38" s="631">
        <f t="shared" si="1"/>
        <v>490</v>
      </c>
      <c r="K38" s="631">
        <f t="shared" si="1"/>
        <v>490</v>
      </c>
      <c r="L38" s="631">
        <f t="shared" si="1"/>
        <v>490</v>
      </c>
      <c r="M38" s="631">
        <f t="shared" si="1"/>
        <v>490</v>
      </c>
      <c r="N38" s="631">
        <f t="shared" si="1"/>
        <v>490</v>
      </c>
      <c r="O38" s="631">
        <f t="shared" si="1"/>
        <v>490</v>
      </c>
      <c r="P38" s="631">
        <f t="shared" si="1"/>
        <v>490</v>
      </c>
      <c r="Q38" s="631">
        <f t="shared" si="1"/>
        <v>490</v>
      </c>
      <c r="R38" s="631">
        <f t="shared" si="1"/>
        <v>490</v>
      </c>
      <c r="S38" s="631">
        <f t="shared" si="1"/>
        <v>490</v>
      </c>
      <c r="T38" s="631">
        <f t="shared" si="1"/>
        <v>490</v>
      </c>
      <c r="U38" s="631">
        <f t="shared" si="1"/>
        <v>490</v>
      </c>
      <c r="V38" s="631">
        <f t="shared" si="1"/>
        <v>490</v>
      </c>
      <c r="W38" s="631">
        <f t="shared" si="1"/>
        <v>490</v>
      </c>
      <c r="X38" s="631">
        <f t="shared" si="1"/>
        <v>490</v>
      </c>
      <c r="Y38" s="631">
        <f t="shared" si="1"/>
        <v>490</v>
      </c>
    </row>
    <row r="39" spans="2:25" ht="28.5" x14ac:dyDescent="0.2">
      <c r="B39" s="153" t="s">
        <v>404</v>
      </c>
      <c r="C39" s="128" t="s">
        <v>374</v>
      </c>
      <c r="D39" s="128" t="s">
        <v>372</v>
      </c>
      <c r="E39" s="129"/>
      <c r="F39" s="631">
        <v>250</v>
      </c>
      <c r="G39" s="631">
        <f t="shared" si="2"/>
        <v>250</v>
      </c>
      <c r="H39" s="631">
        <f t="shared" si="1"/>
        <v>250</v>
      </c>
      <c r="I39" s="631">
        <f t="shared" si="1"/>
        <v>250</v>
      </c>
      <c r="J39" s="631">
        <f t="shared" si="1"/>
        <v>250</v>
      </c>
      <c r="K39" s="631">
        <f t="shared" si="1"/>
        <v>250</v>
      </c>
      <c r="L39" s="631">
        <f t="shared" si="1"/>
        <v>250</v>
      </c>
      <c r="M39" s="631">
        <f t="shared" si="1"/>
        <v>250</v>
      </c>
      <c r="N39" s="631">
        <f t="shared" si="1"/>
        <v>250</v>
      </c>
      <c r="O39" s="631">
        <f t="shared" si="1"/>
        <v>250</v>
      </c>
      <c r="P39" s="631">
        <f t="shared" si="1"/>
        <v>250</v>
      </c>
      <c r="Q39" s="631">
        <f t="shared" si="1"/>
        <v>250</v>
      </c>
      <c r="R39" s="631">
        <f t="shared" si="1"/>
        <v>250</v>
      </c>
      <c r="S39" s="631">
        <f t="shared" si="1"/>
        <v>250</v>
      </c>
      <c r="T39" s="631">
        <f t="shared" si="1"/>
        <v>250</v>
      </c>
      <c r="U39" s="631">
        <f t="shared" si="1"/>
        <v>250</v>
      </c>
      <c r="V39" s="631">
        <f t="shared" si="1"/>
        <v>250</v>
      </c>
      <c r="W39" s="631">
        <f t="shared" si="1"/>
        <v>250</v>
      </c>
      <c r="X39" s="631">
        <f t="shared" si="1"/>
        <v>250</v>
      </c>
      <c r="Y39" s="631">
        <f t="shared" si="1"/>
        <v>250</v>
      </c>
    </row>
    <row r="40" spans="2:25" x14ac:dyDescent="0.2">
      <c r="B40" s="153" t="s">
        <v>463</v>
      </c>
      <c r="C40" s="128" t="s">
        <v>374</v>
      </c>
      <c r="D40" s="128" t="s">
        <v>375</v>
      </c>
      <c r="E40" s="129"/>
      <c r="F40" s="631">
        <v>250</v>
      </c>
      <c r="G40" s="631">
        <f t="shared" si="2"/>
        <v>250</v>
      </c>
      <c r="H40" s="631">
        <f t="shared" si="1"/>
        <v>250</v>
      </c>
      <c r="I40" s="631">
        <f t="shared" si="1"/>
        <v>250</v>
      </c>
      <c r="J40" s="631">
        <f t="shared" si="1"/>
        <v>250</v>
      </c>
      <c r="K40" s="631">
        <f t="shared" si="1"/>
        <v>250</v>
      </c>
      <c r="L40" s="631">
        <f t="shared" si="1"/>
        <v>250</v>
      </c>
      <c r="M40" s="631">
        <f t="shared" si="1"/>
        <v>250</v>
      </c>
      <c r="N40" s="631">
        <f t="shared" si="1"/>
        <v>250</v>
      </c>
      <c r="O40" s="631">
        <f t="shared" si="1"/>
        <v>250</v>
      </c>
      <c r="P40" s="631">
        <f t="shared" si="1"/>
        <v>250</v>
      </c>
      <c r="Q40" s="631">
        <f t="shared" si="1"/>
        <v>250</v>
      </c>
      <c r="R40" s="631">
        <f t="shared" si="1"/>
        <v>250</v>
      </c>
      <c r="S40" s="631">
        <f t="shared" si="1"/>
        <v>250</v>
      </c>
      <c r="T40" s="631">
        <f t="shared" si="1"/>
        <v>250</v>
      </c>
      <c r="U40" s="631">
        <f t="shared" si="1"/>
        <v>250</v>
      </c>
      <c r="V40" s="631">
        <f t="shared" si="1"/>
        <v>250</v>
      </c>
      <c r="W40" s="631">
        <f t="shared" si="1"/>
        <v>250</v>
      </c>
      <c r="X40" s="631">
        <f t="shared" si="1"/>
        <v>250</v>
      </c>
      <c r="Y40" s="631">
        <f t="shared" si="1"/>
        <v>250</v>
      </c>
    </row>
    <row r="41" spans="2:25" ht="27.75" customHeight="1" x14ac:dyDescent="0.2">
      <c r="B41" s="153" t="s">
        <v>415</v>
      </c>
      <c r="C41" s="128" t="s">
        <v>376</v>
      </c>
      <c r="D41" s="128" t="s">
        <v>372</v>
      </c>
      <c r="E41" s="129"/>
      <c r="F41" s="631">
        <v>40</v>
      </c>
      <c r="G41" s="631">
        <f t="shared" si="2"/>
        <v>40</v>
      </c>
      <c r="H41" s="631">
        <f t="shared" si="1"/>
        <v>40</v>
      </c>
      <c r="I41" s="631">
        <f t="shared" si="1"/>
        <v>40</v>
      </c>
      <c r="J41" s="631">
        <f t="shared" si="1"/>
        <v>40</v>
      </c>
      <c r="K41" s="631">
        <f t="shared" si="1"/>
        <v>40</v>
      </c>
      <c r="L41" s="631">
        <f t="shared" si="1"/>
        <v>40</v>
      </c>
      <c r="M41" s="631">
        <f t="shared" si="1"/>
        <v>40</v>
      </c>
      <c r="N41" s="631">
        <f t="shared" si="1"/>
        <v>40</v>
      </c>
      <c r="O41" s="631">
        <f t="shared" si="1"/>
        <v>40</v>
      </c>
      <c r="P41" s="631">
        <f t="shared" si="1"/>
        <v>40</v>
      </c>
      <c r="Q41" s="631">
        <f t="shared" si="1"/>
        <v>40</v>
      </c>
      <c r="R41" s="631">
        <f t="shared" si="1"/>
        <v>40</v>
      </c>
      <c r="S41" s="631">
        <f t="shared" si="1"/>
        <v>40</v>
      </c>
      <c r="T41" s="631">
        <f t="shared" si="1"/>
        <v>40</v>
      </c>
      <c r="U41" s="631">
        <f t="shared" si="1"/>
        <v>40</v>
      </c>
      <c r="V41" s="631">
        <f t="shared" si="1"/>
        <v>40</v>
      </c>
      <c r="W41" s="631">
        <f t="shared" si="1"/>
        <v>40</v>
      </c>
      <c r="X41" s="631">
        <f t="shared" si="1"/>
        <v>40</v>
      </c>
      <c r="Y41" s="631">
        <f t="shared" si="1"/>
        <v>40</v>
      </c>
    </row>
    <row r="42" spans="2:25" x14ac:dyDescent="0.2">
      <c r="B42" s="128" t="s">
        <v>416</v>
      </c>
      <c r="C42" s="128" t="s">
        <v>377</v>
      </c>
      <c r="D42" s="128" t="s">
        <v>372</v>
      </c>
      <c r="E42" s="129"/>
      <c r="F42" s="631">
        <v>1</v>
      </c>
      <c r="G42" s="631">
        <f t="shared" si="2"/>
        <v>1</v>
      </c>
      <c r="H42" s="631">
        <f t="shared" si="1"/>
        <v>1</v>
      </c>
      <c r="I42" s="631">
        <f t="shared" si="1"/>
        <v>1</v>
      </c>
      <c r="J42" s="631">
        <f t="shared" si="1"/>
        <v>1</v>
      </c>
      <c r="K42" s="631">
        <f t="shared" si="1"/>
        <v>1</v>
      </c>
      <c r="L42" s="631">
        <f t="shared" si="1"/>
        <v>1</v>
      </c>
      <c r="M42" s="631">
        <f t="shared" si="1"/>
        <v>1</v>
      </c>
      <c r="N42" s="631">
        <f t="shared" si="1"/>
        <v>1</v>
      </c>
      <c r="O42" s="631">
        <f t="shared" si="1"/>
        <v>1</v>
      </c>
      <c r="P42" s="631">
        <f t="shared" si="1"/>
        <v>1</v>
      </c>
      <c r="Q42" s="631">
        <f t="shared" si="1"/>
        <v>1</v>
      </c>
      <c r="R42" s="631">
        <f t="shared" si="1"/>
        <v>1</v>
      </c>
      <c r="S42" s="631">
        <f t="shared" si="1"/>
        <v>1</v>
      </c>
      <c r="T42" s="631">
        <f t="shared" si="1"/>
        <v>1</v>
      </c>
      <c r="U42" s="631">
        <f t="shared" si="1"/>
        <v>1</v>
      </c>
      <c r="V42" s="631">
        <f t="shared" si="1"/>
        <v>1</v>
      </c>
      <c r="W42" s="631">
        <f t="shared" si="1"/>
        <v>1</v>
      </c>
      <c r="X42" s="631">
        <f t="shared" si="1"/>
        <v>1</v>
      </c>
      <c r="Y42" s="631">
        <f t="shared" si="1"/>
        <v>1</v>
      </c>
    </row>
    <row r="44" spans="2:25" ht="15" x14ac:dyDescent="0.2">
      <c r="B44" s="491" t="s">
        <v>278</v>
      </c>
    </row>
    <row r="45" spans="2:25" ht="15" x14ac:dyDescent="0.25">
      <c r="B45" s="166"/>
    </row>
    <row r="46" spans="2:25" ht="15" x14ac:dyDescent="0.25">
      <c r="B46" s="676" t="s">
        <v>535</v>
      </c>
    </row>
    <row r="47" spans="2:25" ht="15" x14ac:dyDescent="0.25">
      <c r="B47" s="676"/>
    </row>
    <row r="48" spans="2:25" x14ac:dyDescent="0.2">
      <c r="B48" s="137" t="s">
        <v>537</v>
      </c>
    </row>
    <row r="50" spans="1:10" ht="15" x14ac:dyDescent="0.25">
      <c r="B50" s="142"/>
      <c r="C50" s="700" t="s">
        <v>534</v>
      </c>
    </row>
    <row r="51" spans="1:10" ht="15" x14ac:dyDescent="0.25">
      <c r="B51" s="723" t="s">
        <v>438</v>
      </c>
      <c r="C51" s="146" t="s">
        <v>444</v>
      </c>
      <c r="D51" s="146"/>
      <c r="E51" s="722"/>
      <c r="F51" s="146" t="s">
        <v>58</v>
      </c>
      <c r="G51" s="722"/>
      <c r="H51" s="722"/>
      <c r="I51" s="722"/>
      <c r="J51" s="722"/>
    </row>
    <row r="52" spans="1:10" x14ac:dyDescent="0.2">
      <c r="B52" s="724" t="s">
        <v>432</v>
      </c>
      <c r="C52" s="677">
        <v>-399.66666666666703</v>
      </c>
      <c r="F52" s="137" t="s">
        <v>442</v>
      </c>
    </row>
    <row r="53" spans="1:10" x14ac:dyDescent="0.2">
      <c r="B53" s="724" t="s">
        <v>437</v>
      </c>
      <c r="C53" s="677">
        <v>-799.33333333333303</v>
      </c>
      <c r="F53" s="137" t="s">
        <v>442</v>
      </c>
    </row>
    <row r="54" spans="1:10" ht="15" x14ac:dyDescent="0.2">
      <c r="B54" s="724" t="s">
        <v>540</v>
      </c>
      <c r="C54" s="775" t="s">
        <v>592</v>
      </c>
      <c r="D54" s="776"/>
      <c r="E54" s="776"/>
      <c r="F54" s="137" t="s">
        <v>591</v>
      </c>
    </row>
    <row r="55" spans="1:10" ht="15" x14ac:dyDescent="0.2">
      <c r="B55" s="724" t="s">
        <v>541</v>
      </c>
      <c r="C55" s="775" t="s">
        <v>592</v>
      </c>
      <c r="D55" s="776"/>
      <c r="E55" s="776"/>
      <c r="F55" s="137" t="s">
        <v>591</v>
      </c>
    </row>
    <row r="57" spans="1:10" x14ac:dyDescent="0.2">
      <c r="B57" s="137" t="s">
        <v>440</v>
      </c>
    </row>
    <row r="58" spans="1:10" x14ac:dyDescent="0.2">
      <c r="A58" s="681"/>
      <c r="B58" s="681" t="s">
        <v>586</v>
      </c>
    </row>
    <row r="59" spans="1:10" x14ac:dyDescent="0.2">
      <c r="A59" s="681"/>
      <c r="B59" s="681" t="s">
        <v>587</v>
      </c>
    </row>
  </sheetData>
  <customSheetViews>
    <customSheetView guid="{F0620CD8-87A9-448D-9A15-FA44C9D2FC91}" scale="80">
      <pageMargins left="0.7" right="0.7" top="0.75" bottom="0.75" header="0.3" footer="0.3"/>
      <pageSetup paperSize="9" orientation="portrait" r:id="rId1"/>
    </customSheetView>
  </customSheetViews>
  <mergeCells count="4">
    <mergeCell ref="F15:Y15"/>
    <mergeCell ref="B9:D9"/>
    <mergeCell ref="C54:E54"/>
    <mergeCell ref="C55:E55"/>
  </mergeCells>
  <hyperlinks>
    <hyperlink ref="B9" location="'Tip PhysFlow'!A1" display="How to complete this sheet"/>
    <hyperlink ref="B44" location="'RS Register'!A1" display="Go to next sheet"/>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E75"/>
  <sheetViews>
    <sheetView zoomScale="80" zoomScaleNormal="80" workbookViewId="0"/>
  </sheetViews>
  <sheetFormatPr defaultRowHeight="14.25" x14ac:dyDescent="0.2"/>
  <cols>
    <col min="1" max="1" width="4.77734375" style="112" customWidth="1"/>
    <col min="2" max="2" width="26.77734375" style="112" customWidth="1"/>
    <col min="3" max="3" width="26.21875" style="112" customWidth="1"/>
    <col min="4" max="4" width="13.33203125" style="112" customWidth="1"/>
    <col min="5" max="5" width="19.21875" style="112" customWidth="1"/>
    <col min="6" max="6" width="20.33203125" style="112" customWidth="1"/>
    <col min="7" max="26" width="10.33203125" style="112" customWidth="1"/>
    <col min="27" max="16384" width="8.88671875" style="112"/>
  </cols>
  <sheetData>
    <row r="1" spans="1:83" x14ac:dyDescent="0.2">
      <c r="A1" s="111"/>
    </row>
    <row r="2" spans="1:83" ht="15.75" x14ac:dyDescent="0.25">
      <c r="B2" s="113" t="s">
        <v>139</v>
      </c>
    </row>
    <row r="3" spans="1:83" x14ac:dyDescent="0.2">
      <c r="B3" s="114"/>
    </row>
    <row r="4" spans="1:83" ht="15" x14ac:dyDescent="0.25">
      <c r="B4" s="354" t="s">
        <v>165</v>
      </c>
    </row>
    <row r="5" spans="1:83" x14ac:dyDescent="0.2">
      <c r="B5" s="114" t="s">
        <v>520</v>
      </c>
    </row>
    <row r="6" spans="1:83" x14ac:dyDescent="0.2">
      <c r="B6" s="114" t="s">
        <v>166</v>
      </c>
    </row>
    <row r="7" spans="1:83" x14ac:dyDescent="0.2">
      <c r="B7" s="114"/>
    </row>
    <row r="8" spans="1:83" x14ac:dyDescent="0.2">
      <c r="B8" s="115" t="s">
        <v>1</v>
      </c>
      <c r="C8" s="333" t="str">
        <f>Focus!C16</f>
        <v>Ainsdale Sand Dunes NNR</v>
      </c>
      <c r="E8" s="115"/>
      <c r="F8" s="116"/>
    </row>
    <row r="10" spans="1:83" ht="15" x14ac:dyDescent="0.25">
      <c r="A10" s="111"/>
      <c r="B10" s="361"/>
      <c r="C10" s="117"/>
      <c r="D10" s="118"/>
      <c r="E10" s="118"/>
      <c r="F10" s="119"/>
      <c r="G10" s="120" t="s">
        <v>519</v>
      </c>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row>
    <row r="11" spans="1:83" ht="45" x14ac:dyDescent="0.25">
      <c r="A11" s="111"/>
      <c r="B11" s="362" t="s">
        <v>3</v>
      </c>
      <c r="C11" s="121" t="s">
        <v>145</v>
      </c>
      <c r="D11" s="122" t="s">
        <v>595</v>
      </c>
      <c r="E11" s="123" t="s">
        <v>309</v>
      </c>
      <c r="F11" s="124" t="s">
        <v>67</v>
      </c>
      <c r="G11" s="125">
        <v>2016</v>
      </c>
      <c r="H11" s="126">
        <v>2017</v>
      </c>
      <c r="I11" s="126">
        <f>H11+1</f>
        <v>2018</v>
      </c>
      <c r="J11" s="126">
        <f t="shared" ref="J11:Y11" si="0">I11+1</f>
        <v>2019</v>
      </c>
      <c r="K11" s="126">
        <f t="shared" si="0"/>
        <v>2020</v>
      </c>
      <c r="L11" s="126">
        <f t="shared" si="0"/>
        <v>2021</v>
      </c>
      <c r="M11" s="126">
        <f t="shared" si="0"/>
        <v>2022</v>
      </c>
      <c r="N11" s="126">
        <f t="shared" si="0"/>
        <v>2023</v>
      </c>
      <c r="O11" s="126">
        <f t="shared" si="0"/>
        <v>2024</v>
      </c>
      <c r="P11" s="126">
        <f t="shared" si="0"/>
        <v>2025</v>
      </c>
      <c r="Q11" s="126">
        <f t="shared" si="0"/>
        <v>2026</v>
      </c>
      <c r="R11" s="126">
        <f t="shared" si="0"/>
        <v>2027</v>
      </c>
      <c r="S11" s="126">
        <f t="shared" si="0"/>
        <v>2028</v>
      </c>
      <c r="T11" s="126">
        <f t="shared" si="0"/>
        <v>2029</v>
      </c>
      <c r="U11" s="126">
        <f t="shared" si="0"/>
        <v>2030</v>
      </c>
      <c r="V11" s="126">
        <f t="shared" si="0"/>
        <v>2031</v>
      </c>
      <c r="W11" s="126">
        <f t="shared" si="0"/>
        <v>2032</v>
      </c>
      <c r="X11" s="126">
        <f t="shared" si="0"/>
        <v>2033</v>
      </c>
      <c r="Y11" s="126">
        <f t="shared" si="0"/>
        <v>2034</v>
      </c>
      <c r="Z11" s="126">
        <f>Y11+1</f>
        <v>2035</v>
      </c>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row>
    <row r="12" spans="1:83" ht="15" x14ac:dyDescent="0.25">
      <c r="A12" s="111"/>
      <c r="B12" s="533" t="s">
        <v>150</v>
      </c>
      <c r="C12" s="356"/>
      <c r="D12" s="357"/>
      <c r="E12" s="358"/>
      <c r="F12" s="359"/>
      <c r="G12" s="360"/>
      <c r="H12" s="363"/>
      <c r="I12" s="363"/>
      <c r="J12" s="363"/>
      <c r="K12" s="363"/>
      <c r="L12" s="363"/>
      <c r="M12" s="363"/>
      <c r="N12" s="363"/>
      <c r="O12" s="363"/>
      <c r="P12" s="363"/>
      <c r="Q12" s="363"/>
      <c r="R12" s="363"/>
      <c r="S12" s="363"/>
      <c r="T12" s="363"/>
      <c r="U12" s="363"/>
      <c r="V12" s="363"/>
      <c r="W12" s="363"/>
      <c r="X12" s="363"/>
      <c r="Y12" s="363"/>
      <c r="Z12" s="363"/>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row>
    <row r="13" spans="1:83" ht="30.75" x14ac:dyDescent="0.25">
      <c r="A13" s="111"/>
      <c r="B13" s="455" t="s">
        <v>266</v>
      </c>
      <c r="C13" s="356"/>
      <c r="D13" s="357"/>
      <c r="E13" s="358"/>
      <c r="F13" s="359"/>
      <c r="G13" s="360"/>
      <c r="H13" s="364"/>
      <c r="I13" s="364"/>
      <c r="J13" s="364"/>
      <c r="K13" s="364"/>
      <c r="L13" s="364"/>
      <c r="M13" s="364"/>
      <c r="N13" s="364"/>
      <c r="O13" s="364"/>
      <c r="P13" s="364"/>
      <c r="Q13" s="364"/>
      <c r="R13" s="364"/>
      <c r="S13" s="364"/>
      <c r="T13" s="364"/>
      <c r="U13" s="364"/>
      <c r="V13" s="364"/>
      <c r="W13" s="364"/>
      <c r="X13" s="364"/>
      <c r="Y13" s="364"/>
      <c r="Z13" s="364"/>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row>
    <row r="14" spans="1:83" ht="99.75" x14ac:dyDescent="0.2">
      <c r="A14" s="111"/>
      <c r="B14" s="129" t="s">
        <v>378</v>
      </c>
      <c r="C14" s="127"/>
      <c r="D14" s="128" t="s">
        <v>379</v>
      </c>
      <c r="E14" s="128" t="s">
        <v>380</v>
      </c>
      <c r="F14" s="643" t="s">
        <v>420</v>
      </c>
      <c r="G14" s="644">
        <v>160</v>
      </c>
      <c r="H14" s="645">
        <v>160</v>
      </c>
      <c r="I14" s="645">
        <v>158</v>
      </c>
      <c r="J14" s="645">
        <v>156</v>
      </c>
      <c r="K14" s="645">
        <v>151</v>
      </c>
      <c r="L14" s="645">
        <v>149</v>
      </c>
      <c r="M14" s="645">
        <v>149</v>
      </c>
      <c r="N14" s="645">
        <v>149</v>
      </c>
      <c r="O14" s="645">
        <v>149</v>
      </c>
      <c r="P14" s="645">
        <v>146</v>
      </c>
      <c r="Q14" s="645">
        <v>146</v>
      </c>
      <c r="R14" s="645">
        <v>146</v>
      </c>
      <c r="S14" s="645">
        <v>146</v>
      </c>
      <c r="T14" s="645">
        <v>146</v>
      </c>
      <c r="U14" s="645">
        <v>143</v>
      </c>
      <c r="V14" s="645">
        <v>143</v>
      </c>
      <c r="W14" s="645">
        <v>143</v>
      </c>
      <c r="X14" s="645">
        <v>143</v>
      </c>
      <c r="Y14" s="645">
        <v>143</v>
      </c>
      <c r="Z14" s="645">
        <v>140</v>
      </c>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row>
    <row r="15" spans="1:83" ht="71.25" x14ac:dyDescent="0.2">
      <c r="A15" s="111"/>
      <c r="B15" s="129" t="s">
        <v>381</v>
      </c>
      <c r="C15" s="127"/>
      <c r="D15" s="128" t="s">
        <v>379</v>
      </c>
      <c r="E15" s="128" t="s">
        <v>380</v>
      </c>
      <c r="F15" s="643" t="s">
        <v>585</v>
      </c>
      <c r="G15" s="644">
        <v>130</v>
      </c>
      <c r="H15" s="647">
        <f>G15+0.6</f>
        <v>130.6</v>
      </c>
      <c r="I15" s="647">
        <f t="shared" ref="I15:Z15" si="1">H15+0.6</f>
        <v>131.19999999999999</v>
      </c>
      <c r="J15" s="647">
        <f t="shared" si="1"/>
        <v>131.79999999999998</v>
      </c>
      <c r="K15" s="647">
        <f t="shared" si="1"/>
        <v>132.39999999999998</v>
      </c>
      <c r="L15" s="647">
        <f t="shared" si="1"/>
        <v>132.99999999999997</v>
      </c>
      <c r="M15" s="647">
        <f t="shared" si="1"/>
        <v>133.59999999999997</v>
      </c>
      <c r="N15" s="647">
        <f t="shared" si="1"/>
        <v>134.19999999999996</v>
      </c>
      <c r="O15" s="647">
        <f t="shared" si="1"/>
        <v>134.79999999999995</v>
      </c>
      <c r="P15" s="647">
        <f t="shared" si="1"/>
        <v>135.39999999999995</v>
      </c>
      <c r="Q15" s="647">
        <f t="shared" si="1"/>
        <v>135.99999999999994</v>
      </c>
      <c r="R15" s="647">
        <f t="shared" si="1"/>
        <v>136.59999999999994</v>
      </c>
      <c r="S15" s="647">
        <f t="shared" si="1"/>
        <v>137.19999999999993</v>
      </c>
      <c r="T15" s="647">
        <f t="shared" si="1"/>
        <v>137.79999999999993</v>
      </c>
      <c r="U15" s="647">
        <f t="shared" si="1"/>
        <v>138.39999999999992</v>
      </c>
      <c r="V15" s="647">
        <f t="shared" si="1"/>
        <v>138.99999999999991</v>
      </c>
      <c r="W15" s="647">
        <f t="shared" si="1"/>
        <v>139.59999999999991</v>
      </c>
      <c r="X15" s="647">
        <f t="shared" si="1"/>
        <v>140.1999999999999</v>
      </c>
      <c r="Y15" s="647">
        <f t="shared" si="1"/>
        <v>140.7999999999999</v>
      </c>
      <c r="Z15" s="647">
        <f t="shared" si="1"/>
        <v>141.39999999999989</v>
      </c>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row>
    <row r="16" spans="1:83" ht="28.5" x14ac:dyDescent="0.2">
      <c r="A16" s="111"/>
      <c r="B16" s="129" t="s">
        <v>382</v>
      </c>
      <c r="C16" s="127"/>
      <c r="D16" s="128" t="s">
        <v>379</v>
      </c>
      <c r="E16" s="128" t="s">
        <v>380</v>
      </c>
      <c r="F16" s="643" t="s">
        <v>419</v>
      </c>
      <c r="G16" s="642">
        <v>190</v>
      </c>
      <c r="H16" s="647">
        <f>G16-0.6</f>
        <v>189.4</v>
      </c>
      <c r="I16" s="647">
        <f>H16-0.6+2</f>
        <v>190.8</v>
      </c>
      <c r="J16" s="647">
        <f>I16-0.6+2</f>
        <v>192.20000000000002</v>
      </c>
      <c r="K16" s="647">
        <f>J16-0.6+5</f>
        <v>196.60000000000002</v>
      </c>
      <c r="L16" s="647">
        <f>K16-0.6+2</f>
        <v>198.00000000000003</v>
      </c>
      <c r="M16" s="647">
        <f>L16-0.6</f>
        <v>197.40000000000003</v>
      </c>
      <c r="N16" s="647">
        <f>M16-0.6</f>
        <v>196.80000000000004</v>
      </c>
      <c r="O16" s="647">
        <f>N16-0.6</f>
        <v>196.20000000000005</v>
      </c>
      <c r="P16" s="647">
        <f>O16-0.6+3</f>
        <v>198.60000000000005</v>
      </c>
      <c r="Q16" s="647">
        <f>P16-0.6</f>
        <v>198.00000000000006</v>
      </c>
      <c r="R16" s="647">
        <f>Q16-0.6</f>
        <v>197.40000000000006</v>
      </c>
      <c r="S16" s="647">
        <f>R16-0.6</f>
        <v>196.80000000000007</v>
      </c>
      <c r="T16" s="647">
        <f>S16-0.6</f>
        <v>196.20000000000007</v>
      </c>
      <c r="U16" s="647">
        <f>T16-0.6+3</f>
        <v>198.60000000000008</v>
      </c>
      <c r="V16" s="647">
        <f>U16-0.6</f>
        <v>198.00000000000009</v>
      </c>
      <c r="W16" s="647">
        <f>V16-0.6</f>
        <v>197.40000000000009</v>
      </c>
      <c r="X16" s="647">
        <f>W16-0.6</f>
        <v>196.8000000000001</v>
      </c>
      <c r="Y16" s="647">
        <f>X16-0.6</f>
        <v>196.2000000000001</v>
      </c>
      <c r="Z16" s="647">
        <f>Y16-0.6+3</f>
        <v>198.60000000000011</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row>
    <row r="17" spans="1:83" x14ac:dyDescent="0.2">
      <c r="A17" s="111"/>
      <c r="B17" s="532"/>
      <c r="C17" s="343"/>
      <c r="D17" s="377"/>
      <c r="E17" s="377"/>
      <c r="F17" s="129"/>
      <c r="G17" s="647"/>
      <c r="H17" s="647"/>
      <c r="I17" s="647"/>
      <c r="J17" s="647"/>
      <c r="K17" s="647"/>
      <c r="L17" s="647"/>
      <c r="M17" s="647"/>
      <c r="N17" s="647"/>
      <c r="O17" s="647"/>
      <c r="P17" s="647"/>
      <c r="Q17" s="647"/>
      <c r="R17" s="647"/>
      <c r="S17" s="647"/>
      <c r="T17" s="647"/>
      <c r="U17" s="647"/>
      <c r="V17" s="647"/>
      <c r="W17" s="647"/>
      <c r="X17" s="647"/>
      <c r="Y17" s="647"/>
      <c r="Z17" s="647"/>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row>
    <row r="18" spans="1:83" s="655" customFormat="1" ht="42.75" x14ac:dyDescent="0.2">
      <c r="A18" s="654"/>
      <c r="B18" s="534" t="s">
        <v>431</v>
      </c>
      <c r="C18" s="659"/>
      <c r="D18" s="660"/>
      <c r="E18" s="660"/>
      <c r="F18" s="661"/>
      <c r="G18" s="662"/>
      <c r="H18" s="662"/>
      <c r="I18" s="662"/>
      <c r="J18" s="662"/>
      <c r="K18" s="662"/>
      <c r="L18" s="662"/>
      <c r="M18" s="662"/>
      <c r="N18" s="662"/>
      <c r="O18" s="662"/>
      <c r="P18" s="662"/>
      <c r="Q18" s="662"/>
      <c r="R18" s="662"/>
      <c r="S18" s="662"/>
      <c r="T18" s="662"/>
      <c r="U18" s="662"/>
      <c r="V18" s="662"/>
      <c r="W18" s="662"/>
      <c r="X18" s="662"/>
      <c r="Y18" s="662"/>
      <c r="Z18" s="662"/>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4"/>
      <c r="AZ18" s="654"/>
      <c r="BA18" s="654"/>
      <c r="BB18" s="654"/>
      <c r="BC18" s="654"/>
      <c r="BD18" s="654"/>
      <c r="BE18" s="654"/>
      <c r="BF18" s="654"/>
      <c r="BG18" s="654"/>
      <c r="BH18" s="654"/>
      <c r="BI18" s="654"/>
      <c r="BJ18" s="654"/>
      <c r="BK18" s="654"/>
      <c r="BL18" s="654"/>
      <c r="BM18" s="654"/>
      <c r="BN18" s="654"/>
      <c r="BO18" s="654"/>
      <c r="BP18" s="654"/>
      <c r="BQ18" s="654"/>
      <c r="BR18" s="654"/>
      <c r="BS18" s="654"/>
      <c r="BT18" s="654"/>
      <c r="BU18" s="654"/>
      <c r="BV18" s="654"/>
      <c r="BW18" s="654"/>
      <c r="BX18" s="654"/>
      <c r="BY18" s="654"/>
      <c r="BZ18" s="654"/>
      <c r="CA18" s="654"/>
      <c r="CB18" s="654"/>
      <c r="CC18" s="654"/>
      <c r="CD18" s="654"/>
      <c r="CE18" s="654"/>
    </row>
    <row r="19" spans="1:83" s="655" customFormat="1" x14ac:dyDescent="0.2">
      <c r="A19" s="654"/>
      <c r="B19" s="663" t="s">
        <v>432</v>
      </c>
      <c r="C19" s="659"/>
      <c r="D19" s="660" t="s">
        <v>379</v>
      </c>
      <c r="E19" s="660" t="s">
        <v>380</v>
      </c>
      <c r="F19" s="661"/>
      <c r="G19" s="662">
        <v>130</v>
      </c>
      <c r="H19" s="662">
        <v>130</v>
      </c>
      <c r="I19" s="662">
        <v>128</v>
      </c>
      <c r="J19" s="662">
        <v>126</v>
      </c>
      <c r="K19" s="662">
        <v>126</v>
      </c>
      <c r="L19" s="662">
        <v>124</v>
      </c>
      <c r="M19" s="662">
        <v>124</v>
      </c>
      <c r="N19" s="662">
        <v>124</v>
      </c>
      <c r="O19" s="662">
        <v>124</v>
      </c>
      <c r="P19" s="662">
        <v>122</v>
      </c>
      <c r="Q19" s="662">
        <v>122</v>
      </c>
      <c r="R19" s="662">
        <v>122</v>
      </c>
      <c r="S19" s="662">
        <v>122</v>
      </c>
      <c r="T19" s="662">
        <v>122</v>
      </c>
      <c r="U19" s="662">
        <v>120</v>
      </c>
      <c r="V19" s="662">
        <v>120</v>
      </c>
      <c r="W19" s="662">
        <v>120</v>
      </c>
      <c r="X19" s="662">
        <v>120</v>
      </c>
      <c r="Y19" s="662">
        <v>120</v>
      </c>
      <c r="Z19" s="662">
        <v>118</v>
      </c>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row>
    <row r="20" spans="1:83" s="655" customFormat="1" x14ac:dyDescent="0.2">
      <c r="A20" s="654"/>
      <c r="B20" s="663" t="s">
        <v>437</v>
      </c>
      <c r="C20" s="659"/>
      <c r="D20" s="660" t="s">
        <v>379</v>
      </c>
      <c r="E20" s="660" t="s">
        <v>380</v>
      </c>
      <c r="F20" s="661"/>
      <c r="G20" s="662">
        <v>30</v>
      </c>
      <c r="H20" s="662">
        <v>30</v>
      </c>
      <c r="I20" s="662">
        <v>30</v>
      </c>
      <c r="J20" s="662">
        <v>30</v>
      </c>
      <c r="K20" s="662">
        <v>25</v>
      </c>
      <c r="L20" s="662">
        <v>25</v>
      </c>
      <c r="M20" s="662">
        <v>25</v>
      </c>
      <c r="N20" s="662">
        <v>25</v>
      </c>
      <c r="O20" s="662">
        <v>25</v>
      </c>
      <c r="P20" s="662">
        <v>24</v>
      </c>
      <c r="Q20" s="662">
        <v>24</v>
      </c>
      <c r="R20" s="662">
        <v>24</v>
      </c>
      <c r="S20" s="662">
        <v>24</v>
      </c>
      <c r="T20" s="662">
        <v>24</v>
      </c>
      <c r="U20" s="662">
        <v>23</v>
      </c>
      <c r="V20" s="662">
        <v>23</v>
      </c>
      <c r="W20" s="662">
        <v>23</v>
      </c>
      <c r="X20" s="662">
        <v>23</v>
      </c>
      <c r="Y20" s="662">
        <v>23</v>
      </c>
      <c r="Z20" s="662">
        <v>22</v>
      </c>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654"/>
      <c r="AY20" s="654"/>
      <c r="AZ20" s="654"/>
      <c r="BA20" s="654"/>
      <c r="BB20" s="654"/>
      <c r="BC20" s="654"/>
      <c r="BD20" s="654"/>
      <c r="BE20" s="654"/>
      <c r="BF20" s="654"/>
      <c r="BG20" s="654"/>
      <c r="BH20" s="654"/>
      <c r="BI20" s="654"/>
      <c r="BJ20" s="654"/>
      <c r="BK20" s="654"/>
      <c r="BL20" s="654"/>
      <c r="BM20" s="654"/>
      <c r="BN20" s="654"/>
      <c r="BO20" s="654"/>
      <c r="BP20" s="654"/>
      <c r="BQ20" s="654"/>
      <c r="BR20" s="654"/>
      <c r="BS20" s="654"/>
      <c r="BT20" s="654"/>
      <c r="BU20" s="654"/>
      <c r="BV20" s="654"/>
      <c r="BW20" s="654"/>
      <c r="BX20" s="654"/>
      <c r="BY20" s="654"/>
      <c r="BZ20" s="654"/>
      <c r="CA20" s="654"/>
      <c r="CB20" s="654"/>
      <c r="CC20" s="654"/>
      <c r="CD20" s="654"/>
      <c r="CE20" s="654"/>
    </row>
    <row r="21" spans="1:83" s="655" customFormat="1" x14ac:dyDescent="0.2">
      <c r="A21" s="654"/>
      <c r="B21" s="664" t="s">
        <v>435</v>
      </c>
      <c r="C21" s="665"/>
      <c r="D21" s="666" t="s">
        <v>379</v>
      </c>
      <c r="E21" s="666" t="s">
        <v>380</v>
      </c>
      <c r="F21" s="661"/>
      <c r="G21" s="662">
        <v>100</v>
      </c>
      <c r="H21" s="662">
        <v>100</v>
      </c>
      <c r="I21" s="662">
        <v>100</v>
      </c>
      <c r="J21" s="662">
        <v>100</v>
      </c>
      <c r="K21" s="662">
        <v>100</v>
      </c>
      <c r="L21" s="662">
        <v>100</v>
      </c>
      <c r="M21" s="662">
        <v>100</v>
      </c>
      <c r="N21" s="662">
        <v>100</v>
      </c>
      <c r="O21" s="662">
        <v>100</v>
      </c>
      <c r="P21" s="662">
        <v>100</v>
      </c>
      <c r="Q21" s="662">
        <v>100</v>
      </c>
      <c r="R21" s="662">
        <v>100</v>
      </c>
      <c r="S21" s="662">
        <v>100</v>
      </c>
      <c r="T21" s="662">
        <v>100</v>
      </c>
      <c r="U21" s="662">
        <v>100</v>
      </c>
      <c r="V21" s="662">
        <v>100</v>
      </c>
      <c r="W21" s="662">
        <v>100</v>
      </c>
      <c r="X21" s="662">
        <v>100</v>
      </c>
      <c r="Y21" s="662">
        <v>100</v>
      </c>
      <c r="Z21" s="662">
        <v>100</v>
      </c>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row>
    <row r="22" spans="1:83" x14ac:dyDescent="0.2">
      <c r="A22" s="111"/>
      <c r="B22" s="664" t="s">
        <v>436</v>
      </c>
      <c r="C22" s="665"/>
      <c r="D22" s="666" t="s">
        <v>379</v>
      </c>
      <c r="E22" s="660" t="s">
        <v>380</v>
      </c>
      <c r="F22" s="661"/>
      <c r="G22" s="667">
        <v>40</v>
      </c>
      <c r="H22" s="667">
        <v>40</v>
      </c>
      <c r="I22" s="667">
        <v>40</v>
      </c>
      <c r="J22" s="667">
        <v>40</v>
      </c>
      <c r="K22" s="667">
        <v>40</v>
      </c>
      <c r="L22" s="667">
        <v>40</v>
      </c>
      <c r="M22" s="667">
        <v>40</v>
      </c>
      <c r="N22" s="667">
        <v>40</v>
      </c>
      <c r="O22" s="667">
        <v>40</v>
      </c>
      <c r="P22" s="667">
        <v>40</v>
      </c>
      <c r="Q22" s="667">
        <v>40</v>
      </c>
      <c r="R22" s="667">
        <v>40</v>
      </c>
      <c r="S22" s="667">
        <v>40</v>
      </c>
      <c r="T22" s="667">
        <v>40</v>
      </c>
      <c r="U22" s="667">
        <v>40</v>
      </c>
      <c r="V22" s="667">
        <v>40</v>
      </c>
      <c r="W22" s="667">
        <v>40</v>
      </c>
      <c r="X22" s="667">
        <v>40</v>
      </c>
      <c r="Y22" s="667">
        <v>40</v>
      </c>
      <c r="Z22" s="667">
        <v>40</v>
      </c>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row>
    <row r="23" spans="1:83" x14ac:dyDescent="0.2">
      <c r="A23" s="111"/>
      <c r="B23" s="664" t="s">
        <v>433</v>
      </c>
      <c r="C23" s="665"/>
      <c r="D23" s="666" t="s">
        <v>379</v>
      </c>
      <c r="E23" s="666" t="s">
        <v>380</v>
      </c>
      <c r="F23" s="661"/>
      <c r="G23" s="662">
        <v>15</v>
      </c>
      <c r="H23" s="668">
        <f t="shared" ref="H23:Z23" si="2">G23-((G16-H16)*($G$23/($G$23+$G$24)))</f>
        <v>14.820000000000002</v>
      </c>
      <c r="I23" s="668">
        <f t="shared" si="2"/>
        <v>15.240000000000004</v>
      </c>
      <c r="J23" s="668">
        <f t="shared" si="2"/>
        <v>15.660000000000005</v>
      </c>
      <c r="K23" s="668">
        <f t="shared" si="2"/>
        <v>16.980000000000008</v>
      </c>
      <c r="L23" s="668">
        <f t="shared" si="2"/>
        <v>17.400000000000009</v>
      </c>
      <c r="M23" s="668">
        <f t="shared" si="2"/>
        <v>17.22000000000001</v>
      </c>
      <c r="N23" s="668">
        <f t="shared" si="2"/>
        <v>17.04000000000001</v>
      </c>
      <c r="O23" s="668">
        <f t="shared" si="2"/>
        <v>16.86000000000001</v>
      </c>
      <c r="P23" s="668">
        <f t="shared" si="2"/>
        <v>17.580000000000013</v>
      </c>
      <c r="Q23" s="668">
        <f t="shared" si="2"/>
        <v>17.400000000000013</v>
      </c>
      <c r="R23" s="668">
        <f t="shared" si="2"/>
        <v>17.220000000000013</v>
      </c>
      <c r="S23" s="668">
        <f t="shared" si="2"/>
        <v>17.040000000000013</v>
      </c>
      <c r="T23" s="668">
        <f t="shared" si="2"/>
        <v>16.860000000000014</v>
      </c>
      <c r="U23" s="668">
        <f t="shared" si="2"/>
        <v>17.580000000000016</v>
      </c>
      <c r="V23" s="668">
        <f t="shared" si="2"/>
        <v>17.400000000000016</v>
      </c>
      <c r="W23" s="668">
        <f t="shared" si="2"/>
        <v>17.220000000000017</v>
      </c>
      <c r="X23" s="668">
        <f t="shared" si="2"/>
        <v>17.040000000000017</v>
      </c>
      <c r="Y23" s="668">
        <f t="shared" si="2"/>
        <v>16.860000000000017</v>
      </c>
      <c r="Z23" s="668">
        <f t="shared" si="2"/>
        <v>17.58000000000002</v>
      </c>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row>
    <row r="24" spans="1:83" x14ac:dyDescent="0.2">
      <c r="A24" s="111"/>
      <c r="B24" s="669" t="s">
        <v>434</v>
      </c>
      <c r="C24" s="670"/>
      <c r="D24" s="671" t="s">
        <v>379</v>
      </c>
      <c r="E24" s="671" t="s">
        <v>380</v>
      </c>
      <c r="F24" s="672"/>
      <c r="G24" s="673">
        <v>35</v>
      </c>
      <c r="H24" s="674">
        <f t="shared" ref="H24:Z24" si="3">G24-((G16-H16)*($G$24/($G$23+$G$24)))</f>
        <v>34.580000000000005</v>
      </c>
      <c r="I24" s="674">
        <f t="shared" si="3"/>
        <v>35.560000000000009</v>
      </c>
      <c r="J24" s="674">
        <f t="shared" si="3"/>
        <v>36.540000000000013</v>
      </c>
      <c r="K24" s="674">
        <f t="shared" si="3"/>
        <v>39.620000000000019</v>
      </c>
      <c r="L24" s="674">
        <f t="shared" si="3"/>
        <v>40.600000000000023</v>
      </c>
      <c r="M24" s="674">
        <f t="shared" si="3"/>
        <v>40.180000000000028</v>
      </c>
      <c r="N24" s="674">
        <f t="shared" si="3"/>
        <v>39.760000000000034</v>
      </c>
      <c r="O24" s="674">
        <f t="shared" si="3"/>
        <v>39.340000000000039</v>
      </c>
      <c r="P24" s="674">
        <f t="shared" si="3"/>
        <v>41.020000000000046</v>
      </c>
      <c r="Q24" s="674">
        <f t="shared" si="3"/>
        <v>40.600000000000051</v>
      </c>
      <c r="R24" s="674">
        <f t="shared" si="3"/>
        <v>40.180000000000057</v>
      </c>
      <c r="S24" s="674">
        <f t="shared" si="3"/>
        <v>39.760000000000062</v>
      </c>
      <c r="T24" s="674">
        <f t="shared" si="3"/>
        <v>39.340000000000067</v>
      </c>
      <c r="U24" s="674">
        <f t="shared" si="3"/>
        <v>41.020000000000074</v>
      </c>
      <c r="V24" s="674">
        <f t="shared" si="3"/>
        <v>40.60000000000008</v>
      </c>
      <c r="W24" s="674">
        <f t="shared" si="3"/>
        <v>40.180000000000085</v>
      </c>
      <c r="X24" s="674">
        <f t="shared" si="3"/>
        <v>39.76000000000009</v>
      </c>
      <c r="Y24" s="674">
        <f t="shared" si="3"/>
        <v>39.340000000000096</v>
      </c>
      <c r="Z24" s="674">
        <f t="shared" si="3"/>
        <v>41.020000000000103</v>
      </c>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row>
    <row r="25" spans="1:83" ht="15" x14ac:dyDescent="0.2">
      <c r="A25" s="111"/>
      <c r="B25" s="365" t="s">
        <v>167</v>
      </c>
      <c r="C25" s="366"/>
      <c r="D25" s="367"/>
      <c r="E25" s="367"/>
      <c r="F25" s="368"/>
      <c r="G25" s="369"/>
      <c r="H25" s="369"/>
      <c r="I25" s="369"/>
      <c r="J25" s="369"/>
      <c r="K25" s="369"/>
      <c r="L25" s="369"/>
      <c r="M25" s="369"/>
      <c r="N25" s="369"/>
      <c r="O25" s="369"/>
      <c r="P25" s="369"/>
      <c r="Q25" s="369"/>
      <c r="R25" s="369"/>
      <c r="S25" s="369"/>
      <c r="T25" s="369"/>
      <c r="U25" s="369"/>
      <c r="V25" s="369"/>
      <c r="W25" s="369"/>
      <c r="X25" s="369"/>
      <c r="Y25" s="369"/>
      <c r="Z25" s="369"/>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row>
    <row r="26" spans="1:83" ht="30" x14ac:dyDescent="0.2">
      <c r="A26" s="111"/>
      <c r="B26" s="372" t="s">
        <v>266</v>
      </c>
      <c r="C26" s="366"/>
      <c r="D26" s="367"/>
      <c r="E26" s="367"/>
      <c r="F26" s="368"/>
      <c r="G26" s="370"/>
      <c r="H26" s="370"/>
      <c r="I26" s="370"/>
      <c r="J26" s="370"/>
      <c r="K26" s="370"/>
      <c r="L26" s="370"/>
      <c r="M26" s="370"/>
      <c r="N26" s="370"/>
      <c r="O26" s="370"/>
      <c r="P26" s="370"/>
      <c r="Q26" s="370"/>
      <c r="R26" s="370"/>
      <c r="S26" s="370"/>
      <c r="T26" s="370"/>
      <c r="U26" s="370"/>
      <c r="V26" s="370"/>
      <c r="W26" s="370"/>
      <c r="X26" s="370"/>
      <c r="Y26" s="370"/>
      <c r="Z26" s="370"/>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row>
    <row r="27" spans="1:83" ht="28.5" x14ac:dyDescent="0.2">
      <c r="A27" s="111"/>
      <c r="B27" s="129" t="s">
        <v>478</v>
      </c>
      <c r="C27" s="127"/>
      <c r="D27" s="128" t="s">
        <v>388</v>
      </c>
      <c r="E27" s="128"/>
      <c r="F27" s="129" t="s">
        <v>389</v>
      </c>
      <c r="G27" s="130" t="s">
        <v>392</v>
      </c>
      <c r="H27" s="130" t="s">
        <v>392</v>
      </c>
      <c r="I27" s="130" t="s">
        <v>393</v>
      </c>
      <c r="J27" s="130" t="s">
        <v>393</v>
      </c>
      <c r="K27" s="130" t="s">
        <v>393</v>
      </c>
      <c r="L27" s="130" t="s">
        <v>393</v>
      </c>
      <c r="M27" s="130" t="s">
        <v>393</v>
      </c>
      <c r="N27" s="130" t="s">
        <v>393</v>
      </c>
      <c r="O27" s="130" t="s">
        <v>393</v>
      </c>
      <c r="P27" s="130" t="s">
        <v>393</v>
      </c>
      <c r="Q27" s="130" t="s">
        <v>393</v>
      </c>
      <c r="R27" s="130" t="s">
        <v>393</v>
      </c>
      <c r="S27" s="130" t="s">
        <v>393</v>
      </c>
      <c r="T27" s="130" t="s">
        <v>393</v>
      </c>
      <c r="U27" s="130" t="s">
        <v>393</v>
      </c>
      <c r="V27" s="130" t="s">
        <v>393</v>
      </c>
      <c r="W27" s="130" t="s">
        <v>393</v>
      </c>
      <c r="X27" s="130" t="s">
        <v>393</v>
      </c>
      <c r="Y27" s="130" t="s">
        <v>393</v>
      </c>
      <c r="Z27" s="130" t="s">
        <v>393</v>
      </c>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row>
    <row r="28" spans="1:83" ht="28.5" x14ac:dyDescent="0.2">
      <c r="A28" s="111"/>
      <c r="B28" s="129" t="s">
        <v>430</v>
      </c>
      <c r="C28" s="127"/>
      <c r="D28" s="128" t="s">
        <v>390</v>
      </c>
      <c r="E28" s="128"/>
      <c r="F28" s="129" t="s">
        <v>479</v>
      </c>
      <c r="G28" s="130" t="s">
        <v>392</v>
      </c>
      <c r="H28" s="130" t="s">
        <v>392</v>
      </c>
      <c r="I28" s="130" t="s">
        <v>393</v>
      </c>
      <c r="J28" s="130" t="s">
        <v>393</v>
      </c>
      <c r="K28" s="130" t="s">
        <v>393</v>
      </c>
      <c r="L28" s="130" t="s">
        <v>393</v>
      </c>
      <c r="M28" s="130" t="s">
        <v>393</v>
      </c>
      <c r="N28" s="130" t="s">
        <v>393</v>
      </c>
      <c r="O28" s="130" t="s">
        <v>393</v>
      </c>
      <c r="P28" s="130" t="s">
        <v>393</v>
      </c>
      <c r="Q28" s="130" t="s">
        <v>393</v>
      </c>
      <c r="R28" s="130" t="s">
        <v>393</v>
      </c>
      <c r="S28" s="130" t="s">
        <v>393</v>
      </c>
      <c r="T28" s="130" t="s">
        <v>393</v>
      </c>
      <c r="U28" s="130" t="s">
        <v>393</v>
      </c>
      <c r="V28" s="130" t="s">
        <v>393</v>
      </c>
      <c r="W28" s="130" t="s">
        <v>393</v>
      </c>
      <c r="X28" s="130" t="s">
        <v>393</v>
      </c>
      <c r="Y28" s="130" t="s">
        <v>393</v>
      </c>
      <c r="Z28" s="130" t="s">
        <v>393</v>
      </c>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row>
    <row r="29" spans="1:83" ht="28.5" x14ac:dyDescent="0.2">
      <c r="A29" s="111"/>
      <c r="B29" s="129" t="s">
        <v>383</v>
      </c>
      <c r="C29" s="127"/>
      <c r="D29" s="128" t="s">
        <v>390</v>
      </c>
      <c r="E29" s="128"/>
      <c r="F29" s="129" t="s">
        <v>391</v>
      </c>
      <c r="G29" s="130" t="s">
        <v>392</v>
      </c>
      <c r="H29" s="130" t="str">
        <f>$G$29</f>
        <v>no</v>
      </c>
      <c r="I29" s="130" t="str">
        <f>$G$29</f>
        <v>no</v>
      </c>
      <c r="J29" s="130" t="str">
        <f>$G$29</f>
        <v>no</v>
      </c>
      <c r="K29" s="130" t="s">
        <v>393</v>
      </c>
      <c r="L29" s="130" t="str">
        <f>$K$29</f>
        <v>yes</v>
      </c>
      <c r="M29" s="130" t="str">
        <f t="shared" ref="M29:Z29" si="4">$K$29</f>
        <v>yes</v>
      </c>
      <c r="N29" s="130" t="str">
        <f t="shared" si="4"/>
        <v>yes</v>
      </c>
      <c r="O29" s="130" t="str">
        <f t="shared" si="4"/>
        <v>yes</v>
      </c>
      <c r="P29" s="130" t="str">
        <f t="shared" si="4"/>
        <v>yes</v>
      </c>
      <c r="Q29" s="130" t="str">
        <f t="shared" si="4"/>
        <v>yes</v>
      </c>
      <c r="R29" s="130" t="str">
        <f t="shared" si="4"/>
        <v>yes</v>
      </c>
      <c r="S29" s="130" t="str">
        <f t="shared" si="4"/>
        <v>yes</v>
      </c>
      <c r="T29" s="130" t="str">
        <f t="shared" si="4"/>
        <v>yes</v>
      </c>
      <c r="U29" s="130" t="str">
        <f t="shared" si="4"/>
        <v>yes</v>
      </c>
      <c r="V29" s="130" t="str">
        <f t="shared" si="4"/>
        <v>yes</v>
      </c>
      <c r="W29" s="130" t="str">
        <f t="shared" si="4"/>
        <v>yes</v>
      </c>
      <c r="X29" s="130" t="str">
        <f t="shared" si="4"/>
        <v>yes</v>
      </c>
      <c r="Y29" s="130" t="str">
        <f t="shared" si="4"/>
        <v>yes</v>
      </c>
      <c r="Z29" s="130" t="str">
        <f t="shared" si="4"/>
        <v>yes</v>
      </c>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row>
    <row r="30" spans="1:83" ht="99.75" x14ac:dyDescent="0.2">
      <c r="A30" s="111"/>
      <c r="B30" s="129" t="s">
        <v>480</v>
      </c>
      <c r="C30" s="127"/>
      <c r="D30" s="649" t="s">
        <v>421</v>
      </c>
      <c r="E30" s="649" t="s">
        <v>370</v>
      </c>
      <c r="F30" s="643" t="s">
        <v>424</v>
      </c>
      <c r="G30" s="642">
        <v>102</v>
      </c>
      <c r="H30" s="658">
        <v>102</v>
      </c>
      <c r="I30" s="658">
        <v>102</v>
      </c>
      <c r="J30" s="658">
        <v>102</v>
      </c>
      <c r="K30" s="658">
        <v>102</v>
      </c>
      <c r="L30" s="658">
        <v>102</v>
      </c>
      <c r="M30" s="658">
        <v>105</v>
      </c>
      <c r="N30" s="658">
        <v>105</v>
      </c>
      <c r="O30" s="658">
        <v>110</v>
      </c>
      <c r="P30" s="658">
        <v>110</v>
      </c>
      <c r="Q30" s="658">
        <v>110</v>
      </c>
      <c r="R30" s="658">
        <v>120</v>
      </c>
      <c r="S30" s="658">
        <v>120</v>
      </c>
      <c r="T30" s="658">
        <v>120</v>
      </c>
      <c r="U30" s="658">
        <v>120</v>
      </c>
      <c r="V30" s="658">
        <v>130</v>
      </c>
      <c r="W30" s="658">
        <v>130</v>
      </c>
      <c r="X30" s="658">
        <v>130</v>
      </c>
      <c r="Y30" s="658">
        <v>130</v>
      </c>
      <c r="Z30" s="658">
        <v>130</v>
      </c>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row>
    <row r="31" spans="1:83" ht="132" customHeight="1" x14ac:dyDescent="0.2">
      <c r="A31" s="111"/>
      <c r="B31" s="129" t="s">
        <v>580</v>
      </c>
      <c r="C31" s="127"/>
      <c r="D31" s="649" t="s">
        <v>422</v>
      </c>
      <c r="E31" s="649" t="s">
        <v>423</v>
      </c>
      <c r="F31" s="643" t="s">
        <v>581</v>
      </c>
      <c r="G31" s="642">
        <v>42</v>
      </c>
      <c r="H31" s="653">
        <v>50</v>
      </c>
      <c r="I31" s="653">
        <v>55</v>
      </c>
      <c r="J31" s="653">
        <v>60</v>
      </c>
      <c r="K31" s="653">
        <v>65</v>
      </c>
      <c r="L31" s="653">
        <v>55</v>
      </c>
      <c r="M31" s="653">
        <v>60</v>
      </c>
      <c r="N31" s="653">
        <v>65</v>
      </c>
      <c r="O31" s="653">
        <v>70</v>
      </c>
      <c r="P31" s="653">
        <v>75</v>
      </c>
      <c r="Q31" s="653">
        <v>70</v>
      </c>
      <c r="R31" s="653">
        <v>75</v>
      </c>
      <c r="S31" s="653">
        <v>80</v>
      </c>
      <c r="T31" s="653">
        <v>85</v>
      </c>
      <c r="U31" s="653">
        <v>90</v>
      </c>
      <c r="V31" s="653">
        <v>85</v>
      </c>
      <c r="W31" s="653">
        <v>90</v>
      </c>
      <c r="X31" s="653">
        <v>95</v>
      </c>
      <c r="Y31" s="653">
        <v>100</v>
      </c>
      <c r="Z31" s="653">
        <v>105</v>
      </c>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row>
    <row r="32" spans="1:83" x14ac:dyDescent="0.2">
      <c r="A32" s="111"/>
      <c r="B32" s="129" t="s">
        <v>582</v>
      </c>
      <c r="C32" s="127"/>
      <c r="D32" s="128" t="s">
        <v>390</v>
      </c>
      <c r="E32" s="128"/>
      <c r="F32" s="129"/>
      <c r="G32" s="130" t="s">
        <v>393</v>
      </c>
      <c r="H32" s="130" t="str">
        <f>$G$32</f>
        <v>yes</v>
      </c>
      <c r="I32" s="130" t="str">
        <f t="shared" ref="I32:Z32" si="5">$G$32</f>
        <v>yes</v>
      </c>
      <c r="J32" s="130" t="str">
        <f t="shared" si="5"/>
        <v>yes</v>
      </c>
      <c r="K32" s="130" t="str">
        <f t="shared" si="5"/>
        <v>yes</v>
      </c>
      <c r="L32" s="130" t="str">
        <f t="shared" si="5"/>
        <v>yes</v>
      </c>
      <c r="M32" s="130" t="str">
        <f t="shared" si="5"/>
        <v>yes</v>
      </c>
      <c r="N32" s="130" t="str">
        <f t="shared" si="5"/>
        <v>yes</v>
      </c>
      <c r="O32" s="130" t="str">
        <f t="shared" si="5"/>
        <v>yes</v>
      </c>
      <c r="P32" s="130" t="str">
        <f t="shared" si="5"/>
        <v>yes</v>
      </c>
      <c r="Q32" s="130" t="str">
        <f t="shared" si="5"/>
        <v>yes</v>
      </c>
      <c r="R32" s="130" t="str">
        <f t="shared" si="5"/>
        <v>yes</v>
      </c>
      <c r="S32" s="130" t="str">
        <f t="shared" si="5"/>
        <v>yes</v>
      </c>
      <c r="T32" s="130" t="str">
        <f t="shared" si="5"/>
        <v>yes</v>
      </c>
      <c r="U32" s="130" t="str">
        <f t="shared" si="5"/>
        <v>yes</v>
      </c>
      <c r="V32" s="130" t="str">
        <f t="shared" si="5"/>
        <v>yes</v>
      </c>
      <c r="W32" s="130" t="str">
        <f t="shared" si="5"/>
        <v>yes</v>
      </c>
      <c r="X32" s="130" t="str">
        <f t="shared" si="5"/>
        <v>yes</v>
      </c>
      <c r="Y32" s="130" t="str">
        <f t="shared" si="5"/>
        <v>yes</v>
      </c>
      <c r="Z32" s="130" t="str">
        <f t="shared" si="5"/>
        <v>yes</v>
      </c>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row>
    <row r="33" spans="1:83" ht="42.75" x14ac:dyDescent="0.2">
      <c r="A33" s="111"/>
      <c r="B33" s="129" t="s">
        <v>384</v>
      </c>
      <c r="C33" s="127"/>
      <c r="D33" s="128" t="s">
        <v>390</v>
      </c>
      <c r="E33" s="128"/>
      <c r="F33" s="129"/>
      <c r="G33" s="130" t="s">
        <v>393</v>
      </c>
      <c r="H33" s="130" t="str">
        <f>$G$33</f>
        <v>yes</v>
      </c>
      <c r="I33" s="130" t="str">
        <f t="shared" ref="I33:Z33" si="6">$G$33</f>
        <v>yes</v>
      </c>
      <c r="J33" s="130" t="str">
        <f t="shared" si="6"/>
        <v>yes</v>
      </c>
      <c r="K33" s="130" t="str">
        <f t="shared" si="6"/>
        <v>yes</v>
      </c>
      <c r="L33" s="130" t="str">
        <f t="shared" si="6"/>
        <v>yes</v>
      </c>
      <c r="M33" s="130" t="str">
        <f t="shared" si="6"/>
        <v>yes</v>
      </c>
      <c r="N33" s="130" t="str">
        <f t="shared" si="6"/>
        <v>yes</v>
      </c>
      <c r="O33" s="130" t="str">
        <f t="shared" si="6"/>
        <v>yes</v>
      </c>
      <c r="P33" s="130" t="str">
        <f t="shared" si="6"/>
        <v>yes</v>
      </c>
      <c r="Q33" s="130" t="str">
        <f t="shared" si="6"/>
        <v>yes</v>
      </c>
      <c r="R33" s="130" t="str">
        <f t="shared" si="6"/>
        <v>yes</v>
      </c>
      <c r="S33" s="130" t="str">
        <f t="shared" si="6"/>
        <v>yes</v>
      </c>
      <c r="T33" s="130" t="str">
        <f t="shared" si="6"/>
        <v>yes</v>
      </c>
      <c r="U33" s="130" t="str">
        <f t="shared" si="6"/>
        <v>yes</v>
      </c>
      <c r="V33" s="130" t="str">
        <f t="shared" si="6"/>
        <v>yes</v>
      </c>
      <c r="W33" s="130" t="str">
        <f t="shared" si="6"/>
        <v>yes</v>
      </c>
      <c r="X33" s="130" t="str">
        <f t="shared" si="6"/>
        <v>yes</v>
      </c>
      <c r="Y33" s="130" t="str">
        <f t="shared" si="6"/>
        <v>yes</v>
      </c>
      <c r="Z33" s="130" t="str">
        <f t="shared" si="6"/>
        <v>yes</v>
      </c>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row>
    <row r="34" spans="1:83" ht="42.75" x14ac:dyDescent="0.2">
      <c r="A34" s="111"/>
      <c r="B34" s="129" t="s">
        <v>481</v>
      </c>
      <c r="C34" s="127"/>
      <c r="D34" s="128" t="s">
        <v>390</v>
      </c>
      <c r="E34" s="128"/>
      <c r="F34" s="129"/>
      <c r="G34" s="130" t="s">
        <v>393</v>
      </c>
      <c r="H34" s="130" t="str">
        <f>$G$34</f>
        <v>yes</v>
      </c>
      <c r="I34" s="130" t="str">
        <f t="shared" ref="I34:Z34" si="7">$G$34</f>
        <v>yes</v>
      </c>
      <c r="J34" s="130" t="str">
        <f t="shared" si="7"/>
        <v>yes</v>
      </c>
      <c r="K34" s="130" t="str">
        <f t="shared" si="7"/>
        <v>yes</v>
      </c>
      <c r="L34" s="130" t="str">
        <f t="shared" si="7"/>
        <v>yes</v>
      </c>
      <c r="M34" s="130" t="str">
        <f t="shared" si="7"/>
        <v>yes</v>
      </c>
      <c r="N34" s="130" t="str">
        <f t="shared" si="7"/>
        <v>yes</v>
      </c>
      <c r="O34" s="130" t="str">
        <f t="shared" si="7"/>
        <v>yes</v>
      </c>
      <c r="P34" s="130" t="str">
        <f t="shared" si="7"/>
        <v>yes</v>
      </c>
      <c r="Q34" s="130" t="str">
        <f t="shared" si="7"/>
        <v>yes</v>
      </c>
      <c r="R34" s="130" t="str">
        <f t="shared" si="7"/>
        <v>yes</v>
      </c>
      <c r="S34" s="130" t="str">
        <f t="shared" si="7"/>
        <v>yes</v>
      </c>
      <c r="T34" s="130" t="str">
        <f t="shared" si="7"/>
        <v>yes</v>
      </c>
      <c r="U34" s="130" t="str">
        <f t="shared" si="7"/>
        <v>yes</v>
      </c>
      <c r="V34" s="130" t="str">
        <f t="shared" si="7"/>
        <v>yes</v>
      </c>
      <c r="W34" s="130" t="str">
        <f t="shared" si="7"/>
        <v>yes</v>
      </c>
      <c r="X34" s="130" t="str">
        <f t="shared" si="7"/>
        <v>yes</v>
      </c>
      <c r="Y34" s="130" t="str">
        <f t="shared" si="7"/>
        <v>yes</v>
      </c>
      <c r="Z34" s="130" t="str">
        <f t="shared" si="7"/>
        <v>yes</v>
      </c>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row>
    <row r="35" spans="1:83" ht="28.5" x14ac:dyDescent="0.2">
      <c r="A35" s="111"/>
      <c r="B35" s="129" t="s">
        <v>385</v>
      </c>
      <c r="C35" s="127"/>
      <c r="D35" s="128" t="s">
        <v>390</v>
      </c>
      <c r="E35" s="128"/>
      <c r="F35" s="129"/>
      <c r="G35" s="130" t="s">
        <v>393</v>
      </c>
      <c r="H35" s="130" t="str">
        <f>$G$35</f>
        <v>yes</v>
      </c>
      <c r="I35" s="130" t="str">
        <f t="shared" ref="I35:Z35" si="8">$G$35</f>
        <v>yes</v>
      </c>
      <c r="J35" s="130" t="str">
        <f t="shared" si="8"/>
        <v>yes</v>
      </c>
      <c r="K35" s="130" t="str">
        <f t="shared" si="8"/>
        <v>yes</v>
      </c>
      <c r="L35" s="130" t="str">
        <f t="shared" si="8"/>
        <v>yes</v>
      </c>
      <c r="M35" s="130" t="str">
        <f t="shared" si="8"/>
        <v>yes</v>
      </c>
      <c r="N35" s="130" t="str">
        <f t="shared" si="8"/>
        <v>yes</v>
      </c>
      <c r="O35" s="130" t="str">
        <f t="shared" si="8"/>
        <v>yes</v>
      </c>
      <c r="P35" s="130" t="str">
        <f t="shared" si="8"/>
        <v>yes</v>
      </c>
      <c r="Q35" s="130" t="str">
        <f t="shared" si="8"/>
        <v>yes</v>
      </c>
      <c r="R35" s="130" t="str">
        <f t="shared" si="8"/>
        <v>yes</v>
      </c>
      <c r="S35" s="130" t="str">
        <f t="shared" si="8"/>
        <v>yes</v>
      </c>
      <c r="T35" s="130" t="str">
        <f t="shared" si="8"/>
        <v>yes</v>
      </c>
      <c r="U35" s="130" t="str">
        <f t="shared" si="8"/>
        <v>yes</v>
      </c>
      <c r="V35" s="130" t="str">
        <f t="shared" si="8"/>
        <v>yes</v>
      </c>
      <c r="W35" s="130" t="str">
        <f t="shared" si="8"/>
        <v>yes</v>
      </c>
      <c r="X35" s="130" t="str">
        <f t="shared" si="8"/>
        <v>yes</v>
      </c>
      <c r="Y35" s="130" t="str">
        <f t="shared" si="8"/>
        <v>yes</v>
      </c>
      <c r="Z35" s="130" t="str">
        <f t="shared" si="8"/>
        <v>yes</v>
      </c>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row>
    <row r="36" spans="1:83" ht="42.75" x14ac:dyDescent="0.2">
      <c r="A36" s="111"/>
      <c r="B36" s="129" t="s">
        <v>386</v>
      </c>
      <c r="C36" s="127"/>
      <c r="D36" s="128" t="s">
        <v>390</v>
      </c>
      <c r="E36" s="128"/>
      <c r="F36" s="129"/>
      <c r="G36" s="130" t="s">
        <v>393</v>
      </c>
      <c r="H36" s="130" t="str">
        <f>$G$36</f>
        <v>yes</v>
      </c>
      <c r="I36" s="130" t="str">
        <f t="shared" ref="I36:Z37" si="9">$G$36</f>
        <v>yes</v>
      </c>
      <c r="J36" s="130" t="str">
        <f t="shared" si="9"/>
        <v>yes</v>
      </c>
      <c r="K36" s="130" t="str">
        <f t="shared" si="9"/>
        <v>yes</v>
      </c>
      <c r="L36" s="130" t="str">
        <f t="shared" si="9"/>
        <v>yes</v>
      </c>
      <c r="M36" s="130" t="str">
        <f t="shared" si="9"/>
        <v>yes</v>
      </c>
      <c r="N36" s="130" t="str">
        <f t="shared" si="9"/>
        <v>yes</v>
      </c>
      <c r="O36" s="130" t="str">
        <f t="shared" si="9"/>
        <v>yes</v>
      </c>
      <c r="P36" s="130" t="str">
        <f t="shared" si="9"/>
        <v>yes</v>
      </c>
      <c r="Q36" s="130" t="str">
        <f t="shared" si="9"/>
        <v>yes</v>
      </c>
      <c r="R36" s="130" t="str">
        <f t="shared" si="9"/>
        <v>yes</v>
      </c>
      <c r="S36" s="130" t="str">
        <f t="shared" si="9"/>
        <v>yes</v>
      </c>
      <c r="T36" s="130" t="str">
        <f t="shared" si="9"/>
        <v>yes</v>
      </c>
      <c r="U36" s="130" t="str">
        <f t="shared" si="9"/>
        <v>yes</v>
      </c>
      <c r="V36" s="130" t="str">
        <f t="shared" si="9"/>
        <v>yes</v>
      </c>
      <c r="W36" s="130" t="str">
        <f t="shared" si="9"/>
        <v>yes</v>
      </c>
      <c r="X36" s="130" t="str">
        <f t="shared" si="9"/>
        <v>yes</v>
      </c>
      <c r="Y36" s="130" t="str">
        <f t="shared" si="9"/>
        <v>yes</v>
      </c>
      <c r="Z36" s="130" t="str">
        <f t="shared" si="9"/>
        <v>yes</v>
      </c>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row>
    <row r="37" spans="1:83" ht="28.5" x14ac:dyDescent="0.2">
      <c r="A37" s="111"/>
      <c r="B37" s="129" t="s">
        <v>387</v>
      </c>
      <c r="C37" s="127"/>
      <c r="D37" s="646" t="s">
        <v>390</v>
      </c>
      <c r="E37" s="128"/>
      <c r="F37" s="129"/>
      <c r="G37" s="648" t="s">
        <v>393</v>
      </c>
      <c r="H37" s="648" t="str">
        <f>$G$36</f>
        <v>yes</v>
      </c>
      <c r="I37" s="648" t="str">
        <f t="shared" si="9"/>
        <v>yes</v>
      </c>
      <c r="J37" s="648" t="str">
        <f t="shared" si="9"/>
        <v>yes</v>
      </c>
      <c r="K37" s="648" t="str">
        <f t="shared" si="9"/>
        <v>yes</v>
      </c>
      <c r="L37" s="648" t="str">
        <f t="shared" si="9"/>
        <v>yes</v>
      </c>
      <c r="M37" s="648" t="str">
        <f t="shared" si="9"/>
        <v>yes</v>
      </c>
      <c r="N37" s="648" t="str">
        <f t="shared" si="9"/>
        <v>yes</v>
      </c>
      <c r="O37" s="648" t="str">
        <f t="shared" si="9"/>
        <v>yes</v>
      </c>
      <c r="P37" s="648" t="str">
        <f t="shared" si="9"/>
        <v>yes</v>
      </c>
      <c r="Q37" s="648" t="str">
        <f t="shared" si="9"/>
        <v>yes</v>
      </c>
      <c r="R37" s="648" t="str">
        <f t="shared" si="9"/>
        <v>yes</v>
      </c>
      <c r="S37" s="648" t="str">
        <f t="shared" si="9"/>
        <v>yes</v>
      </c>
      <c r="T37" s="648" t="str">
        <f t="shared" si="9"/>
        <v>yes</v>
      </c>
      <c r="U37" s="648" t="str">
        <f t="shared" si="9"/>
        <v>yes</v>
      </c>
      <c r="V37" s="648" t="str">
        <f t="shared" si="9"/>
        <v>yes</v>
      </c>
      <c r="W37" s="648" t="str">
        <f t="shared" si="9"/>
        <v>yes</v>
      </c>
      <c r="X37" s="648" t="str">
        <f t="shared" si="9"/>
        <v>yes</v>
      </c>
      <c r="Y37" s="648" t="str">
        <f t="shared" si="9"/>
        <v>yes</v>
      </c>
      <c r="Z37" s="648" t="str">
        <f t="shared" si="9"/>
        <v>yes</v>
      </c>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row>
    <row r="38" spans="1:83" x14ac:dyDescent="0.2">
      <c r="A38" s="111"/>
      <c r="B38" s="129"/>
      <c r="C38" s="127"/>
      <c r="D38" s="128"/>
      <c r="E38" s="128"/>
      <c r="F38" s="129"/>
      <c r="G38" s="130"/>
      <c r="H38" s="130"/>
      <c r="I38" s="130"/>
      <c r="J38" s="130"/>
      <c r="K38" s="130"/>
      <c r="L38" s="130"/>
      <c r="M38" s="130"/>
      <c r="N38" s="130"/>
      <c r="O38" s="130"/>
      <c r="P38" s="130"/>
      <c r="Q38" s="130"/>
      <c r="R38" s="130"/>
      <c r="S38" s="130"/>
      <c r="T38" s="130"/>
      <c r="U38" s="130"/>
      <c r="V38" s="130"/>
      <c r="W38" s="130"/>
      <c r="X38" s="130"/>
      <c r="Y38" s="130"/>
      <c r="Z38" s="130"/>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row>
    <row r="39" spans="1:83" x14ac:dyDescent="0.2">
      <c r="A39" s="111"/>
      <c r="B39" s="129"/>
      <c r="C39" s="127"/>
      <c r="D39" s="128"/>
      <c r="E39" s="128"/>
      <c r="F39" s="129"/>
      <c r="G39" s="130"/>
      <c r="H39" s="130"/>
      <c r="I39" s="130"/>
      <c r="J39" s="130"/>
      <c r="K39" s="130"/>
      <c r="L39" s="130"/>
      <c r="M39" s="130"/>
      <c r="N39" s="130"/>
      <c r="O39" s="130"/>
      <c r="P39" s="130"/>
      <c r="Q39" s="130"/>
      <c r="R39" s="130"/>
      <c r="S39" s="130"/>
      <c r="T39" s="130"/>
      <c r="U39" s="130"/>
      <c r="V39" s="130"/>
      <c r="W39" s="130"/>
      <c r="X39" s="130"/>
      <c r="Y39" s="130"/>
      <c r="Z39" s="130"/>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row>
    <row r="40" spans="1:83" x14ac:dyDescent="0.2">
      <c r="A40" s="111"/>
      <c r="B40" s="129"/>
      <c r="C40" s="127"/>
      <c r="D40" s="128"/>
      <c r="E40" s="128"/>
      <c r="F40" s="129"/>
      <c r="G40" s="350"/>
      <c r="H40" s="350"/>
      <c r="I40" s="350"/>
      <c r="J40" s="350"/>
      <c r="K40" s="350"/>
      <c r="L40" s="350"/>
      <c r="M40" s="350"/>
      <c r="N40" s="350"/>
      <c r="O40" s="350"/>
      <c r="P40" s="350"/>
      <c r="Q40" s="350"/>
      <c r="R40" s="350"/>
      <c r="S40" s="350"/>
      <c r="T40" s="350"/>
      <c r="U40" s="350"/>
      <c r="V40" s="350"/>
      <c r="W40" s="350"/>
      <c r="X40" s="350"/>
      <c r="Y40" s="350"/>
      <c r="Z40" s="350"/>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row>
    <row r="41" spans="1:83" x14ac:dyDescent="0.2">
      <c r="A41" s="111"/>
      <c r="B41" s="129"/>
      <c r="C41" s="127"/>
      <c r="D41" s="128"/>
      <c r="E41" s="128"/>
      <c r="F41" s="129"/>
      <c r="G41" s="350"/>
      <c r="H41" s="350"/>
      <c r="I41" s="350"/>
      <c r="J41" s="350"/>
      <c r="K41" s="350"/>
      <c r="L41" s="350"/>
      <c r="M41" s="350"/>
      <c r="N41" s="350"/>
      <c r="O41" s="350"/>
      <c r="P41" s="350"/>
      <c r="Q41" s="350"/>
      <c r="R41" s="350"/>
      <c r="S41" s="350"/>
      <c r="T41" s="350"/>
      <c r="U41" s="350"/>
      <c r="V41" s="350"/>
      <c r="W41" s="350"/>
      <c r="X41" s="350"/>
      <c r="Y41" s="350"/>
      <c r="Z41" s="350"/>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row>
    <row r="42" spans="1:83" x14ac:dyDescent="0.2">
      <c r="A42" s="111"/>
      <c r="B42" s="129"/>
      <c r="C42" s="127"/>
      <c r="D42" s="128"/>
      <c r="E42" s="128"/>
      <c r="F42" s="129"/>
      <c r="G42" s="130"/>
      <c r="H42" s="130"/>
      <c r="I42" s="130"/>
      <c r="J42" s="130"/>
      <c r="K42" s="130"/>
      <c r="L42" s="130"/>
      <c r="M42" s="130"/>
      <c r="N42" s="130"/>
      <c r="O42" s="130"/>
      <c r="P42" s="130"/>
      <c r="Q42" s="130"/>
      <c r="R42" s="130"/>
      <c r="S42" s="130"/>
      <c r="T42" s="130"/>
      <c r="U42" s="130"/>
      <c r="V42" s="130"/>
      <c r="W42" s="130"/>
      <c r="X42" s="130"/>
      <c r="Y42" s="130"/>
      <c r="Z42" s="130"/>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row>
    <row r="43" spans="1:83" x14ac:dyDescent="0.2">
      <c r="A43" s="111"/>
      <c r="B43" s="129"/>
      <c r="C43" s="127"/>
      <c r="D43" s="128"/>
      <c r="E43" s="128"/>
      <c r="F43" s="129"/>
      <c r="G43" s="130"/>
      <c r="H43" s="130"/>
      <c r="I43" s="130"/>
      <c r="J43" s="130"/>
      <c r="K43" s="130"/>
      <c r="L43" s="130"/>
      <c r="M43" s="130"/>
      <c r="N43" s="130"/>
      <c r="O43" s="130"/>
      <c r="P43" s="130"/>
      <c r="Q43" s="130"/>
      <c r="R43" s="130"/>
      <c r="S43" s="130"/>
      <c r="T43" s="130"/>
      <c r="U43" s="130"/>
      <c r="V43" s="130"/>
      <c r="W43" s="130"/>
      <c r="X43" s="130"/>
      <c r="Y43" s="130"/>
      <c r="Z43" s="130"/>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row>
    <row r="44" spans="1:83" x14ac:dyDescent="0.2">
      <c r="A44" s="111"/>
      <c r="B44" s="129"/>
      <c r="C44" s="127"/>
      <c r="D44" s="128"/>
      <c r="E44" s="128"/>
      <c r="F44" s="129"/>
      <c r="G44" s="130"/>
      <c r="H44" s="130"/>
      <c r="I44" s="130"/>
      <c r="J44" s="130"/>
      <c r="K44" s="130"/>
      <c r="L44" s="130"/>
      <c r="M44" s="130"/>
      <c r="N44" s="130"/>
      <c r="O44" s="130"/>
      <c r="P44" s="130"/>
      <c r="Q44" s="130"/>
      <c r="R44" s="130"/>
      <c r="S44" s="130"/>
      <c r="T44" s="130"/>
      <c r="U44" s="130"/>
      <c r="V44" s="130"/>
      <c r="W44" s="130"/>
      <c r="X44" s="130"/>
      <c r="Y44" s="130"/>
      <c r="Z44" s="130"/>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row>
    <row r="45" spans="1:83" x14ac:dyDescent="0.2">
      <c r="A45" s="111"/>
      <c r="B45" s="133"/>
      <c r="C45" s="131"/>
      <c r="D45" s="132"/>
      <c r="E45" s="132"/>
      <c r="F45" s="133"/>
      <c r="G45" s="134"/>
      <c r="H45" s="134"/>
      <c r="I45" s="134"/>
      <c r="J45" s="134"/>
      <c r="K45" s="134"/>
      <c r="L45" s="134"/>
      <c r="M45" s="134"/>
      <c r="N45" s="134"/>
      <c r="O45" s="134"/>
      <c r="P45" s="134"/>
      <c r="Q45" s="134"/>
      <c r="R45" s="134"/>
      <c r="S45" s="134"/>
      <c r="T45" s="134"/>
      <c r="U45" s="134"/>
      <c r="V45" s="134"/>
      <c r="W45" s="134"/>
      <c r="X45" s="134"/>
      <c r="Y45" s="134"/>
      <c r="Z45" s="134"/>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row>
    <row r="46" spans="1:83" ht="15" x14ac:dyDescent="0.25">
      <c r="A46" s="111"/>
      <c r="B46" s="371" t="s">
        <v>168</v>
      </c>
      <c r="C46" s="366"/>
      <c r="D46" s="367"/>
      <c r="E46" s="367"/>
      <c r="F46" s="368"/>
      <c r="G46" s="370"/>
      <c r="H46" s="370"/>
      <c r="I46" s="370"/>
      <c r="J46" s="370"/>
      <c r="K46" s="370"/>
      <c r="L46" s="370"/>
      <c r="M46" s="370"/>
      <c r="N46" s="370"/>
      <c r="O46" s="370"/>
      <c r="P46" s="370"/>
      <c r="Q46" s="370"/>
      <c r="R46" s="370"/>
      <c r="S46" s="370"/>
      <c r="T46" s="370"/>
      <c r="U46" s="370"/>
      <c r="V46" s="370"/>
      <c r="W46" s="370"/>
      <c r="X46" s="370"/>
      <c r="Y46" s="370"/>
      <c r="Z46" s="370"/>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row>
    <row r="47" spans="1:83" ht="30" x14ac:dyDescent="0.2">
      <c r="A47" s="111"/>
      <c r="B47" s="372" t="s">
        <v>296</v>
      </c>
      <c r="C47" s="366"/>
      <c r="D47" s="367"/>
      <c r="E47" s="367"/>
      <c r="F47" s="368"/>
      <c r="G47" s="370"/>
      <c r="H47" s="370"/>
      <c r="I47" s="370"/>
      <c r="J47" s="370"/>
      <c r="K47" s="370"/>
      <c r="L47" s="370"/>
      <c r="M47" s="370"/>
      <c r="N47" s="370"/>
      <c r="O47" s="370"/>
      <c r="P47" s="370"/>
      <c r="Q47" s="370"/>
      <c r="R47" s="370"/>
      <c r="S47" s="370"/>
      <c r="T47" s="370"/>
      <c r="U47" s="370"/>
      <c r="V47" s="370"/>
      <c r="W47" s="370"/>
      <c r="X47" s="370"/>
      <c r="Y47" s="370"/>
      <c r="Z47" s="370"/>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row>
    <row r="48" spans="1:83" ht="170.25" customHeight="1" x14ac:dyDescent="0.2">
      <c r="A48" s="111"/>
      <c r="B48" s="129" t="s">
        <v>394</v>
      </c>
      <c r="C48" s="127"/>
      <c r="D48" s="128" t="s">
        <v>418</v>
      </c>
      <c r="E48" s="128" t="s">
        <v>593</v>
      </c>
      <c r="F48" s="657" t="s">
        <v>588</v>
      </c>
      <c r="G48" s="639">
        <f>(G19+$C$64)+(G20*$C$65)+(G21*$C$66)+(G22*$C$67)+(G23*$C$68)+(G24*$C$69)</f>
        <v>14927</v>
      </c>
      <c r="H48" s="639">
        <f t="shared" ref="H48:Y48" si="10">(H19+$C$64)+(H20*$C$65)+(H21*$C$66)+(H22*$C$67)+(H23*$C$68)+(H24*$C$69)</f>
        <v>14875.664000000001</v>
      </c>
      <c r="I48" s="639">
        <f t="shared" si="10"/>
        <v>14993.448</v>
      </c>
      <c r="J48" s="639">
        <f t="shared" si="10"/>
        <v>15111.232000000002</v>
      </c>
      <c r="K48" s="639">
        <f t="shared" si="10"/>
        <v>14736.696000000002</v>
      </c>
      <c r="L48" s="639">
        <f t="shared" si="10"/>
        <v>14854.480000000003</v>
      </c>
      <c r="M48" s="639">
        <f t="shared" si="10"/>
        <v>14803.144000000004</v>
      </c>
      <c r="N48" s="639">
        <f t="shared" si="10"/>
        <v>14751.808000000003</v>
      </c>
      <c r="O48" s="639">
        <f t="shared" si="10"/>
        <v>14700.472000000003</v>
      </c>
      <c r="P48" s="639">
        <f t="shared" si="10"/>
        <v>14753.616000000007</v>
      </c>
      <c r="Q48" s="639">
        <f t="shared" si="10"/>
        <v>14702.280000000006</v>
      </c>
      <c r="R48" s="639">
        <f t="shared" si="10"/>
        <v>14650.944000000007</v>
      </c>
      <c r="S48" s="639">
        <f t="shared" si="10"/>
        <v>14599.608000000007</v>
      </c>
      <c r="T48" s="639">
        <f t="shared" si="10"/>
        <v>14548.272000000008</v>
      </c>
      <c r="U48" s="639">
        <f t="shared" si="10"/>
        <v>14601.416000000008</v>
      </c>
      <c r="V48" s="639">
        <f t="shared" si="10"/>
        <v>14550.080000000007</v>
      </c>
      <c r="W48" s="639">
        <f t="shared" si="10"/>
        <v>14498.74400000001</v>
      </c>
      <c r="X48" s="639">
        <f t="shared" si="10"/>
        <v>14447.40800000001</v>
      </c>
      <c r="Y48" s="639">
        <f t="shared" si="10"/>
        <v>14396.072000000011</v>
      </c>
      <c r="Z48" s="639">
        <f>(Z19+$C$64)+(Z20*$C$65)+(Z21*$C$66)+(Z22*$C$67)+(Z23*$C$68)+(Z24*$C$69)</f>
        <v>14449.216000000011</v>
      </c>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row>
    <row r="49" spans="1:83" x14ac:dyDescent="0.2">
      <c r="A49" s="111"/>
      <c r="B49" s="129"/>
      <c r="C49" s="127"/>
      <c r="D49" s="128"/>
      <c r="E49" s="128"/>
      <c r="F49" s="129"/>
      <c r="G49" s="130"/>
      <c r="H49" s="130"/>
      <c r="I49" s="130"/>
      <c r="J49" s="130"/>
      <c r="K49" s="130"/>
      <c r="L49" s="130"/>
      <c r="M49" s="130"/>
      <c r="N49" s="130"/>
      <c r="O49" s="130"/>
      <c r="P49" s="130"/>
      <c r="Q49" s="130"/>
      <c r="R49" s="130"/>
      <c r="S49" s="130"/>
      <c r="T49" s="130"/>
      <c r="U49" s="130"/>
      <c r="V49" s="130"/>
      <c r="W49" s="130"/>
      <c r="X49" s="130"/>
      <c r="Y49" s="130"/>
      <c r="Z49" s="130"/>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29"/>
      <c r="C50" s="127"/>
      <c r="D50" s="128"/>
      <c r="E50" s="128"/>
      <c r="F50" s="129"/>
      <c r="G50" s="130"/>
      <c r="H50" s="130"/>
      <c r="I50" s="130"/>
      <c r="J50" s="130"/>
      <c r="K50" s="130"/>
      <c r="L50" s="130"/>
      <c r="M50" s="130"/>
      <c r="N50" s="130"/>
      <c r="O50" s="130"/>
      <c r="P50" s="130"/>
      <c r="Q50" s="130"/>
      <c r="R50" s="130"/>
      <c r="S50" s="130"/>
      <c r="T50" s="130"/>
      <c r="U50" s="130"/>
      <c r="V50" s="130"/>
      <c r="W50" s="130"/>
      <c r="X50" s="130"/>
      <c r="Y50" s="130"/>
      <c r="Z50" s="130"/>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row r="51" spans="1:83" x14ac:dyDescent="0.2">
      <c r="A51" s="111"/>
      <c r="B51" s="129"/>
      <c r="C51" s="127"/>
      <c r="D51" s="128"/>
      <c r="E51" s="128"/>
      <c r="F51" s="129"/>
      <c r="G51" s="130"/>
      <c r="H51" s="130"/>
      <c r="I51" s="130"/>
      <c r="J51" s="130"/>
      <c r="K51" s="130"/>
      <c r="L51" s="130"/>
      <c r="M51" s="130"/>
      <c r="N51" s="130"/>
      <c r="O51" s="130"/>
      <c r="P51" s="130"/>
      <c r="Q51" s="130"/>
      <c r="R51" s="130"/>
      <c r="S51" s="130"/>
      <c r="T51" s="130"/>
      <c r="U51" s="130"/>
      <c r="V51" s="130"/>
      <c r="W51" s="130"/>
      <c r="X51" s="130"/>
      <c r="Y51" s="130"/>
      <c r="Z51" s="130"/>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row>
    <row r="52" spans="1:83" x14ac:dyDescent="0.2">
      <c r="A52" s="111"/>
      <c r="B52" s="129"/>
      <c r="C52" s="127"/>
      <c r="D52" s="128"/>
      <c r="E52" s="128"/>
      <c r="F52" s="129"/>
      <c r="G52" s="130"/>
      <c r="H52" s="130"/>
      <c r="I52" s="130"/>
      <c r="J52" s="130"/>
      <c r="K52" s="130"/>
      <c r="L52" s="130"/>
      <c r="M52" s="130"/>
      <c r="N52" s="130"/>
      <c r="O52" s="130"/>
      <c r="P52" s="130"/>
      <c r="Q52" s="130"/>
      <c r="R52" s="130"/>
      <c r="S52" s="130"/>
      <c r="T52" s="130"/>
      <c r="U52" s="130"/>
      <c r="V52" s="130"/>
      <c r="W52" s="130"/>
      <c r="X52" s="130"/>
      <c r="Y52" s="130"/>
      <c r="Z52" s="130"/>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row>
    <row r="53" spans="1:83" x14ac:dyDescent="0.2">
      <c r="A53" s="111"/>
      <c r="B53" s="129"/>
      <c r="C53" s="127"/>
      <c r="D53" s="128"/>
      <c r="E53" s="128"/>
      <c r="F53" s="129"/>
      <c r="G53" s="130"/>
      <c r="H53" s="130"/>
      <c r="I53" s="130"/>
      <c r="J53" s="130"/>
      <c r="K53" s="130"/>
      <c r="L53" s="130"/>
      <c r="M53" s="130"/>
      <c r="N53" s="130"/>
      <c r="O53" s="130"/>
      <c r="P53" s="130"/>
      <c r="Q53" s="130"/>
      <c r="R53" s="130"/>
      <c r="S53" s="130"/>
      <c r="T53" s="130"/>
      <c r="U53" s="130"/>
      <c r="V53" s="130"/>
      <c r="W53" s="130"/>
      <c r="X53" s="130"/>
      <c r="Y53" s="130"/>
      <c r="Z53" s="130"/>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row>
    <row r="54" spans="1:83" x14ac:dyDescent="0.2">
      <c r="A54" s="111"/>
      <c r="B54" s="129"/>
      <c r="C54" s="127"/>
      <c r="D54" s="128"/>
      <c r="E54" s="128"/>
      <c r="F54" s="129"/>
      <c r="G54" s="130"/>
      <c r="H54" s="130"/>
      <c r="I54" s="130"/>
      <c r="J54" s="130"/>
      <c r="K54" s="130"/>
      <c r="L54" s="130"/>
      <c r="M54" s="130"/>
      <c r="N54" s="130"/>
      <c r="O54" s="130"/>
      <c r="P54" s="130"/>
      <c r="Q54" s="130"/>
      <c r="R54" s="130"/>
      <c r="S54" s="130"/>
      <c r="T54" s="130"/>
      <c r="U54" s="130"/>
      <c r="V54" s="130"/>
      <c r="W54" s="130"/>
      <c r="X54" s="130"/>
      <c r="Y54" s="130"/>
      <c r="Z54" s="130"/>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row>
    <row r="55" spans="1:83" x14ac:dyDescent="0.2">
      <c r="A55" s="111"/>
      <c r="B55" s="129"/>
      <c r="C55" s="127"/>
      <c r="D55" s="128"/>
      <c r="E55" s="128"/>
      <c r="F55" s="129"/>
      <c r="G55" s="130"/>
      <c r="H55" s="130"/>
      <c r="I55" s="130"/>
      <c r="J55" s="130"/>
      <c r="K55" s="130"/>
      <c r="L55" s="130"/>
      <c r="M55" s="130"/>
      <c r="N55" s="130"/>
      <c r="O55" s="130"/>
      <c r="P55" s="130"/>
      <c r="Q55" s="130"/>
      <c r="R55" s="130"/>
      <c r="S55" s="130"/>
      <c r="T55" s="130"/>
      <c r="U55" s="130"/>
      <c r="V55" s="130"/>
      <c r="W55" s="130"/>
      <c r="X55" s="130"/>
      <c r="Y55" s="130"/>
      <c r="Z55" s="130"/>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row>
    <row r="56" spans="1:83" s="111" customFormat="1" x14ac:dyDescent="0.2"/>
    <row r="57" spans="1:83" s="111" customFormat="1" ht="15" x14ac:dyDescent="0.2">
      <c r="B57" s="492" t="s">
        <v>278</v>
      </c>
      <c r="G57" s="640"/>
    </row>
    <row r="58" spans="1:83" s="111" customFormat="1" x14ac:dyDescent="0.2">
      <c r="C58" s="640"/>
      <c r="G58" s="641"/>
    </row>
    <row r="59" spans="1:83" ht="15" x14ac:dyDescent="0.25">
      <c r="B59" s="675" t="s">
        <v>443</v>
      </c>
      <c r="G59" s="641"/>
    </row>
    <row r="60" spans="1:83" s="655" customFormat="1" ht="15" x14ac:dyDescent="0.25">
      <c r="B60" s="675"/>
      <c r="G60" s="641"/>
    </row>
    <row r="61" spans="1:83" s="655" customFormat="1" x14ac:dyDescent="0.2">
      <c r="B61" s="655" t="s">
        <v>542</v>
      </c>
      <c r="G61" s="641"/>
    </row>
    <row r="62" spans="1:83" x14ac:dyDescent="0.2">
      <c r="G62" s="641"/>
    </row>
    <row r="63" spans="1:83" ht="15" x14ac:dyDescent="0.25">
      <c r="B63" s="727" t="s">
        <v>438</v>
      </c>
      <c r="C63" s="125" t="s">
        <v>439</v>
      </c>
      <c r="D63" s="725"/>
      <c r="E63" s="725" t="s">
        <v>58</v>
      </c>
      <c r="F63" s="726"/>
      <c r="G63" s="726"/>
    </row>
    <row r="64" spans="1:83" x14ac:dyDescent="0.2">
      <c r="B64" s="728" t="s">
        <v>432</v>
      </c>
      <c r="C64" s="678">
        <v>155.4</v>
      </c>
      <c r="E64" s="654" t="s">
        <v>442</v>
      </c>
    </row>
    <row r="65" spans="2:5" x14ac:dyDescent="0.2">
      <c r="B65" s="728" t="s">
        <v>437</v>
      </c>
      <c r="C65" s="678">
        <v>150.19999999999999</v>
      </c>
      <c r="E65" s="654" t="s">
        <v>442</v>
      </c>
    </row>
    <row r="66" spans="2:5" x14ac:dyDescent="0.2">
      <c r="B66" s="728" t="s">
        <v>435</v>
      </c>
      <c r="C66" s="678">
        <v>49.16</v>
      </c>
      <c r="E66" s="654" t="s">
        <v>441</v>
      </c>
    </row>
    <row r="67" spans="2:5" x14ac:dyDescent="0.2">
      <c r="B67" s="728" t="s">
        <v>436</v>
      </c>
      <c r="C67" s="678">
        <v>23.54</v>
      </c>
      <c r="E67" s="654" t="s">
        <v>441</v>
      </c>
    </row>
    <row r="68" spans="2:5" x14ac:dyDescent="0.2">
      <c r="B68" s="728" t="s">
        <v>433</v>
      </c>
      <c r="C68" s="678">
        <v>85.56</v>
      </c>
      <c r="E68" s="654" t="s">
        <v>441</v>
      </c>
    </row>
    <row r="69" spans="2:5" x14ac:dyDescent="0.2">
      <c r="B69" s="728" t="s">
        <v>434</v>
      </c>
      <c r="C69" s="678">
        <v>85.56</v>
      </c>
      <c r="E69" s="654" t="s">
        <v>441</v>
      </c>
    </row>
    <row r="70" spans="2:5" s="655" customFormat="1" ht="28.5" x14ac:dyDescent="0.2">
      <c r="B70" s="729" t="s">
        <v>541</v>
      </c>
      <c r="D70" s="678" t="s">
        <v>543</v>
      </c>
      <c r="E70" s="641"/>
    </row>
    <row r="72" spans="2:5" x14ac:dyDescent="0.2">
      <c r="B72" s="112" t="s">
        <v>440</v>
      </c>
    </row>
    <row r="73" spans="2:5" x14ac:dyDescent="0.2">
      <c r="B73" s="641" t="s">
        <v>586</v>
      </c>
    </row>
    <row r="74" spans="2:5" x14ac:dyDescent="0.2">
      <c r="B74" s="641" t="s">
        <v>584</v>
      </c>
    </row>
    <row r="75" spans="2:5" x14ac:dyDescent="0.2">
      <c r="B75" s="641" t="s">
        <v>583</v>
      </c>
    </row>
  </sheetData>
  <customSheetViews>
    <customSheetView guid="{F0620CD8-87A9-448D-9A15-FA44C9D2FC91}" scale="80">
      <pageMargins left="0.7" right="0.7" top="0.75" bottom="0.75" header="0.3" footer="0.3"/>
      <pageSetup paperSize="9" orientation="portrait" r:id="rId1"/>
    </customSheetView>
  </customSheetViews>
  <hyperlinks>
    <hyperlink ref="B13" location="'Tip QuantInd'!A1" display="How to complete"/>
    <hyperlink ref="B26" location="'Tip QualInd'!A1" display="How to complete"/>
    <hyperlink ref="B47" location="'Tip OthInd'!A1" display="How to complete"/>
    <hyperlink ref="B57" location="'RS Attrib'!A1" display="Go to next sheet"/>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F525"/>
  <sheetViews>
    <sheetView zoomScale="80" zoomScaleNormal="80" workbookViewId="0"/>
  </sheetViews>
  <sheetFormatPr defaultRowHeight="14.25" x14ac:dyDescent="0.2"/>
  <cols>
    <col min="1" max="1" width="4.6640625" style="195" customWidth="1"/>
    <col min="2" max="2" width="19.109375" style="195" customWidth="1"/>
    <col min="3" max="3" width="45.109375" style="195" customWidth="1"/>
    <col min="4" max="4" width="16.88671875" style="195" customWidth="1"/>
    <col min="5" max="5" width="8.77734375" style="195" customWidth="1"/>
    <col min="6" max="6" width="17.44140625" style="195" customWidth="1"/>
    <col min="7" max="7" width="23.44140625" style="195" bestFit="1" customWidth="1"/>
    <col min="8" max="27" width="10.33203125" style="195" customWidth="1"/>
    <col min="28" max="28" width="21.5546875" style="195" customWidth="1"/>
    <col min="29" max="16384" width="8.88671875" style="195"/>
  </cols>
  <sheetData>
    <row r="2" spans="2:8" x14ac:dyDescent="0.2">
      <c r="B2" s="688" t="s">
        <v>482</v>
      </c>
    </row>
    <row r="4" spans="2:8" ht="15.75" x14ac:dyDescent="0.25">
      <c r="B4" s="194" t="s">
        <v>137</v>
      </c>
    </row>
    <row r="5" spans="2:8" x14ac:dyDescent="0.2">
      <c r="G5" s="196"/>
      <c r="H5" s="197"/>
    </row>
    <row r="6" spans="2:8" ht="15" x14ac:dyDescent="0.25">
      <c r="B6" s="228" t="s">
        <v>165</v>
      </c>
    </row>
    <row r="7" spans="2:8" x14ac:dyDescent="0.2">
      <c r="B7" s="195" t="s">
        <v>521</v>
      </c>
    </row>
    <row r="8" spans="2:8" x14ac:dyDescent="0.2">
      <c r="B8" s="195" t="s">
        <v>207</v>
      </c>
    </row>
    <row r="9" spans="2:8" x14ac:dyDescent="0.2">
      <c r="B9" s="195" t="s">
        <v>210</v>
      </c>
    </row>
    <row r="11" spans="2:8" x14ac:dyDescent="0.2">
      <c r="B11" s="399" t="s">
        <v>205</v>
      </c>
    </row>
    <row r="12" spans="2:8" x14ac:dyDescent="0.2">
      <c r="B12" s="399" t="s">
        <v>204</v>
      </c>
    </row>
    <row r="13" spans="2:8" x14ac:dyDescent="0.2">
      <c r="B13" s="399" t="s">
        <v>206</v>
      </c>
    </row>
    <row r="14" spans="2:8" x14ac:dyDescent="0.2">
      <c r="B14" s="399" t="s">
        <v>311</v>
      </c>
    </row>
    <row r="15" spans="2:8" x14ac:dyDescent="0.2">
      <c r="B15" s="399" t="s">
        <v>310</v>
      </c>
    </row>
    <row r="16" spans="2:8" x14ac:dyDescent="0.2">
      <c r="B16" s="399"/>
    </row>
    <row r="17" spans="2:27" ht="15" x14ac:dyDescent="0.2">
      <c r="B17" s="399" t="s">
        <v>312</v>
      </c>
      <c r="F17" s="781" t="s">
        <v>278</v>
      </c>
      <c r="G17" s="782"/>
    </row>
    <row r="19" spans="2:27" ht="15" x14ac:dyDescent="0.2">
      <c r="B19" s="785" t="s">
        <v>301</v>
      </c>
      <c r="C19" s="786"/>
    </row>
    <row r="20" spans="2:27" x14ac:dyDescent="0.2">
      <c r="B20" s="196"/>
      <c r="C20" s="335"/>
    </row>
    <row r="21" spans="2:27" x14ac:dyDescent="0.2">
      <c r="B21" s="196" t="s">
        <v>5</v>
      </c>
      <c r="C21" s="335" t="str">
        <f>Focus!C16</f>
        <v>Ainsdale Sand Dunes NNR</v>
      </c>
    </row>
    <row r="22" spans="2:27" x14ac:dyDescent="0.2">
      <c r="B22" s="398"/>
      <c r="C22" s="335"/>
    </row>
    <row r="23" spans="2:27" x14ac:dyDescent="0.2">
      <c r="B23" s="195" t="s">
        <v>60</v>
      </c>
      <c r="D23" s="2"/>
      <c r="E23" s="198"/>
    </row>
    <row r="24" spans="2:27" x14ac:dyDescent="0.2">
      <c r="D24" s="408"/>
      <c r="E24" s="408"/>
      <c r="F24" s="408"/>
      <c r="G24" s="408"/>
      <c r="H24" s="408"/>
      <c r="I24" s="408"/>
      <c r="J24" s="408"/>
      <c r="K24" s="408"/>
      <c r="L24" s="408"/>
      <c r="M24" s="408"/>
      <c r="N24" s="408"/>
      <c r="O24" s="408"/>
      <c r="P24" s="408"/>
      <c r="Q24" s="408"/>
      <c r="R24" s="408"/>
      <c r="S24" s="408"/>
    </row>
    <row r="25" spans="2:27" x14ac:dyDescent="0.2">
      <c r="B25" s="399" t="s">
        <v>220</v>
      </c>
      <c r="D25" s="408"/>
      <c r="E25" s="408"/>
      <c r="F25" s="408"/>
      <c r="G25" s="408"/>
      <c r="H25" s="408"/>
      <c r="I25" s="408"/>
      <c r="J25" s="408"/>
      <c r="K25" s="408"/>
      <c r="L25" s="408"/>
      <c r="M25" s="408"/>
      <c r="N25" s="408"/>
      <c r="O25" s="408"/>
      <c r="P25" s="408"/>
      <c r="Q25" s="408"/>
      <c r="R25" s="408"/>
      <c r="S25" s="408"/>
    </row>
    <row r="26" spans="2:27" x14ac:dyDescent="0.2">
      <c r="B26" s="399" t="s">
        <v>221</v>
      </c>
      <c r="D26" s="408"/>
      <c r="E26" s="408"/>
      <c r="F26" s="408"/>
      <c r="G26" s="408"/>
      <c r="H26" s="408"/>
      <c r="I26" s="408"/>
      <c r="J26" s="408"/>
      <c r="K26" s="408"/>
      <c r="L26" s="408"/>
      <c r="M26" s="408"/>
      <c r="N26" s="408"/>
      <c r="O26" s="408"/>
      <c r="P26" s="408"/>
      <c r="Q26" s="408"/>
      <c r="R26" s="408"/>
      <c r="S26" s="408"/>
    </row>
    <row r="27" spans="2:27" x14ac:dyDescent="0.2">
      <c r="B27" s="399"/>
      <c r="D27" s="604"/>
      <c r="E27" s="604"/>
      <c r="F27" s="604"/>
      <c r="G27" s="604"/>
      <c r="H27" s="604"/>
      <c r="I27" s="604"/>
      <c r="J27" s="604"/>
      <c r="K27" s="604"/>
      <c r="L27" s="604"/>
      <c r="M27" s="604"/>
      <c r="N27" s="604"/>
      <c r="O27" s="604"/>
      <c r="P27" s="604"/>
      <c r="Q27" s="604"/>
      <c r="R27" s="604"/>
      <c r="S27" s="604"/>
    </row>
    <row r="28" spans="2:27" x14ac:dyDescent="0.2">
      <c r="B28" s="605" t="s">
        <v>335</v>
      </c>
      <c r="D28" s="604"/>
      <c r="E28" s="604"/>
      <c r="F28" s="604"/>
      <c r="G28" s="604"/>
      <c r="H28" s="604"/>
      <c r="I28" s="604"/>
      <c r="J28" s="604"/>
      <c r="K28" s="604"/>
      <c r="L28" s="604"/>
      <c r="M28" s="604"/>
      <c r="N28" s="604"/>
      <c r="O28" s="604"/>
      <c r="P28" s="604"/>
      <c r="Q28" s="604"/>
      <c r="R28" s="604"/>
      <c r="S28" s="604"/>
    </row>
    <row r="29" spans="2:27" x14ac:dyDescent="0.2">
      <c r="D29" s="198"/>
      <c r="E29" s="198"/>
      <c r="F29" s="198"/>
      <c r="G29" s="198"/>
      <c r="H29" s="198"/>
      <c r="I29" s="198"/>
      <c r="J29" s="198"/>
      <c r="K29" s="198"/>
      <c r="L29" s="198"/>
      <c r="M29" s="198"/>
      <c r="N29" s="198"/>
      <c r="O29" s="198"/>
      <c r="P29" s="198"/>
      <c r="Q29" s="198"/>
      <c r="R29" s="198"/>
      <c r="S29" s="198"/>
    </row>
    <row r="30" spans="2:27" ht="15" x14ac:dyDescent="0.25">
      <c r="C30" s="199"/>
      <c r="D30" s="200"/>
      <c r="E30" s="200"/>
      <c r="F30" s="200"/>
      <c r="G30" s="201"/>
      <c r="H30" s="779" t="s">
        <v>522</v>
      </c>
      <c r="I30" s="780"/>
      <c r="J30" s="780"/>
      <c r="K30" s="780"/>
      <c r="L30" s="780"/>
      <c r="M30" s="780"/>
      <c r="N30" s="780"/>
      <c r="O30" s="780"/>
      <c r="P30" s="780"/>
      <c r="Q30" s="780"/>
      <c r="R30" s="780"/>
      <c r="S30" s="780"/>
      <c r="T30" s="780"/>
      <c r="U30" s="780"/>
      <c r="V30" s="780"/>
      <c r="W30" s="780"/>
      <c r="X30" s="780"/>
      <c r="Y30" s="780"/>
      <c r="Z30" s="780"/>
      <c r="AA30" s="780"/>
    </row>
    <row r="31" spans="2:27" ht="30" x14ac:dyDescent="0.25">
      <c r="B31" s="202" t="s">
        <v>64</v>
      </c>
      <c r="C31" s="203" t="s">
        <v>65</v>
      </c>
      <c r="D31" s="204" t="s">
        <v>57</v>
      </c>
      <c r="E31" s="204" t="s">
        <v>81</v>
      </c>
      <c r="F31" s="204" t="s">
        <v>70</v>
      </c>
      <c r="G31" s="202" t="s">
        <v>67</v>
      </c>
      <c r="H31" s="205">
        <v>2016</v>
      </c>
      <c r="I31" s="206">
        <v>2017</v>
      </c>
      <c r="J31" s="206">
        <f t="shared" ref="J31:AA31" si="0">I31+1</f>
        <v>2018</v>
      </c>
      <c r="K31" s="206">
        <f t="shared" si="0"/>
        <v>2019</v>
      </c>
      <c r="L31" s="206">
        <f t="shared" si="0"/>
        <v>2020</v>
      </c>
      <c r="M31" s="206">
        <f t="shared" si="0"/>
        <v>2021</v>
      </c>
      <c r="N31" s="206">
        <f t="shared" si="0"/>
        <v>2022</v>
      </c>
      <c r="O31" s="206">
        <f t="shared" si="0"/>
        <v>2023</v>
      </c>
      <c r="P31" s="206">
        <f t="shared" si="0"/>
        <v>2024</v>
      </c>
      <c r="Q31" s="206">
        <f t="shared" si="0"/>
        <v>2025</v>
      </c>
      <c r="R31" s="206">
        <f t="shared" si="0"/>
        <v>2026</v>
      </c>
      <c r="S31" s="206">
        <f t="shared" si="0"/>
        <v>2027</v>
      </c>
      <c r="T31" s="206">
        <f t="shared" si="0"/>
        <v>2028</v>
      </c>
      <c r="U31" s="206">
        <f t="shared" si="0"/>
        <v>2029</v>
      </c>
      <c r="V31" s="206">
        <f t="shared" si="0"/>
        <v>2030</v>
      </c>
      <c r="W31" s="206">
        <f t="shared" si="0"/>
        <v>2031</v>
      </c>
      <c r="X31" s="206">
        <f t="shared" si="0"/>
        <v>2032</v>
      </c>
      <c r="Y31" s="206">
        <f t="shared" si="0"/>
        <v>2033</v>
      </c>
      <c r="Z31" s="206">
        <f t="shared" si="0"/>
        <v>2034</v>
      </c>
      <c r="AA31" s="206">
        <f t="shared" si="0"/>
        <v>2035</v>
      </c>
    </row>
    <row r="32" spans="2:27" ht="15" x14ac:dyDescent="0.25">
      <c r="B32" s="207" t="s">
        <v>19</v>
      </c>
      <c r="C32" s="208"/>
      <c r="D32" s="149"/>
      <c r="E32" s="149"/>
      <c r="F32" s="149"/>
      <c r="G32" s="150"/>
      <c r="H32" s="151"/>
      <c r="I32" s="152"/>
      <c r="J32" s="152"/>
      <c r="K32" s="152"/>
      <c r="L32" s="152"/>
      <c r="M32" s="152"/>
      <c r="N32" s="152"/>
      <c r="O32" s="152"/>
      <c r="P32" s="152"/>
      <c r="Q32" s="152"/>
      <c r="R32" s="152"/>
      <c r="S32" s="152"/>
      <c r="T32" s="152"/>
      <c r="U32" s="152"/>
      <c r="V32" s="152"/>
      <c r="W32" s="152"/>
      <c r="X32" s="152"/>
      <c r="Y32" s="152"/>
      <c r="Z32" s="152"/>
      <c r="AA32" s="152"/>
    </row>
    <row r="33" spans="2:27" x14ac:dyDescent="0.2">
      <c r="B33" s="777" t="str">
        <f>'RS Phys Flow'!B18</f>
        <v>Timber (pulp and saw wood).</v>
      </c>
      <c r="C33" s="209" t="s">
        <v>202</v>
      </c>
      <c r="D33" s="210"/>
      <c r="E33" s="210"/>
      <c r="F33" s="210"/>
      <c r="G33" s="211"/>
      <c r="H33" s="557"/>
      <c r="I33" s="557"/>
      <c r="J33" s="557"/>
      <c r="K33" s="557"/>
      <c r="L33" s="557"/>
      <c r="M33" s="557"/>
      <c r="N33" s="557"/>
      <c r="O33" s="557"/>
      <c r="P33" s="557"/>
      <c r="Q33" s="557"/>
      <c r="R33" s="557"/>
      <c r="S33" s="557"/>
      <c r="T33" s="557"/>
      <c r="U33" s="557"/>
      <c r="V33" s="557"/>
      <c r="W33" s="557"/>
      <c r="X33" s="557"/>
      <c r="Y33" s="557"/>
      <c r="Z33" s="557"/>
      <c r="AA33" s="557"/>
    </row>
    <row r="34" spans="2:27" ht="28.5" x14ac:dyDescent="0.2">
      <c r="B34" s="778"/>
      <c r="C34" s="389" t="s">
        <v>298</v>
      </c>
      <c r="D34" s="383"/>
      <c r="E34" s="210" t="s">
        <v>82</v>
      </c>
      <c r="F34" s="383"/>
      <c r="G34" s="178"/>
      <c r="H34" s="606"/>
      <c r="I34" s="606"/>
      <c r="J34" s="606"/>
      <c r="K34" s="606"/>
      <c r="L34" s="606"/>
      <c r="M34" s="606"/>
      <c r="N34" s="606"/>
      <c r="O34" s="606"/>
      <c r="P34" s="606"/>
      <c r="Q34" s="606"/>
      <c r="R34" s="606"/>
      <c r="S34" s="606"/>
      <c r="T34" s="606"/>
      <c r="U34" s="606"/>
      <c r="V34" s="606"/>
      <c r="W34" s="606"/>
      <c r="X34" s="606"/>
      <c r="Y34" s="606"/>
      <c r="Z34" s="606"/>
      <c r="AA34" s="606"/>
    </row>
    <row r="35" spans="2:27" ht="28.5" x14ac:dyDescent="0.2">
      <c r="B35" s="778"/>
      <c r="C35" s="389" t="s">
        <v>299</v>
      </c>
      <c r="D35" s="383"/>
      <c r="E35" s="210" t="s">
        <v>82</v>
      </c>
      <c r="F35" s="383"/>
      <c r="G35" s="178"/>
      <c r="H35" s="606"/>
      <c r="I35" s="606"/>
      <c r="J35" s="606"/>
      <c r="K35" s="606"/>
      <c r="L35" s="606"/>
      <c r="M35" s="606"/>
      <c r="N35" s="606"/>
      <c r="O35" s="606"/>
      <c r="P35" s="606"/>
      <c r="Q35" s="606"/>
      <c r="R35" s="606"/>
      <c r="S35" s="606"/>
      <c r="T35" s="606"/>
      <c r="U35" s="606"/>
      <c r="V35" s="606"/>
      <c r="W35" s="606"/>
      <c r="X35" s="606"/>
      <c r="Y35" s="606"/>
      <c r="Z35" s="606"/>
      <c r="AA35" s="606"/>
    </row>
    <row r="36" spans="2:27" ht="28.5" x14ac:dyDescent="0.2">
      <c r="B36" s="778"/>
      <c r="C36" s="389" t="s">
        <v>300</v>
      </c>
      <c r="D36" s="383"/>
      <c r="E36" s="210" t="s">
        <v>82</v>
      </c>
      <c r="F36" s="383"/>
      <c r="G36" s="178"/>
      <c r="H36" s="606"/>
      <c r="I36" s="606"/>
      <c r="J36" s="606"/>
      <c r="K36" s="606"/>
      <c r="L36" s="606"/>
      <c r="M36" s="606"/>
      <c r="N36" s="606"/>
      <c r="O36" s="606"/>
      <c r="P36" s="606"/>
      <c r="Q36" s="606"/>
      <c r="R36" s="606"/>
      <c r="S36" s="606"/>
      <c r="T36" s="606"/>
      <c r="U36" s="606"/>
      <c r="V36" s="606"/>
      <c r="W36" s="606"/>
      <c r="X36" s="606"/>
      <c r="Y36" s="606"/>
      <c r="Z36" s="606"/>
      <c r="AA36" s="606"/>
    </row>
    <row r="37" spans="2:27" x14ac:dyDescent="0.2">
      <c r="B37" s="778"/>
      <c r="C37" s="212" t="s">
        <v>83</v>
      </c>
      <c r="D37" s="210"/>
      <c r="E37" s="210" t="s">
        <v>82</v>
      </c>
      <c r="F37" s="210"/>
      <c r="G37" s="211"/>
      <c r="H37" s="557">
        <f>(H34*'X RS Gen V Info'!$E$53)+('RS Attrib'!H35*'X RS Gen V Info'!$E$54)+('RS Attrib'!H36*'X RS Gen V Info'!$E$55)</f>
        <v>0</v>
      </c>
      <c r="I37" s="557">
        <f>(I34*'X RS Gen V Info'!$E$53)+('RS Attrib'!I35*'X RS Gen V Info'!$E$54)+('RS Attrib'!I36*'X RS Gen V Info'!$E$55)</f>
        <v>0</v>
      </c>
      <c r="J37" s="557">
        <f>(J34*'X RS Gen V Info'!$E$53)+('RS Attrib'!J35*'X RS Gen V Info'!$E$54)+('RS Attrib'!J36*'X RS Gen V Info'!$E$55)</f>
        <v>0</v>
      </c>
      <c r="K37" s="557">
        <f>(K34*'X RS Gen V Info'!$E$53)+('RS Attrib'!K35*'X RS Gen V Info'!$E$54)+('RS Attrib'!K36*'X RS Gen V Info'!$E$55)</f>
        <v>0</v>
      </c>
      <c r="L37" s="557">
        <f>(L34*'X RS Gen V Info'!$E$53)+('RS Attrib'!L35*'X RS Gen V Info'!$E$54)+('RS Attrib'!L36*'X RS Gen V Info'!$E$55)</f>
        <v>0</v>
      </c>
      <c r="M37" s="557">
        <f>(M34*'X RS Gen V Info'!$E$53)+('RS Attrib'!M35*'X RS Gen V Info'!$E$54)+('RS Attrib'!M36*'X RS Gen V Info'!$E$55)</f>
        <v>0</v>
      </c>
      <c r="N37" s="557">
        <f>(N34*'X RS Gen V Info'!$E$53)+('RS Attrib'!N35*'X RS Gen V Info'!$E$54)+('RS Attrib'!N36*'X RS Gen V Info'!$E$55)</f>
        <v>0</v>
      </c>
      <c r="O37" s="557">
        <f>(O34*'X RS Gen V Info'!$E$53)+('RS Attrib'!O35*'X RS Gen V Info'!$E$54)+('RS Attrib'!O36*'X RS Gen V Info'!$E$55)</f>
        <v>0</v>
      </c>
      <c r="P37" s="557">
        <f>(P34*'X RS Gen V Info'!$E$53)+('RS Attrib'!P35*'X RS Gen V Info'!$E$54)+('RS Attrib'!P36*'X RS Gen V Info'!$E$55)</f>
        <v>0</v>
      </c>
      <c r="Q37" s="557">
        <f>(Q34*'X RS Gen V Info'!$E$53)+('RS Attrib'!Q35*'X RS Gen V Info'!$E$54)+('RS Attrib'!Q36*'X RS Gen V Info'!$E$55)</f>
        <v>0</v>
      </c>
      <c r="R37" s="557">
        <f>(R34*'X RS Gen V Info'!$E$53)+('RS Attrib'!R35*'X RS Gen V Info'!$E$54)+('RS Attrib'!R36*'X RS Gen V Info'!$E$55)</f>
        <v>0</v>
      </c>
      <c r="S37" s="557">
        <f>(S34*'X RS Gen V Info'!$E$53)+('RS Attrib'!S35*'X RS Gen V Info'!$E$54)+('RS Attrib'!S36*'X RS Gen V Info'!$E$55)</f>
        <v>0</v>
      </c>
      <c r="T37" s="557">
        <f>(T34*'X RS Gen V Info'!$E$53)+('RS Attrib'!T35*'X RS Gen V Info'!$E$54)+('RS Attrib'!T36*'X RS Gen V Info'!$E$55)</f>
        <v>0</v>
      </c>
      <c r="U37" s="557">
        <f>(U34*'X RS Gen V Info'!$E$53)+('RS Attrib'!U35*'X RS Gen V Info'!$E$54)+('RS Attrib'!U36*'X RS Gen V Info'!$E$55)</f>
        <v>0</v>
      </c>
      <c r="V37" s="557">
        <f>(V34*'X RS Gen V Info'!$E$53)+('RS Attrib'!V35*'X RS Gen V Info'!$E$54)+('RS Attrib'!V36*'X RS Gen V Info'!$E$55)</f>
        <v>0</v>
      </c>
      <c r="W37" s="557">
        <f>(W34*'X RS Gen V Info'!$E$53)+('RS Attrib'!W35*'X RS Gen V Info'!$E$54)+('RS Attrib'!W36*'X RS Gen V Info'!$E$55)</f>
        <v>0</v>
      </c>
      <c r="X37" s="557">
        <f>(X34*'X RS Gen V Info'!$E$53)+('RS Attrib'!X35*'X RS Gen V Info'!$E$54)+('RS Attrib'!X36*'X RS Gen V Info'!$E$55)</f>
        <v>0</v>
      </c>
      <c r="Y37" s="557">
        <f>(Y34*'X RS Gen V Info'!$E$53)+('RS Attrib'!Y35*'X RS Gen V Info'!$E$54)+('RS Attrib'!Y36*'X RS Gen V Info'!$E$55)</f>
        <v>0</v>
      </c>
      <c r="Z37" s="557">
        <f>(Z34*'X RS Gen V Info'!$E$53)+('RS Attrib'!Z35*'X RS Gen V Info'!$E$54)+('RS Attrib'!Z36*'X RS Gen V Info'!$E$55)</f>
        <v>0</v>
      </c>
      <c r="AA37" s="557">
        <f>(AA34*'X RS Gen V Info'!$E$53)+('RS Attrib'!AA35*'X RS Gen V Info'!$E$54)+('RS Attrib'!AA36*'X RS Gen V Info'!$E$55)</f>
        <v>0</v>
      </c>
    </row>
    <row r="38" spans="2:27" x14ac:dyDescent="0.2">
      <c r="B38" s="778"/>
      <c r="C38" s="389" t="s">
        <v>187</v>
      </c>
      <c r="D38" s="383"/>
      <c r="E38" s="518" t="s">
        <v>63</v>
      </c>
      <c r="F38" s="383"/>
      <c r="G38" s="178"/>
      <c r="H38" s="606"/>
      <c r="I38" s="606"/>
      <c r="J38" s="606"/>
      <c r="K38" s="606"/>
      <c r="L38" s="606"/>
      <c r="M38" s="606"/>
      <c r="N38" s="606"/>
      <c r="O38" s="606"/>
      <c r="P38" s="606"/>
      <c r="Q38" s="606"/>
      <c r="R38" s="606"/>
      <c r="S38" s="606"/>
      <c r="T38" s="606"/>
      <c r="U38" s="606"/>
      <c r="V38" s="606"/>
      <c r="W38" s="606"/>
      <c r="X38" s="606"/>
      <c r="Y38" s="606"/>
      <c r="Z38" s="606"/>
      <c r="AA38" s="606"/>
    </row>
    <row r="39" spans="2:27" x14ac:dyDescent="0.2">
      <c r="B39" s="778"/>
      <c r="C39" s="388" t="s">
        <v>188</v>
      </c>
      <c r="D39" s="383"/>
      <c r="E39" s="518" t="s">
        <v>63</v>
      </c>
      <c r="F39" s="383"/>
      <c r="G39" s="178"/>
      <c r="H39" s="606"/>
      <c r="I39" s="606"/>
      <c r="J39" s="606"/>
      <c r="K39" s="606"/>
      <c r="L39" s="606"/>
      <c r="M39" s="606"/>
      <c r="N39" s="606"/>
      <c r="O39" s="606"/>
      <c r="P39" s="606"/>
      <c r="Q39" s="606"/>
      <c r="R39" s="606"/>
      <c r="S39" s="606"/>
      <c r="T39" s="606"/>
      <c r="U39" s="606"/>
      <c r="V39" s="606"/>
      <c r="W39" s="606"/>
      <c r="X39" s="606"/>
      <c r="Y39" s="606"/>
      <c r="Z39" s="606"/>
      <c r="AA39" s="606"/>
    </row>
    <row r="40" spans="2:27" x14ac:dyDescent="0.2">
      <c r="B40" s="778"/>
      <c r="C40" s="388" t="s">
        <v>189</v>
      </c>
      <c r="D40" s="383"/>
      <c r="E40" s="518" t="s">
        <v>63</v>
      </c>
      <c r="F40" s="383"/>
      <c r="G40" s="178"/>
      <c r="H40" s="606"/>
      <c r="I40" s="606"/>
      <c r="J40" s="606"/>
      <c r="K40" s="606"/>
      <c r="L40" s="606"/>
      <c r="M40" s="606"/>
      <c r="N40" s="606"/>
      <c r="O40" s="606"/>
      <c r="P40" s="606"/>
      <c r="Q40" s="606"/>
      <c r="R40" s="606"/>
      <c r="S40" s="606"/>
      <c r="T40" s="606"/>
      <c r="U40" s="606"/>
      <c r="V40" s="606"/>
      <c r="W40" s="606"/>
      <c r="X40" s="606"/>
      <c r="Y40" s="606"/>
      <c r="Z40" s="606"/>
      <c r="AA40" s="606"/>
    </row>
    <row r="41" spans="2:27" x14ac:dyDescent="0.2">
      <c r="B41" s="778"/>
      <c r="C41" s="388" t="s">
        <v>190</v>
      </c>
      <c r="D41" s="383"/>
      <c r="E41" s="518" t="s">
        <v>63</v>
      </c>
      <c r="F41" s="383"/>
      <c r="G41" s="178"/>
      <c r="H41" s="606"/>
      <c r="I41" s="606"/>
      <c r="J41" s="606"/>
      <c r="K41" s="606"/>
      <c r="L41" s="606"/>
      <c r="M41" s="606"/>
      <c r="N41" s="606"/>
      <c r="O41" s="606"/>
      <c r="P41" s="606"/>
      <c r="Q41" s="606"/>
      <c r="R41" s="606"/>
      <c r="S41" s="606"/>
      <c r="T41" s="606"/>
      <c r="U41" s="606"/>
      <c r="V41" s="606"/>
      <c r="W41" s="606"/>
      <c r="X41" s="606"/>
      <c r="Y41" s="606"/>
      <c r="Z41" s="606"/>
      <c r="AA41" s="606"/>
    </row>
    <row r="42" spans="2:27" x14ac:dyDescent="0.2">
      <c r="B42" s="778"/>
      <c r="C42" s="388" t="s">
        <v>191</v>
      </c>
      <c r="D42" s="383"/>
      <c r="E42" s="518" t="s">
        <v>63</v>
      </c>
      <c r="F42" s="383"/>
      <c r="G42" s="178"/>
      <c r="H42" s="606"/>
      <c r="I42" s="606"/>
      <c r="J42" s="606"/>
      <c r="K42" s="606"/>
      <c r="L42" s="606"/>
      <c r="M42" s="606"/>
      <c r="N42" s="606"/>
      <c r="O42" s="606"/>
      <c r="P42" s="606"/>
      <c r="Q42" s="606"/>
      <c r="R42" s="606"/>
      <c r="S42" s="606"/>
      <c r="T42" s="606"/>
      <c r="U42" s="606"/>
      <c r="V42" s="606"/>
      <c r="W42" s="606"/>
      <c r="X42" s="606"/>
      <c r="Y42" s="606"/>
      <c r="Z42" s="606"/>
      <c r="AA42" s="606"/>
    </row>
    <row r="43" spans="2:27" x14ac:dyDescent="0.2">
      <c r="B43" s="778"/>
      <c r="C43" s="388" t="s">
        <v>192</v>
      </c>
      <c r="D43" s="383"/>
      <c r="E43" s="518" t="s">
        <v>82</v>
      </c>
      <c r="F43" s="383"/>
      <c r="G43" s="178"/>
      <c r="H43" s="606"/>
      <c r="I43" s="606"/>
      <c r="J43" s="606"/>
      <c r="K43" s="606"/>
      <c r="L43" s="606"/>
      <c r="M43" s="606"/>
      <c r="N43" s="606"/>
      <c r="O43" s="606"/>
      <c r="P43" s="606"/>
      <c r="Q43" s="606"/>
      <c r="R43" s="606"/>
      <c r="S43" s="606"/>
      <c r="T43" s="606"/>
      <c r="U43" s="606"/>
      <c r="V43" s="606"/>
      <c r="W43" s="606"/>
      <c r="X43" s="606"/>
      <c r="Y43" s="606"/>
      <c r="Z43" s="606"/>
      <c r="AA43" s="606"/>
    </row>
    <row r="44" spans="2:27" x14ac:dyDescent="0.2">
      <c r="B44" s="778"/>
      <c r="C44" s="388" t="s">
        <v>193</v>
      </c>
      <c r="D44" s="383"/>
      <c r="E44" s="518" t="s">
        <v>82</v>
      </c>
      <c r="F44" s="383"/>
      <c r="G44" s="178"/>
      <c r="H44" s="606"/>
      <c r="I44" s="606"/>
      <c r="J44" s="606"/>
      <c r="K44" s="606"/>
      <c r="L44" s="606"/>
      <c r="M44" s="606"/>
      <c r="N44" s="606"/>
      <c r="O44" s="606"/>
      <c r="P44" s="606"/>
      <c r="Q44" s="606"/>
      <c r="R44" s="606"/>
      <c r="S44" s="606"/>
      <c r="T44" s="606"/>
      <c r="U44" s="606"/>
      <c r="V44" s="606"/>
      <c r="W44" s="606"/>
      <c r="X44" s="606"/>
      <c r="Y44" s="606"/>
      <c r="Z44" s="606"/>
      <c r="AA44" s="606"/>
    </row>
    <row r="45" spans="2:27" x14ac:dyDescent="0.2">
      <c r="B45" s="778"/>
      <c r="C45" s="390" t="s">
        <v>201</v>
      </c>
      <c r="D45" s="383"/>
      <c r="E45" s="383"/>
      <c r="F45" s="383"/>
      <c r="G45" s="178"/>
      <c r="H45" s="606"/>
      <c r="I45" s="606"/>
      <c r="J45" s="606"/>
      <c r="K45" s="606"/>
      <c r="L45" s="606"/>
      <c r="M45" s="606"/>
      <c r="N45" s="606"/>
      <c r="O45" s="606"/>
      <c r="P45" s="606"/>
      <c r="Q45" s="606"/>
      <c r="R45" s="606"/>
      <c r="S45" s="606"/>
      <c r="T45" s="606"/>
      <c r="U45" s="606"/>
      <c r="V45" s="606"/>
      <c r="W45" s="606"/>
      <c r="X45" s="606"/>
      <c r="Y45" s="606"/>
      <c r="Z45" s="606"/>
      <c r="AA45" s="606"/>
    </row>
    <row r="46" spans="2:27" x14ac:dyDescent="0.2">
      <c r="B46" s="778"/>
      <c r="C46" s="395"/>
      <c r="D46" s="383"/>
      <c r="E46" s="383"/>
      <c r="F46" s="383"/>
      <c r="G46" s="178"/>
      <c r="H46" s="606"/>
      <c r="I46" s="606"/>
      <c r="J46" s="606"/>
      <c r="K46" s="606"/>
      <c r="L46" s="606"/>
      <c r="M46" s="606"/>
      <c r="N46" s="606"/>
      <c r="O46" s="606"/>
      <c r="P46" s="606"/>
      <c r="Q46" s="606"/>
      <c r="R46" s="606"/>
      <c r="S46" s="606"/>
      <c r="T46" s="606"/>
      <c r="U46" s="606"/>
      <c r="V46" s="606"/>
      <c r="W46" s="606"/>
      <c r="X46" s="606"/>
      <c r="Y46" s="606"/>
      <c r="Z46" s="606"/>
      <c r="AA46" s="606"/>
    </row>
    <row r="47" spans="2:27" x14ac:dyDescent="0.2">
      <c r="B47" s="778"/>
      <c r="C47" s="395"/>
      <c r="D47" s="383"/>
      <c r="E47" s="383"/>
      <c r="F47" s="383"/>
      <c r="G47" s="178"/>
      <c r="H47" s="606"/>
      <c r="I47" s="606"/>
      <c r="J47" s="606"/>
      <c r="K47" s="606"/>
      <c r="L47" s="606"/>
      <c r="M47" s="606"/>
      <c r="N47" s="606"/>
      <c r="O47" s="606"/>
      <c r="P47" s="606"/>
      <c r="Q47" s="606"/>
      <c r="R47" s="606"/>
      <c r="S47" s="606"/>
      <c r="T47" s="606"/>
      <c r="U47" s="606"/>
      <c r="V47" s="606"/>
      <c r="W47" s="606"/>
      <c r="X47" s="606"/>
      <c r="Y47" s="606"/>
      <c r="Z47" s="606"/>
      <c r="AA47" s="606"/>
    </row>
    <row r="48" spans="2:27" x14ac:dyDescent="0.2">
      <c r="B48" s="778"/>
      <c r="C48" s="395"/>
      <c r="D48" s="383"/>
      <c r="E48" s="383"/>
      <c r="F48" s="383"/>
      <c r="G48" s="178"/>
      <c r="H48" s="606"/>
      <c r="I48" s="606"/>
      <c r="J48" s="606"/>
      <c r="K48" s="606"/>
      <c r="L48" s="606"/>
      <c r="M48" s="606"/>
      <c r="N48" s="606"/>
      <c r="O48" s="606"/>
      <c r="P48" s="606"/>
      <c r="Q48" s="606"/>
      <c r="R48" s="606"/>
      <c r="S48" s="606"/>
      <c r="T48" s="606"/>
      <c r="U48" s="606"/>
      <c r="V48" s="606"/>
      <c r="W48" s="606"/>
      <c r="X48" s="606"/>
      <c r="Y48" s="606"/>
      <c r="Z48" s="606"/>
      <c r="AA48" s="606"/>
    </row>
    <row r="49" spans="2:27" x14ac:dyDescent="0.2">
      <c r="B49" s="778"/>
      <c r="C49" s="395"/>
      <c r="D49" s="383"/>
      <c r="E49" s="383"/>
      <c r="F49" s="383"/>
      <c r="G49" s="178"/>
      <c r="H49" s="606"/>
      <c r="I49" s="606"/>
      <c r="J49" s="606"/>
      <c r="K49" s="606"/>
      <c r="L49" s="606"/>
      <c r="M49" s="606"/>
      <c r="N49" s="606"/>
      <c r="O49" s="606"/>
      <c r="P49" s="606"/>
      <c r="Q49" s="606"/>
      <c r="R49" s="606"/>
      <c r="S49" s="606"/>
      <c r="T49" s="606"/>
      <c r="U49" s="606"/>
      <c r="V49" s="606"/>
      <c r="W49" s="606"/>
      <c r="X49" s="606"/>
      <c r="Y49" s="606"/>
      <c r="Z49" s="606"/>
      <c r="AA49" s="606"/>
    </row>
    <row r="50" spans="2:27" x14ac:dyDescent="0.2">
      <c r="B50" s="778"/>
      <c r="C50" s="209" t="s">
        <v>77</v>
      </c>
      <c r="D50" s="210"/>
      <c r="E50" s="210"/>
      <c r="F50" s="210"/>
      <c r="G50" s="211"/>
      <c r="H50" s="557"/>
      <c r="I50" s="557"/>
      <c r="J50" s="557"/>
      <c r="K50" s="557"/>
      <c r="L50" s="557"/>
      <c r="M50" s="557"/>
      <c r="N50" s="557"/>
      <c r="O50" s="557"/>
      <c r="P50" s="557"/>
      <c r="Q50" s="557"/>
      <c r="R50" s="557"/>
      <c r="S50" s="557"/>
      <c r="T50" s="557"/>
      <c r="U50" s="557"/>
      <c r="V50" s="557"/>
      <c r="W50" s="557"/>
      <c r="X50" s="557"/>
      <c r="Y50" s="557"/>
      <c r="Z50" s="557"/>
      <c r="AA50" s="557"/>
    </row>
    <row r="51" spans="2:27" x14ac:dyDescent="0.2">
      <c r="B51" s="778"/>
      <c r="C51" s="213" t="s">
        <v>75</v>
      </c>
      <c r="D51" s="210"/>
      <c r="E51" s="210"/>
      <c r="F51" s="210"/>
      <c r="G51" s="211"/>
      <c r="H51" s="558">
        <f>SUMIF($E37:$E49,"NE",H37:H49)</f>
        <v>0</v>
      </c>
      <c r="I51" s="558">
        <f t="shared" ref="I51:AA51" si="1">SUMIF($E37:$E49,"NE",I37:I49)</f>
        <v>0</v>
      </c>
      <c r="J51" s="558">
        <f t="shared" si="1"/>
        <v>0</v>
      </c>
      <c r="K51" s="558">
        <f t="shared" si="1"/>
        <v>0</v>
      </c>
      <c r="L51" s="558">
        <f t="shared" si="1"/>
        <v>0</v>
      </c>
      <c r="M51" s="558">
        <f t="shared" si="1"/>
        <v>0</v>
      </c>
      <c r="N51" s="558">
        <f t="shared" si="1"/>
        <v>0</v>
      </c>
      <c r="O51" s="558">
        <f t="shared" si="1"/>
        <v>0</v>
      </c>
      <c r="P51" s="558">
        <f t="shared" si="1"/>
        <v>0</v>
      </c>
      <c r="Q51" s="558">
        <f t="shared" si="1"/>
        <v>0</v>
      </c>
      <c r="R51" s="558">
        <f t="shared" si="1"/>
        <v>0</v>
      </c>
      <c r="S51" s="558">
        <f t="shared" si="1"/>
        <v>0</v>
      </c>
      <c r="T51" s="558">
        <f t="shared" si="1"/>
        <v>0</v>
      </c>
      <c r="U51" s="558">
        <f t="shared" si="1"/>
        <v>0</v>
      </c>
      <c r="V51" s="558">
        <f t="shared" si="1"/>
        <v>0</v>
      </c>
      <c r="W51" s="558">
        <f t="shared" si="1"/>
        <v>0</v>
      </c>
      <c r="X51" s="558">
        <f t="shared" si="1"/>
        <v>0</v>
      </c>
      <c r="Y51" s="558">
        <f t="shared" si="1"/>
        <v>0</v>
      </c>
      <c r="Z51" s="558">
        <f t="shared" si="1"/>
        <v>0</v>
      </c>
      <c r="AA51" s="558">
        <f t="shared" si="1"/>
        <v>0</v>
      </c>
    </row>
    <row r="52" spans="2:27" x14ac:dyDescent="0.2">
      <c r="B52" s="778"/>
      <c r="C52" s="213" t="s">
        <v>76</v>
      </c>
      <c r="D52" s="210"/>
      <c r="E52" s="210"/>
      <c r="F52" s="210"/>
      <c r="G52" s="211"/>
      <c r="H52" s="558">
        <f>SUMIF($E37:$E49,"Not NE",H37:H49)</f>
        <v>0</v>
      </c>
      <c r="I52" s="558">
        <f t="shared" ref="I52:AA52" si="2">SUMIF($E37:$E49,"Not NE",I37:I49)</f>
        <v>0</v>
      </c>
      <c r="J52" s="558">
        <f t="shared" si="2"/>
        <v>0</v>
      </c>
      <c r="K52" s="558">
        <f t="shared" si="2"/>
        <v>0</v>
      </c>
      <c r="L52" s="558">
        <f t="shared" si="2"/>
        <v>0</v>
      </c>
      <c r="M52" s="558">
        <f t="shared" si="2"/>
        <v>0</v>
      </c>
      <c r="N52" s="558">
        <f t="shared" si="2"/>
        <v>0</v>
      </c>
      <c r="O52" s="558">
        <f t="shared" si="2"/>
        <v>0</v>
      </c>
      <c r="P52" s="558">
        <f t="shared" si="2"/>
        <v>0</v>
      </c>
      <c r="Q52" s="558">
        <f t="shared" si="2"/>
        <v>0</v>
      </c>
      <c r="R52" s="558">
        <f t="shared" si="2"/>
        <v>0</v>
      </c>
      <c r="S52" s="558">
        <f t="shared" si="2"/>
        <v>0</v>
      </c>
      <c r="T52" s="558">
        <f t="shared" si="2"/>
        <v>0</v>
      </c>
      <c r="U52" s="558">
        <f t="shared" si="2"/>
        <v>0</v>
      </c>
      <c r="V52" s="558">
        <f t="shared" si="2"/>
        <v>0</v>
      </c>
      <c r="W52" s="558">
        <f t="shared" si="2"/>
        <v>0</v>
      </c>
      <c r="X52" s="558">
        <f t="shared" si="2"/>
        <v>0</v>
      </c>
      <c r="Y52" s="558">
        <f t="shared" si="2"/>
        <v>0</v>
      </c>
      <c r="Z52" s="558">
        <f t="shared" si="2"/>
        <v>0</v>
      </c>
      <c r="AA52" s="558">
        <f t="shared" si="2"/>
        <v>0</v>
      </c>
    </row>
    <row r="53" spans="2:27" x14ac:dyDescent="0.2">
      <c r="B53" s="778"/>
      <c r="C53" s="209" t="s">
        <v>74</v>
      </c>
      <c r="D53" s="210"/>
      <c r="E53" s="210"/>
      <c r="F53" s="210"/>
      <c r="G53" s="211"/>
      <c r="H53" s="559">
        <f t="shared" ref="H53:AA53" si="3">SUM(H37:H49)</f>
        <v>0</v>
      </c>
      <c r="I53" s="560">
        <f t="shared" si="3"/>
        <v>0</v>
      </c>
      <c r="J53" s="560">
        <f t="shared" si="3"/>
        <v>0</v>
      </c>
      <c r="K53" s="560">
        <f t="shared" si="3"/>
        <v>0</v>
      </c>
      <c r="L53" s="560">
        <f t="shared" si="3"/>
        <v>0</v>
      </c>
      <c r="M53" s="560">
        <f t="shared" si="3"/>
        <v>0</v>
      </c>
      <c r="N53" s="560">
        <f t="shared" si="3"/>
        <v>0</v>
      </c>
      <c r="O53" s="560">
        <f t="shared" si="3"/>
        <v>0</v>
      </c>
      <c r="P53" s="560">
        <f t="shared" si="3"/>
        <v>0</v>
      </c>
      <c r="Q53" s="560">
        <f t="shared" si="3"/>
        <v>0</v>
      </c>
      <c r="R53" s="560">
        <f t="shared" si="3"/>
        <v>0</v>
      </c>
      <c r="S53" s="560">
        <f t="shared" si="3"/>
        <v>0</v>
      </c>
      <c r="T53" s="560">
        <f t="shared" si="3"/>
        <v>0</v>
      </c>
      <c r="U53" s="560">
        <f t="shared" si="3"/>
        <v>0</v>
      </c>
      <c r="V53" s="560">
        <f t="shared" si="3"/>
        <v>0</v>
      </c>
      <c r="W53" s="560">
        <f t="shared" si="3"/>
        <v>0</v>
      </c>
      <c r="X53" s="560">
        <f t="shared" si="3"/>
        <v>0</v>
      </c>
      <c r="Y53" s="560">
        <f t="shared" si="3"/>
        <v>0</v>
      </c>
      <c r="Z53" s="560">
        <f t="shared" si="3"/>
        <v>0</v>
      </c>
      <c r="AA53" s="560">
        <f t="shared" si="3"/>
        <v>0</v>
      </c>
    </row>
    <row r="54" spans="2:27" x14ac:dyDescent="0.2">
      <c r="B54" s="777" t="str">
        <f>'RS Phys Flow'!B19</f>
        <v>Firewood (mostly given to volunteers, some sold commercially).</v>
      </c>
      <c r="C54" s="225" t="s">
        <v>202</v>
      </c>
      <c r="D54" s="216"/>
      <c r="E54" s="216"/>
      <c r="F54" s="216"/>
      <c r="G54" s="217"/>
      <c r="H54" s="557"/>
      <c r="I54" s="557"/>
      <c r="J54" s="557"/>
      <c r="K54" s="557"/>
      <c r="L54" s="557"/>
      <c r="M54" s="557"/>
      <c r="N54" s="557"/>
      <c r="O54" s="557"/>
      <c r="P54" s="557"/>
      <c r="Q54" s="557"/>
      <c r="R54" s="557"/>
      <c r="S54" s="557"/>
      <c r="T54" s="557"/>
      <c r="U54" s="557"/>
      <c r="V54" s="557"/>
      <c r="W54" s="557"/>
      <c r="X54" s="557"/>
      <c r="Y54" s="557"/>
      <c r="Z54" s="557"/>
      <c r="AA54" s="557"/>
    </row>
    <row r="55" spans="2:27" ht="28.5" x14ac:dyDescent="0.2">
      <c r="B55" s="778"/>
      <c r="C55" s="389" t="s">
        <v>298</v>
      </c>
      <c r="D55" s="383"/>
      <c r="E55" s="210" t="s">
        <v>82</v>
      </c>
      <c r="F55" s="383"/>
      <c r="G55" s="178"/>
      <c r="H55" s="606"/>
      <c r="I55" s="606"/>
      <c r="J55" s="606"/>
      <c r="K55" s="606"/>
      <c r="L55" s="606"/>
      <c r="M55" s="606"/>
      <c r="N55" s="606"/>
      <c r="O55" s="606"/>
      <c r="P55" s="606"/>
      <c r="Q55" s="606"/>
      <c r="R55" s="606"/>
      <c r="S55" s="606"/>
      <c r="T55" s="606"/>
      <c r="U55" s="606"/>
      <c r="V55" s="606"/>
      <c r="W55" s="606"/>
      <c r="X55" s="606"/>
      <c r="Y55" s="606"/>
      <c r="Z55" s="606"/>
      <c r="AA55" s="606"/>
    </row>
    <row r="56" spans="2:27" ht="28.5" x14ac:dyDescent="0.2">
      <c r="B56" s="778"/>
      <c r="C56" s="389" t="s">
        <v>299</v>
      </c>
      <c r="D56" s="383"/>
      <c r="E56" s="210" t="s">
        <v>82</v>
      </c>
      <c r="F56" s="383"/>
      <c r="G56" s="178"/>
      <c r="H56" s="606"/>
      <c r="I56" s="606"/>
      <c r="J56" s="606"/>
      <c r="K56" s="606"/>
      <c r="L56" s="606"/>
      <c r="M56" s="606"/>
      <c r="N56" s="606"/>
      <c r="O56" s="606"/>
      <c r="P56" s="606"/>
      <c r="Q56" s="606"/>
      <c r="R56" s="606"/>
      <c r="S56" s="606"/>
      <c r="T56" s="606"/>
      <c r="U56" s="606"/>
      <c r="V56" s="606"/>
      <c r="W56" s="606"/>
      <c r="X56" s="606"/>
      <c r="Y56" s="606"/>
      <c r="Z56" s="606"/>
      <c r="AA56" s="606"/>
    </row>
    <row r="57" spans="2:27" ht="28.5" x14ac:dyDescent="0.2">
      <c r="B57" s="778"/>
      <c r="C57" s="389" t="s">
        <v>300</v>
      </c>
      <c r="D57" s="383"/>
      <c r="E57" s="210" t="s">
        <v>82</v>
      </c>
      <c r="F57" s="383"/>
      <c r="G57" s="178"/>
      <c r="H57" s="606"/>
      <c r="I57" s="606"/>
      <c r="J57" s="606"/>
      <c r="K57" s="606"/>
      <c r="L57" s="606"/>
      <c r="M57" s="606"/>
      <c r="N57" s="606"/>
      <c r="O57" s="606"/>
      <c r="P57" s="606"/>
      <c r="Q57" s="606"/>
      <c r="R57" s="606"/>
      <c r="S57" s="606"/>
      <c r="T57" s="606"/>
      <c r="U57" s="606"/>
      <c r="V57" s="606"/>
      <c r="W57" s="606"/>
      <c r="X57" s="606"/>
      <c r="Y57" s="606"/>
      <c r="Z57" s="606"/>
      <c r="AA57" s="606"/>
    </row>
    <row r="58" spans="2:27" x14ac:dyDescent="0.2">
      <c r="B58" s="778"/>
      <c r="C58" s="212" t="s">
        <v>83</v>
      </c>
      <c r="D58" s="210"/>
      <c r="E58" s="210" t="s">
        <v>82</v>
      </c>
      <c r="F58" s="210"/>
      <c r="G58" s="211"/>
      <c r="H58" s="557">
        <f>(H55*'X RS Gen V Info'!$E$53)+('RS Attrib'!H56*'X RS Gen V Info'!$E$54)+('RS Attrib'!H57*'X RS Gen V Info'!$E$55)</f>
        <v>0</v>
      </c>
      <c r="I58" s="557">
        <f>(I55*'X RS Gen V Info'!$E$53)+('RS Attrib'!I56*'X RS Gen V Info'!$E$54)+('RS Attrib'!I57*'X RS Gen V Info'!$E$55)</f>
        <v>0</v>
      </c>
      <c r="J58" s="557">
        <f>(J55*'X RS Gen V Info'!$E$53)+('RS Attrib'!J56*'X RS Gen V Info'!$E$54)+('RS Attrib'!J57*'X RS Gen V Info'!$E$55)</f>
        <v>0</v>
      </c>
      <c r="K58" s="557">
        <f>(K55*'X RS Gen V Info'!$E$53)+('RS Attrib'!K56*'X RS Gen V Info'!$E$54)+('RS Attrib'!K57*'X RS Gen V Info'!$E$55)</f>
        <v>0</v>
      </c>
      <c r="L58" s="557">
        <f>(L55*'X RS Gen V Info'!$E$53)+('RS Attrib'!L56*'X RS Gen V Info'!$E$54)+('RS Attrib'!L57*'X RS Gen V Info'!$E$55)</f>
        <v>0</v>
      </c>
      <c r="M58" s="557">
        <f>(M55*'X RS Gen V Info'!$E$53)+('RS Attrib'!M56*'X RS Gen V Info'!$E$54)+('RS Attrib'!M57*'X RS Gen V Info'!$E$55)</f>
        <v>0</v>
      </c>
      <c r="N58" s="557">
        <f>(N55*'X RS Gen V Info'!$E$53)+('RS Attrib'!N56*'X RS Gen V Info'!$E$54)+('RS Attrib'!N57*'X RS Gen V Info'!$E$55)</f>
        <v>0</v>
      </c>
      <c r="O58" s="557">
        <f>(O55*'X RS Gen V Info'!$E$53)+('RS Attrib'!O56*'X RS Gen V Info'!$E$54)+('RS Attrib'!O57*'X RS Gen V Info'!$E$55)</f>
        <v>0</v>
      </c>
      <c r="P58" s="557">
        <f>(P55*'X RS Gen V Info'!$E$53)+('RS Attrib'!P56*'X RS Gen V Info'!$E$54)+('RS Attrib'!P57*'X RS Gen V Info'!$E$55)</f>
        <v>0</v>
      </c>
      <c r="Q58" s="557">
        <f>(Q55*'X RS Gen V Info'!$E$53)+('RS Attrib'!Q56*'X RS Gen V Info'!$E$54)+('RS Attrib'!Q57*'X RS Gen V Info'!$E$55)</f>
        <v>0</v>
      </c>
      <c r="R58" s="557">
        <f>(R55*'X RS Gen V Info'!$E$53)+('RS Attrib'!R56*'X RS Gen V Info'!$E$54)+('RS Attrib'!R57*'X RS Gen V Info'!$E$55)</f>
        <v>0</v>
      </c>
      <c r="S58" s="557">
        <f>(S55*'X RS Gen V Info'!$E$53)+('RS Attrib'!S56*'X RS Gen V Info'!$E$54)+('RS Attrib'!S57*'X RS Gen V Info'!$E$55)</f>
        <v>0</v>
      </c>
      <c r="T58" s="557">
        <f>(T55*'X RS Gen V Info'!$E$53)+('RS Attrib'!T56*'X RS Gen V Info'!$E$54)+('RS Attrib'!T57*'X RS Gen V Info'!$E$55)</f>
        <v>0</v>
      </c>
      <c r="U58" s="557">
        <f>(U55*'X RS Gen V Info'!$E$53)+('RS Attrib'!U56*'X RS Gen V Info'!$E$54)+('RS Attrib'!U57*'X RS Gen V Info'!$E$55)</f>
        <v>0</v>
      </c>
      <c r="V58" s="557">
        <f>(V55*'X RS Gen V Info'!$E$53)+('RS Attrib'!V56*'X RS Gen V Info'!$E$54)+('RS Attrib'!V57*'X RS Gen V Info'!$E$55)</f>
        <v>0</v>
      </c>
      <c r="W58" s="557">
        <f>(W55*'X RS Gen V Info'!$E$53)+('RS Attrib'!W56*'X RS Gen V Info'!$E$54)+('RS Attrib'!W57*'X RS Gen V Info'!$E$55)</f>
        <v>0</v>
      </c>
      <c r="X58" s="557">
        <f>(X55*'X RS Gen V Info'!$E$53)+('RS Attrib'!X56*'X RS Gen V Info'!$E$54)+('RS Attrib'!X57*'X RS Gen V Info'!$E$55)</f>
        <v>0</v>
      </c>
      <c r="Y58" s="557">
        <f>(Y55*'X RS Gen V Info'!$E$53)+('RS Attrib'!Y56*'X RS Gen V Info'!$E$54)+('RS Attrib'!Y57*'X RS Gen V Info'!$E$55)</f>
        <v>0</v>
      </c>
      <c r="Z58" s="557">
        <f>(Z55*'X RS Gen V Info'!$E$53)+('RS Attrib'!Z56*'X RS Gen V Info'!$E$54)+('RS Attrib'!Z57*'X RS Gen V Info'!$E$55)</f>
        <v>0</v>
      </c>
      <c r="AA58" s="557">
        <f>(AA55*'X RS Gen V Info'!$E$53)+('RS Attrib'!AA56*'X RS Gen V Info'!$E$54)+('RS Attrib'!AA57*'X RS Gen V Info'!$E$55)</f>
        <v>0</v>
      </c>
    </row>
    <row r="59" spans="2:27" x14ac:dyDescent="0.2">
      <c r="B59" s="778"/>
      <c r="C59" s="389" t="s">
        <v>187</v>
      </c>
      <c r="D59" s="383"/>
      <c r="E59" s="518" t="s">
        <v>63</v>
      </c>
      <c r="F59" s="383"/>
      <c r="G59" s="178"/>
      <c r="H59" s="606"/>
      <c r="I59" s="606"/>
      <c r="J59" s="606"/>
      <c r="K59" s="606"/>
      <c r="L59" s="606"/>
      <c r="M59" s="606"/>
      <c r="N59" s="606"/>
      <c r="O59" s="606"/>
      <c r="P59" s="606"/>
      <c r="Q59" s="606"/>
      <c r="R59" s="606"/>
      <c r="S59" s="606"/>
      <c r="T59" s="606"/>
      <c r="U59" s="606"/>
      <c r="V59" s="606"/>
      <c r="W59" s="606"/>
      <c r="X59" s="606"/>
      <c r="Y59" s="606"/>
      <c r="Z59" s="606"/>
      <c r="AA59" s="606"/>
    </row>
    <row r="60" spans="2:27" x14ac:dyDescent="0.2">
      <c r="B60" s="778"/>
      <c r="C60" s="388" t="s">
        <v>188</v>
      </c>
      <c r="D60" s="383"/>
      <c r="E60" s="518" t="s">
        <v>63</v>
      </c>
      <c r="F60" s="383"/>
      <c r="G60" s="178"/>
      <c r="H60" s="606"/>
      <c r="I60" s="606"/>
      <c r="J60" s="606"/>
      <c r="K60" s="606"/>
      <c r="L60" s="606"/>
      <c r="M60" s="606"/>
      <c r="N60" s="606"/>
      <c r="O60" s="606"/>
      <c r="P60" s="606"/>
      <c r="Q60" s="606"/>
      <c r="R60" s="606"/>
      <c r="S60" s="606"/>
      <c r="T60" s="606"/>
      <c r="U60" s="606"/>
      <c r="V60" s="606"/>
      <c r="W60" s="606"/>
      <c r="X60" s="606"/>
      <c r="Y60" s="606"/>
      <c r="Z60" s="606"/>
      <c r="AA60" s="606"/>
    </row>
    <row r="61" spans="2:27" x14ac:dyDescent="0.2">
      <c r="B61" s="778"/>
      <c r="C61" s="388" t="s">
        <v>189</v>
      </c>
      <c r="D61" s="383"/>
      <c r="E61" s="518" t="s">
        <v>63</v>
      </c>
      <c r="F61" s="383"/>
      <c r="G61" s="178"/>
      <c r="H61" s="606"/>
      <c r="I61" s="606"/>
      <c r="J61" s="606"/>
      <c r="K61" s="606"/>
      <c r="L61" s="606"/>
      <c r="M61" s="606"/>
      <c r="N61" s="606"/>
      <c r="O61" s="606"/>
      <c r="P61" s="606"/>
      <c r="Q61" s="606"/>
      <c r="R61" s="606"/>
      <c r="S61" s="606"/>
      <c r="T61" s="606"/>
      <c r="U61" s="606"/>
      <c r="V61" s="606"/>
      <c r="W61" s="606"/>
      <c r="X61" s="606"/>
      <c r="Y61" s="606"/>
      <c r="Z61" s="606"/>
      <c r="AA61" s="606"/>
    </row>
    <row r="62" spans="2:27" x14ac:dyDescent="0.2">
      <c r="B62" s="778"/>
      <c r="C62" s="388" t="s">
        <v>190</v>
      </c>
      <c r="D62" s="383"/>
      <c r="E62" s="518" t="s">
        <v>63</v>
      </c>
      <c r="F62" s="383"/>
      <c r="G62" s="178"/>
      <c r="H62" s="606"/>
      <c r="I62" s="606"/>
      <c r="J62" s="606"/>
      <c r="K62" s="606"/>
      <c r="L62" s="606"/>
      <c r="M62" s="606"/>
      <c r="N62" s="606"/>
      <c r="O62" s="606"/>
      <c r="P62" s="606"/>
      <c r="Q62" s="606"/>
      <c r="R62" s="606"/>
      <c r="S62" s="606"/>
      <c r="T62" s="606"/>
      <c r="U62" s="606"/>
      <c r="V62" s="606"/>
      <c r="W62" s="606"/>
      <c r="X62" s="606"/>
      <c r="Y62" s="606"/>
      <c r="Z62" s="606"/>
      <c r="AA62" s="606"/>
    </row>
    <row r="63" spans="2:27" x14ac:dyDescent="0.2">
      <c r="B63" s="778"/>
      <c r="C63" s="388" t="s">
        <v>191</v>
      </c>
      <c r="D63" s="383"/>
      <c r="E63" s="518" t="s">
        <v>63</v>
      </c>
      <c r="F63" s="383"/>
      <c r="G63" s="178"/>
      <c r="H63" s="606"/>
      <c r="I63" s="606"/>
      <c r="J63" s="606"/>
      <c r="K63" s="606"/>
      <c r="L63" s="606"/>
      <c r="M63" s="606"/>
      <c r="N63" s="606"/>
      <c r="O63" s="606"/>
      <c r="P63" s="606"/>
      <c r="Q63" s="606"/>
      <c r="R63" s="606"/>
      <c r="S63" s="606"/>
      <c r="T63" s="606"/>
      <c r="U63" s="606"/>
      <c r="V63" s="606"/>
      <c r="W63" s="606"/>
      <c r="X63" s="606"/>
      <c r="Y63" s="606"/>
      <c r="Z63" s="606"/>
      <c r="AA63" s="606"/>
    </row>
    <row r="64" spans="2:27" x14ac:dyDescent="0.2">
      <c r="B64" s="778"/>
      <c r="C64" s="388" t="s">
        <v>192</v>
      </c>
      <c r="D64" s="383"/>
      <c r="E64" s="518" t="s">
        <v>82</v>
      </c>
      <c r="F64" s="383"/>
      <c r="G64" s="178"/>
      <c r="H64" s="606"/>
      <c r="I64" s="606"/>
      <c r="J64" s="606"/>
      <c r="K64" s="606"/>
      <c r="L64" s="606"/>
      <c r="M64" s="606"/>
      <c r="N64" s="606"/>
      <c r="O64" s="606"/>
      <c r="P64" s="606"/>
      <c r="Q64" s="606"/>
      <c r="R64" s="606"/>
      <c r="S64" s="606"/>
      <c r="T64" s="606"/>
      <c r="U64" s="606"/>
      <c r="V64" s="606"/>
      <c r="W64" s="606"/>
      <c r="X64" s="606"/>
      <c r="Y64" s="606"/>
      <c r="Z64" s="606"/>
      <c r="AA64" s="606"/>
    </row>
    <row r="65" spans="2:27" x14ac:dyDescent="0.2">
      <c r="B65" s="778"/>
      <c r="C65" s="388" t="s">
        <v>193</v>
      </c>
      <c r="D65" s="383"/>
      <c r="E65" s="518" t="s">
        <v>82</v>
      </c>
      <c r="F65" s="383"/>
      <c r="G65" s="178"/>
      <c r="H65" s="606"/>
      <c r="I65" s="606"/>
      <c r="J65" s="606"/>
      <c r="K65" s="606"/>
      <c r="L65" s="606"/>
      <c r="M65" s="606"/>
      <c r="N65" s="606"/>
      <c r="O65" s="606"/>
      <c r="P65" s="606"/>
      <c r="Q65" s="606"/>
      <c r="R65" s="606"/>
      <c r="S65" s="606"/>
      <c r="T65" s="606"/>
      <c r="U65" s="606"/>
      <c r="V65" s="606"/>
      <c r="W65" s="606"/>
      <c r="X65" s="606"/>
      <c r="Y65" s="606"/>
      <c r="Z65" s="606"/>
      <c r="AA65" s="606"/>
    </row>
    <row r="66" spans="2:27" x14ac:dyDescent="0.2">
      <c r="B66" s="778"/>
      <c r="C66" s="390" t="s">
        <v>201</v>
      </c>
      <c r="D66" s="383"/>
      <c r="E66" s="383"/>
      <c r="F66" s="383"/>
      <c r="G66" s="178"/>
      <c r="H66" s="606"/>
      <c r="I66" s="606"/>
      <c r="J66" s="606"/>
      <c r="K66" s="606"/>
      <c r="L66" s="606"/>
      <c r="M66" s="606"/>
      <c r="N66" s="606"/>
      <c r="O66" s="606"/>
      <c r="P66" s="606"/>
      <c r="Q66" s="606"/>
      <c r="R66" s="606"/>
      <c r="S66" s="606"/>
      <c r="T66" s="606"/>
      <c r="U66" s="606"/>
      <c r="V66" s="606"/>
      <c r="W66" s="606"/>
      <c r="X66" s="606"/>
      <c r="Y66" s="606"/>
      <c r="Z66" s="606"/>
      <c r="AA66" s="606"/>
    </row>
    <row r="67" spans="2:27" x14ac:dyDescent="0.2">
      <c r="B67" s="778"/>
      <c r="C67" s="395"/>
      <c r="D67" s="383"/>
      <c r="E67" s="383"/>
      <c r="F67" s="383"/>
      <c r="G67" s="178"/>
      <c r="H67" s="606"/>
      <c r="I67" s="606"/>
      <c r="J67" s="606"/>
      <c r="K67" s="606"/>
      <c r="L67" s="606"/>
      <c r="M67" s="606"/>
      <c r="N67" s="606"/>
      <c r="O67" s="606"/>
      <c r="P67" s="606"/>
      <c r="Q67" s="606"/>
      <c r="R67" s="606"/>
      <c r="S67" s="606"/>
      <c r="T67" s="606"/>
      <c r="U67" s="606"/>
      <c r="V67" s="606"/>
      <c r="W67" s="606"/>
      <c r="X67" s="606"/>
      <c r="Y67" s="606"/>
      <c r="Z67" s="606"/>
      <c r="AA67" s="606"/>
    </row>
    <row r="68" spans="2:27" x14ac:dyDescent="0.2">
      <c r="B68" s="778"/>
      <c r="C68" s="395"/>
      <c r="D68" s="383"/>
      <c r="E68" s="383"/>
      <c r="F68" s="383"/>
      <c r="G68" s="178"/>
      <c r="H68" s="606"/>
      <c r="I68" s="606"/>
      <c r="J68" s="606"/>
      <c r="K68" s="606"/>
      <c r="L68" s="606"/>
      <c r="M68" s="606"/>
      <c r="N68" s="606"/>
      <c r="O68" s="606"/>
      <c r="P68" s="606"/>
      <c r="Q68" s="606"/>
      <c r="R68" s="606"/>
      <c r="S68" s="606"/>
      <c r="T68" s="606"/>
      <c r="U68" s="606"/>
      <c r="V68" s="606"/>
      <c r="W68" s="606"/>
      <c r="X68" s="606"/>
      <c r="Y68" s="606"/>
      <c r="Z68" s="606"/>
      <c r="AA68" s="606"/>
    </row>
    <row r="69" spans="2:27" x14ac:dyDescent="0.2">
      <c r="B69" s="778"/>
      <c r="C69" s="395"/>
      <c r="D69" s="383"/>
      <c r="E69" s="383"/>
      <c r="F69" s="383"/>
      <c r="G69" s="178"/>
      <c r="H69" s="606"/>
      <c r="I69" s="606"/>
      <c r="J69" s="606"/>
      <c r="K69" s="606"/>
      <c r="L69" s="606"/>
      <c r="M69" s="606"/>
      <c r="N69" s="606"/>
      <c r="O69" s="606"/>
      <c r="P69" s="606"/>
      <c r="Q69" s="606"/>
      <c r="R69" s="606"/>
      <c r="S69" s="606"/>
      <c r="T69" s="606"/>
      <c r="U69" s="606"/>
      <c r="V69" s="606"/>
      <c r="W69" s="606"/>
      <c r="X69" s="606"/>
      <c r="Y69" s="606"/>
      <c r="Z69" s="606"/>
      <c r="AA69" s="606"/>
    </row>
    <row r="70" spans="2:27" x14ac:dyDescent="0.2">
      <c r="B70" s="778"/>
      <c r="C70" s="395"/>
      <c r="D70" s="383"/>
      <c r="E70" s="383"/>
      <c r="F70" s="383"/>
      <c r="G70" s="178"/>
      <c r="H70" s="606"/>
      <c r="I70" s="606"/>
      <c r="J70" s="606"/>
      <c r="K70" s="606"/>
      <c r="L70" s="606"/>
      <c r="M70" s="606"/>
      <c r="N70" s="606"/>
      <c r="O70" s="606"/>
      <c r="P70" s="606"/>
      <c r="Q70" s="606"/>
      <c r="R70" s="606"/>
      <c r="S70" s="606"/>
      <c r="T70" s="606"/>
      <c r="U70" s="606"/>
      <c r="V70" s="606"/>
      <c r="W70" s="606"/>
      <c r="X70" s="606"/>
      <c r="Y70" s="606"/>
      <c r="Z70" s="606"/>
      <c r="AA70" s="606"/>
    </row>
    <row r="71" spans="2:27" x14ac:dyDescent="0.2">
      <c r="B71" s="778"/>
      <c r="C71" s="209" t="s">
        <v>77</v>
      </c>
      <c r="D71" s="210"/>
      <c r="E71" s="210"/>
      <c r="F71" s="210"/>
      <c r="G71" s="211"/>
      <c r="H71" s="557"/>
      <c r="I71" s="557"/>
      <c r="J71" s="557"/>
      <c r="K71" s="557"/>
      <c r="L71" s="557"/>
      <c r="M71" s="557"/>
      <c r="N71" s="557"/>
      <c r="O71" s="557"/>
      <c r="P71" s="557"/>
      <c r="Q71" s="557"/>
      <c r="R71" s="557"/>
      <c r="S71" s="557"/>
      <c r="T71" s="557"/>
      <c r="U71" s="557"/>
      <c r="V71" s="557"/>
      <c r="W71" s="557"/>
      <c r="X71" s="557"/>
      <c r="Y71" s="557"/>
      <c r="Z71" s="557"/>
      <c r="AA71" s="557"/>
    </row>
    <row r="72" spans="2:27" x14ac:dyDescent="0.2">
      <c r="B72" s="778"/>
      <c r="C72" s="213" t="s">
        <v>75</v>
      </c>
      <c r="D72" s="210"/>
      <c r="E72" s="210"/>
      <c r="F72" s="210"/>
      <c r="G72" s="211"/>
      <c r="H72" s="558">
        <f>SUMIF($E58:$E70,"NE",H58:H70)</f>
        <v>0</v>
      </c>
      <c r="I72" s="558">
        <f t="shared" ref="I72:AA72" si="4">SUMIF($E58:$E70,"NE",I58:I70)</f>
        <v>0</v>
      </c>
      <c r="J72" s="558">
        <f t="shared" si="4"/>
        <v>0</v>
      </c>
      <c r="K72" s="558">
        <f>SUMIF($E58:$E70,"NE",K58:K70)</f>
        <v>0</v>
      </c>
      <c r="L72" s="558">
        <f t="shared" si="4"/>
        <v>0</v>
      </c>
      <c r="M72" s="558">
        <f t="shared" si="4"/>
        <v>0</v>
      </c>
      <c r="N72" s="558">
        <f t="shared" si="4"/>
        <v>0</v>
      </c>
      <c r="O72" s="558">
        <f t="shared" si="4"/>
        <v>0</v>
      </c>
      <c r="P72" s="558">
        <f t="shared" si="4"/>
        <v>0</v>
      </c>
      <c r="Q72" s="558">
        <f t="shared" si="4"/>
        <v>0</v>
      </c>
      <c r="R72" s="558">
        <f t="shared" si="4"/>
        <v>0</v>
      </c>
      <c r="S72" s="558">
        <f t="shared" si="4"/>
        <v>0</v>
      </c>
      <c r="T72" s="558">
        <f t="shared" si="4"/>
        <v>0</v>
      </c>
      <c r="U72" s="558">
        <f t="shared" si="4"/>
        <v>0</v>
      </c>
      <c r="V72" s="558">
        <f t="shared" si="4"/>
        <v>0</v>
      </c>
      <c r="W72" s="558">
        <f t="shared" si="4"/>
        <v>0</v>
      </c>
      <c r="X72" s="558">
        <f t="shared" si="4"/>
        <v>0</v>
      </c>
      <c r="Y72" s="558">
        <f t="shared" si="4"/>
        <v>0</v>
      </c>
      <c r="Z72" s="558">
        <f t="shared" si="4"/>
        <v>0</v>
      </c>
      <c r="AA72" s="558">
        <f t="shared" si="4"/>
        <v>0</v>
      </c>
    </row>
    <row r="73" spans="2:27" x14ac:dyDescent="0.2">
      <c r="B73" s="778"/>
      <c r="C73" s="213" t="s">
        <v>76</v>
      </c>
      <c r="D73" s="210"/>
      <c r="E73" s="210"/>
      <c r="F73" s="210"/>
      <c r="G73" s="211"/>
      <c r="H73" s="558">
        <f>SUMIF($E58:$E70,"Not NE",H58:H70)</f>
        <v>0</v>
      </c>
      <c r="I73" s="558">
        <f t="shared" ref="I73:AA73" si="5">SUMIF($E58:$E70,"Not NE",I58:I70)</f>
        <v>0</v>
      </c>
      <c r="J73" s="558">
        <f t="shared" si="5"/>
        <v>0</v>
      </c>
      <c r="K73" s="558">
        <f t="shared" si="5"/>
        <v>0</v>
      </c>
      <c r="L73" s="558">
        <f t="shared" si="5"/>
        <v>0</v>
      </c>
      <c r="M73" s="558">
        <f t="shared" si="5"/>
        <v>0</v>
      </c>
      <c r="N73" s="558">
        <f t="shared" si="5"/>
        <v>0</v>
      </c>
      <c r="O73" s="558">
        <f t="shared" si="5"/>
        <v>0</v>
      </c>
      <c r="P73" s="558">
        <f t="shared" si="5"/>
        <v>0</v>
      </c>
      <c r="Q73" s="558">
        <f t="shared" si="5"/>
        <v>0</v>
      </c>
      <c r="R73" s="558">
        <f t="shared" si="5"/>
        <v>0</v>
      </c>
      <c r="S73" s="558">
        <f t="shared" si="5"/>
        <v>0</v>
      </c>
      <c r="T73" s="558">
        <f t="shared" si="5"/>
        <v>0</v>
      </c>
      <c r="U73" s="558">
        <f t="shared" si="5"/>
        <v>0</v>
      </c>
      <c r="V73" s="558">
        <f t="shared" si="5"/>
        <v>0</v>
      </c>
      <c r="W73" s="558">
        <f t="shared" si="5"/>
        <v>0</v>
      </c>
      <c r="X73" s="558">
        <f t="shared" si="5"/>
        <v>0</v>
      </c>
      <c r="Y73" s="558">
        <f t="shared" si="5"/>
        <v>0</v>
      </c>
      <c r="Z73" s="558">
        <f t="shared" si="5"/>
        <v>0</v>
      </c>
      <c r="AA73" s="558">
        <f t="shared" si="5"/>
        <v>0</v>
      </c>
    </row>
    <row r="74" spans="2:27" x14ac:dyDescent="0.2">
      <c r="B74" s="778"/>
      <c r="C74" s="214" t="s">
        <v>73</v>
      </c>
      <c r="D74" s="210"/>
      <c r="E74" s="210"/>
      <c r="F74" s="210"/>
      <c r="G74" s="211"/>
      <c r="H74" s="559">
        <f t="shared" ref="H74:AA74" si="6">SUM(H58:H70)</f>
        <v>0</v>
      </c>
      <c r="I74" s="560">
        <f t="shared" si="6"/>
        <v>0</v>
      </c>
      <c r="J74" s="560">
        <f t="shared" si="6"/>
        <v>0</v>
      </c>
      <c r="K74" s="560">
        <f t="shared" si="6"/>
        <v>0</v>
      </c>
      <c r="L74" s="560">
        <f t="shared" si="6"/>
        <v>0</v>
      </c>
      <c r="M74" s="560">
        <f t="shared" si="6"/>
        <v>0</v>
      </c>
      <c r="N74" s="560">
        <f t="shared" si="6"/>
        <v>0</v>
      </c>
      <c r="O74" s="560">
        <f t="shared" si="6"/>
        <v>0</v>
      </c>
      <c r="P74" s="560">
        <f t="shared" si="6"/>
        <v>0</v>
      </c>
      <c r="Q74" s="560">
        <f t="shared" si="6"/>
        <v>0</v>
      </c>
      <c r="R74" s="560">
        <f t="shared" si="6"/>
        <v>0</v>
      </c>
      <c r="S74" s="560">
        <f t="shared" si="6"/>
        <v>0</v>
      </c>
      <c r="T74" s="560">
        <f t="shared" si="6"/>
        <v>0</v>
      </c>
      <c r="U74" s="560">
        <f t="shared" si="6"/>
        <v>0</v>
      </c>
      <c r="V74" s="560">
        <f t="shared" si="6"/>
        <v>0</v>
      </c>
      <c r="W74" s="560">
        <f t="shared" si="6"/>
        <v>0</v>
      </c>
      <c r="X74" s="560">
        <f t="shared" si="6"/>
        <v>0</v>
      </c>
      <c r="Y74" s="560">
        <f t="shared" si="6"/>
        <v>0</v>
      </c>
      <c r="Z74" s="560">
        <f t="shared" si="6"/>
        <v>0</v>
      </c>
      <c r="AA74" s="560">
        <f t="shared" si="6"/>
        <v>0</v>
      </c>
    </row>
    <row r="75" spans="2:27" x14ac:dyDescent="0.2">
      <c r="B75" s="777" t="str">
        <f>'RS Phys Flow'!B20</f>
        <v>Birch saplings.</v>
      </c>
      <c r="C75" s="225" t="s">
        <v>202</v>
      </c>
      <c r="D75" s="216"/>
      <c r="E75" s="216"/>
      <c r="F75" s="216"/>
      <c r="G75" s="217"/>
      <c r="H75" s="557"/>
      <c r="I75" s="557"/>
      <c r="J75" s="557"/>
      <c r="K75" s="557"/>
      <c r="L75" s="557"/>
      <c r="M75" s="557"/>
      <c r="N75" s="557"/>
      <c r="O75" s="557"/>
      <c r="P75" s="557"/>
      <c r="Q75" s="557"/>
      <c r="R75" s="557"/>
      <c r="S75" s="557"/>
      <c r="T75" s="557"/>
      <c r="U75" s="557"/>
      <c r="V75" s="557"/>
      <c r="W75" s="557"/>
      <c r="X75" s="557"/>
      <c r="Y75" s="557"/>
      <c r="Z75" s="557"/>
      <c r="AA75" s="557"/>
    </row>
    <row r="76" spans="2:27" ht="28.5" x14ac:dyDescent="0.2">
      <c r="B76" s="778"/>
      <c r="C76" s="389" t="s">
        <v>298</v>
      </c>
      <c r="D76" s="383"/>
      <c r="E76" s="210" t="s">
        <v>82</v>
      </c>
      <c r="F76" s="383"/>
      <c r="G76" s="178"/>
      <c r="H76" s="606"/>
      <c r="I76" s="606"/>
      <c r="J76" s="606"/>
      <c r="K76" s="606"/>
      <c r="L76" s="606"/>
      <c r="M76" s="606"/>
      <c r="N76" s="606"/>
      <c r="O76" s="606"/>
      <c r="P76" s="606"/>
      <c r="Q76" s="606"/>
      <c r="R76" s="606"/>
      <c r="S76" s="606"/>
      <c r="T76" s="606"/>
      <c r="U76" s="606"/>
      <c r="V76" s="606"/>
      <c r="W76" s="606"/>
      <c r="X76" s="606"/>
      <c r="Y76" s="606"/>
      <c r="Z76" s="606"/>
      <c r="AA76" s="606"/>
    </row>
    <row r="77" spans="2:27" ht="28.5" x14ac:dyDescent="0.2">
      <c r="B77" s="778"/>
      <c r="C77" s="389" t="s">
        <v>299</v>
      </c>
      <c r="D77" s="383"/>
      <c r="E77" s="210" t="s">
        <v>82</v>
      </c>
      <c r="F77" s="383"/>
      <c r="G77" s="178"/>
      <c r="H77" s="606"/>
      <c r="I77" s="606"/>
      <c r="J77" s="606"/>
      <c r="K77" s="606"/>
      <c r="L77" s="606"/>
      <c r="M77" s="606"/>
      <c r="N77" s="606"/>
      <c r="O77" s="606"/>
      <c r="P77" s="606"/>
      <c r="Q77" s="606"/>
      <c r="R77" s="606"/>
      <c r="S77" s="606"/>
      <c r="T77" s="606"/>
      <c r="U77" s="606"/>
      <c r="V77" s="606"/>
      <c r="W77" s="606"/>
      <c r="X77" s="606"/>
      <c r="Y77" s="606"/>
      <c r="Z77" s="606"/>
      <c r="AA77" s="606"/>
    </row>
    <row r="78" spans="2:27" ht="28.5" x14ac:dyDescent="0.2">
      <c r="B78" s="778"/>
      <c r="C78" s="389" t="s">
        <v>300</v>
      </c>
      <c r="D78" s="383"/>
      <c r="E78" s="210" t="s">
        <v>82</v>
      </c>
      <c r="F78" s="383"/>
      <c r="G78" s="178"/>
      <c r="H78" s="606"/>
      <c r="I78" s="606"/>
      <c r="J78" s="606"/>
      <c r="K78" s="606"/>
      <c r="L78" s="606"/>
      <c r="M78" s="606"/>
      <c r="N78" s="606"/>
      <c r="O78" s="606"/>
      <c r="P78" s="606"/>
      <c r="Q78" s="606"/>
      <c r="R78" s="606"/>
      <c r="S78" s="606"/>
      <c r="T78" s="606"/>
      <c r="U78" s="606"/>
      <c r="V78" s="606"/>
      <c r="W78" s="606"/>
      <c r="X78" s="606"/>
      <c r="Y78" s="606"/>
      <c r="Z78" s="606"/>
      <c r="AA78" s="606"/>
    </row>
    <row r="79" spans="2:27" x14ac:dyDescent="0.2">
      <c r="B79" s="778"/>
      <c r="C79" s="212" t="s">
        <v>83</v>
      </c>
      <c r="D79" s="210"/>
      <c r="E79" s="210" t="s">
        <v>82</v>
      </c>
      <c r="F79" s="210"/>
      <c r="G79" s="211"/>
      <c r="H79" s="557">
        <f>(H76*'X RS Gen V Info'!$E$53)+('RS Attrib'!H77*'X RS Gen V Info'!$E$54)+('RS Attrib'!H78*'X RS Gen V Info'!$E$55)</f>
        <v>0</v>
      </c>
      <c r="I79" s="557">
        <f>(I76*'X RS Gen V Info'!$E$53)+('RS Attrib'!I77*'X RS Gen V Info'!$E$54)+('RS Attrib'!I78*'X RS Gen V Info'!$E$55)</f>
        <v>0</v>
      </c>
      <c r="J79" s="557">
        <f>(J76*'X RS Gen V Info'!$E$53)+('RS Attrib'!J77*'X RS Gen V Info'!$E$54)+('RS Attrib'!J78*'X RS Gen V Info'!$E$55)</f>
        <v>0</v>
      </c>
      <c r="K79" s="557">
        <f>(K76*'X RS Gen V Info'!$E$53)+('RS Attrib'!K77*'X RS Gen V Info'!$E$54)+('RS Attrib'!K78*'X RS Gen V Info'!$E$55)</f>
        <v>0</v>
      </c>
      <c r="L79" s="557">
        <f>(L76*'X RS Gen V Info'!$E$53)+('RS Attrib'!L77*'X RS Gen V Info'!$E$54)+('RS Attrib'!L78*'X RS Gen V Info'!$E$55)</f>
        <v>0</v>
      </c>
      <c r="M79" s="557">
        <f>(M76*'X RS Gen V Info'!$E$53)+('RS Attrib'!M77*'X RS Gen V Info'!$E$54)+('RS Attrib'!M78*'X RS Gen V Info'!$E$55)</f>
        <v>0</v>
      </c>
      <c r="N79" s="557">
        <f>(N76*'X RS Gen V Info'!$E$53)+('RS Attrib'!N77*'X RS Gen V Info'!$E$54)+('RS Attrib'!N78*'X RS Gen V Info'!$E$55)</f>
        <v>0</v>
      </c>
      <c r="O79" s="557">
        <f>(O76*'X RS Gen V Info'!$E$53)+('RS Attrib'!O77*'X RS Gen V Info'!$E$54)+('RS Attrib'!O78*'X RS Gen V Info'!$E$55)</f>
        <v>0</v>
      </c>
      <c r="P79" s="557">
        <f>(P76*'X RS Gen V Info'!$E$53)+('RS Attrib'!P77*'X RS Gen V Info'!$E$54)+('RS Attrib'!P78*'X RS Gen V Info'!$E$55)</f>
        <v>0</v>
      </c>
      <c r="Q79" s="557">
        <f>(Q76*'X RS Gen V Info'!$E$53)+('RS Attrib'!Q77*'X RS Gen V Info'!$E$54)+('RS Attrib'!Q78*'X RS Gen V Info'!$E$55)</f>
        <v>0</v>
      </c>
      <c r="R79" s="557">
        <f>(R76*'X RS Gen V Info'!$E$53)+('RS Attrib'!R77*'X RS Gen V Info'!$E$54)+('RS Attrib'!R78*'X RS Gen V Info'!$E$55)</f>
        <v>0</v>
      </c>
      <c r="S79" s="557">
        <f>(S76*'X RS Gen V Info'!$E$53)+('RS Attrib'!S77*'X RS Gen V Info'!$E$54)+('RS Attrib'!S78*'X RS Gen V Info'!$E$55)</f>
        <v>0</v>
      </c>
      <c r="T79" s="557">
        <f>(T76*'X RS Gen V Info'!$E$53)+('RS Attrib'!T77*'X RS Gen V Info'!$E$54)+('RS Attrib'!T78*'X RS Gen V Info'!$E$55)</f>
        <v>0</v>
      </c>
      <c r="U79" s="557">
        <f>(U76*'X RS Gen V Info'!$E$53)+('RS Attrib'!U77*'X RS Gen V Info'!$E$54)+('RS Attrib'!U78*'X RS Gen V Info'!$E$55)</f>
        <v>0</v>
      </c>
      <c r="V79" s="557">
        <f>(V76*'X RS Gen V Info'!$E$53)+('RS Attrib'!V77*'X RS Gen V Info'!$E$54)+('RS Attrib'!V78*'X RS Gen V Info'!$E$55)</f>
        <v>0</v>
      </c>
      <c r="W79" s="557">
        <f>(W76*'X RS Gen V Info'!$E$53)+('RS Attrib'!W77*'X RS Gen V Info'!$E$54)+('RS Attrib'!W78*'X RS Gen V Info'!$E$55)</f>
        <v>0</v>
      </c>
      <c r="X79" s="557">
        <f>(X76*'X RS Gen V Info'!$E$53)+('RS Attrib'!X77*'X RS Gen V Info'!$E$54)+('RS Attrib'!X78*'X RS Gen V Info'!$E$55)</f>
        <v>0</v>
      </c>
      <c r="Y79" s="557">
        <f>(Y76*'X RS Gen V Info'!$E$53)+('RS Attrib'!Y77*'X RS Gen V Info'!$E$54)+('RS Attrib'!Y78*'X RS Gen V Info'!$E$55)</f>
        <v>0</v>
      </c>
      <c r="Z79" s="557">
        <f>(Z76*'X RS Gen V Info'!$E$53)+('RS Attrib'!Z77*'X RS Gen V Info'!$E$54)+('RS Attrib'!Z78*'X RS Gen V Info'!$E$55)</f>
        <v>0</v>
      </c>
      <c r="AA79" s="557">
        <f>(AA76*'X RS Gen V Info'!$E$53)+('RS Attrib'!AA77*'X RS Gen V Info'!$E$54)+('RS Attrib'!AA78*'X RS Gen V Info'!$E$55)</f>
        <v>0</v>
      </c>
    </row>
    <row r="80" spans="2:27" x14ac:dyDescent="0.2">
      <c r="B80" s="778"/>
      <c r="C80" s="389" t="s">
        <v>187</v>
      </c>
      <c r="D80" s="383"/>
      <c r="E80" s="518" t="s">
        <v>63</v>
      </c>
      <c r="F80" s="383"/>
      <c r="G80" s="178"/>
      <c r="H80" s="606"/>
      <c r="I80" s="606"/>
      <c r="J80" s="606"/>
      <c r="K80" s="606"/>
      <c r="L80" s="606"/>
      <c r="M80" s="606"/>
      <c r="N80" s="606"/>
      <c r="O80" s="606"/>
      <c r="P80" s="606"/>
      <c r="Q80" s="606"/>
      <c r="R80" s="606"/>
      <c r="S80" s="606"/>
      <c r="T80" s="606"/>
      <c r="U80" s="606"/>
      <c r="V80" s="606"/>
      <c r="W80" s="606"/>
      <c r="X80" s="606"/>
      <c r="Y80" s="606"/>
      <c r="Z80" s="606"/>
      <c r="AA80" s="606"/>
    </row>
    <row r="81" spans="2:28" x14ac:dyDescent="0.2">
      <c r="B81" s="778"/>
      <c r="C81" s="388" t="s">
        <v>188</v>
      </c>
      <c r="D81" s="383"/>
      <c r="E81" s="518" t="s">
        <v>63</v>
      </c>
      <c r="F81" s="383"/>
      <c r="G81" s="178"/>
      <c r="H81" s="606"/>
      <c r="I81" s="606"/>
      <c r="J81" s="606"/>
      <c r="K81" s="606"/>
      <c r="L81" s="606"/>
      <c r="M81" s="606"/>
      <c r="N81" s="606"/>
      <c r="O81" s="606"/>
      <c r="P81" s="606"/>
      <c r="Q81" s="606"/>
      <c r="R81" s="606"/>
      <c r="S81" s="606"/>
      <c r="T81" s="606"/>
      <c r="U81" s="606"/>
      <c r="V81" s="606"/>
      <c r="W81" s="606"/>
      <c r="X81" s="606"/>
      <c r="Y81" s="606"/>
      <c r="Z81" s="606"/>
      <c r="AA81" s="606"/>
    </row>
    <row r="82" spans="2:28" x14ac:dyDescent="0.2">
      <c r="B82" s="778"/>
      <c r="C82" s="388" t="s">
        <v>189</v>
      </c>
      <c r="D82" s="383"/>
      <c r="E82" s="518" t="s">
        <v>63</v>
      </c>
      <c r="F82" s="383"/>
      <c r="G82" s="178"/>
      <c r="H82" s="606"/>
      <c r="I82" s="606"/>
      <c r="J82" s="606"/>
      <c r="K82" s="606"/>
      <c r="L82" s="606"/>
      <c r="M82" s="606"/>
      <c r="N82" s="606"/>
      <c r="O82" s="606"/>
      <c r="P82" s="606"/>
      <c r="Q82" s="606"/>
      <c r="R82" s="606"/>
      <c r="S82" s="606"/>
      <c r="T82" s="606"/>
      <c r="U82" s="606"/>
      <c r="V82" s="606"/>
      <c r="W82" s="606"/>
      <c r="X82" s="606"/>
      <c r="Y82" s="606"/>
      <c r="Z82" s="606"/>
      <c r="AA82" s="606"/>
    </row>
    <row r="83" spans="2:28" x14ac:dyDescent="0.2">
      <c r="B83" s="778"/>
      <c r="C83" s="388" t="s">
        <v>190</v>
      </c>
      <c r="D83" s="383"/>
      <c r="E83" s="518" t="s">
        <v>63</v>
      </c>
      <c r="F83" s="383"/>
      <c r="G83" s="178"/>
      <c r="H83" s="606"/>
      <c r="I83" s="606"/>
      <c r="J83" s="606"/>
      <c r="K83" s="606"/>
      <c r="L83" s="606"/>
      <c r="M83" s="606"/>
      <c r="N83" s="606"/>
      <c r="O83" s="606"/>
      <c r="P83" s="606"/>
      <c r="Q83" s="606"/>
      <c r="R83" s="606"/>
      <c r="S83" s="606"/>
      <c r="T83" s="606"/>
      <c r="U83" s="606"/>
      <c r="V83" s="606"/>
      <c r="W83" s="606"/>
      <c r="X83" s="606"/>
      <c r="Y83" s="606"/>
      <c r="Z83" s="606"/>
      <c r="AA83" s="606"/>
    </row>
    <row r="84" spans="2:28" x14ac:dyDescent="0.2">
      <c r="B84" s="778"/>
      <c r="C84" s="388" t="s">
        <v>191</v>
      </c>
      <c r="D84" s="383"/>
      <c r="E84" s="518" t="s">
        <v>63</v>
      </c>
      <c r="F84" s="383"/>
      <c r="G84" s="178"/>
      <c r="H84" s="606"/>
      <c r="I84" s="606"/>
      <c r="J84" s="606"/>
      <c r="K84" s="606"/>
      <c r="L84" s="606"/>
      <c r="M84" s="606"/>
      <c r="N84" s="606"/>
      <c r="O84" s="606"/>
      <c r="P84" s="606"/>
      <c r="Q84" s="606"/>
      <c r="R84" s="606"/>
      <c r="S84" s="606"/>
      <c r="T84" s="606"/>
      <c r="U84" s="606"/>
      <c r="V84" s="606"/>
      <c r="W84" s="606"/>
      <c r="X84" s="606"/>
      <c r="Y84" s="606"/>
      <c r="Z84" s="606"/>
      <c r="AA84" s="606"/>
    </row>
    <row r="85" spans="2:28" x14ac:dyDescent="0.2">
      <c r="B85" s="778"/>
      <c r="C85" s="388" t="s">
        <v>192</v>
      </c>
      <c r="D85" s="383"/>
      <c r="E85" s="518" t="s">
        <v>82</v>
      </c>
      <c r="F85" s="383"/>
      <c r="G85" s="178"/>
      <c r="H85" s="606"/>
      <c r="I85" s="606"/>
      <c r="J85" s="606"/>
      <c r="K85" s="606"/>
      <c r="L85" s="606"/>
      <c r="M85" s="606"/>
      <c r="N85" s="606"/>
      <c r="O85" s="606"/>
      <c r="P85" s="606"/>
      <c r="Q85" s="606"/>
      <c r="R85" s="606"/>
      <c r="S85" s="606"/>
      <c r="T85" s="606"/>
      <c r="U85" s="606"/>
      <c r="V85" s="606"/>
      <c r="W85" s="606"/>
      <c r="X85" s="606"/>
      <c r="Y85" s="606"/>
      <c r="Z85" s="606"/>
      <c r="AA85" s="606"/>
    </row>
    <row r="86" spans="2:28" x14ac:dyDescent="0.2">
      <c r="B86" s="778"/>
      <c r="C86" s="388" t="s">
        <v>193</v>
      </c>
      <c r="D86" s="383"/>
      <c r="E86" s="518" t="s">
        <v>82</v>
      </c>
      <c r="F86" s="383"/>
      <c r="G86" s="178"/>
      <c r="H86" s="606"/>
      <c r="I86" s="606"/>
      <c r="J86" s="606"/>
      <c r="K86" s="606"/>
      <c r="L86" s="606"/>
      <c r="M86" s="606"/>
      <c r="N86" s="606"/>
      <c r="O86" s="606"/>
      <c r="P86" s="606"/>
      <c r="Q86" s="606"/>
      <c r="R86" s="606"/>
      <c r="S86" s="606"/>
      <c r="T86" s="606"/>
      <c r="U86" s="606"/>
      <c r="V86" s="606"/>
      <c r="W86" s="606"/>
      <c r="X86" s="606"/>
      <c r="Y86" s="606"/>
      <c r="Z86" s="606"/>
      <c r="AA86" s="606"/>
    </row>
    <row r="87" spans="2:28" x14ac:dyDescent="0.2">
      <c r="B87" s="778"/>
      <c r="C87" s="390" t="s">
        <v>201</v>
      </c>
      <c r="D87" s="383"/>
      <c r="E87" s="383"/>
      <c r="F87" s="383"/>
      <c r="G87" s="178"/>
      <c r="H87" s="606"/>
      <c r="I87" s="606"/>
      <c r="J87" s="606"/>
      <c r="K87" s="606"/>
      <c r="L87" s="606"/>
      <c r="M87" s="606"/>
      <c r="N87" s="606"/>
      <c r="O87" s="606"/>
      <c r="P87" s="606"/>
      <c r="Q87" s="606"/>
      <c r="R87" s="606"/>
      <c r="S87" s="606"/>
      <c r="T87" s="606"/>
      <c r="U87" s="606"/>
      <c r="V87" s="606"/>
      <c r="W87" s="606"/>
      <c r="X87" s="606"/>
      <c r="Y87" s="606"/>
      <c r="Z87" s="606"/>
      <c r="AA87" s="606"/>
    </row>
    <row r="88" spans="2:28" x14ac:dyDescent="0.2">
      <c r="B88" s="778"/>
      <c r="C88" s="385"/>
      <c r="D88" s="383"/>
      <c r="E88" s="383"/>
      <c r="F88" s="383"/>
      <c r="G88" s="178"/>
      <c r="H88" s="606"/>
      <c r="I88" s="606"/>
      <c r="J88" s="606"/>
      <c r="K88" s="606"/>
      <c r="L88" s="606"/>
      <c r="M88" s="606"/>
      <c r="N88" s="606"/>
      <c r="O88" s="606"/>
      <c r="P88" s="606"/>
      <c r="Q88" s="606"/>
      <c r="R88" s="606"/>
      <c r="S88" s="606"/>
      <c r="T88" s="606"/>
      <c r="U88" s="606"/>
      <c r="V88" s="606"/>
      <c r="W88" s="606"/>
      <c r="X88" s="606"/>
      <c r="Y88" s="606"/>
      <c r="Z88" s="606"/>
      <c r="AA88" s="606"/>
    </row>
    <row r="89" spans="2:28" x14ac:dyDescent="0.2">
      <c r="B89" s="778"/>
      <c r="C89" s="385"/>
      <c r="D89" s="383"/>
      <c r="E89" s="383"/>
      <c r="F89" s="383"/>
      <c r="G89" s="178"/>
      <c r="H89" s="606"/>
      <c r="I89" s="606"/>
      <c r="J89" s="606"/>
      <c r="K89" s="606"/>
      <c r="L89" s="606"/>
      <c r="M89" s="606"/>
      <c r="N89" s="606"/>
      <c r="O89" s="606"/>
      <c r="P89" s="606"/>
      <c r="Q89" s="606"/>
      <c r="R89" s="606"/>
      <c r="S89" s="606"/>
      <c r="T89" s="606"/>
      <c r="U89" s="606"/>
      <c r="V89" s="606"/>
      <c r="W89" s="606"/>
      <c r="X89" s="606"/>
      <c r="Y89" s="606"/>
      <c r="Z89" s="606"/>
      <c r="AA89" s="606"/>
    </row>
    <row r="90" spans="2:28" x14ac:dyDescent="0.2">
      <c r="B90" s="778"/>
      <c r="C90" s="385"/>
      <c r="D90" s="383"/>
      <c r="E90" s="383"/>
      <c r="F90" s="383"/>
      <c r="G90" s="178"/>
      <c r="H90" s="606"/>
      <c r="I90" s="606"/>
      <c r="J90" s="606"/>
      <c r="K90" s="606"/>
      <c r="L90" s="606"/>
      <c r="M90" s="606"/>
      <c r="N90" s="606"/>
      <c r="O90" s="606"/>
      <c r="P90" s="606"/>
      <c r="Q90" s="606"/>
      <c r="R90" s="606"/>
      <c r="S90" s="606"/>
      <c r="T90" s="606"/>
      <c r="U90" s="606"/>
      <c r="V90" s="606"/>
      <c r="W90" s="606"/>
      <c r="X90" s="606"/>
      <c r="Y90" s="606"/>
      <c r="Z90" s="606"/>
      <c r="AA90" s="606"/>
    </row>
    <row r="91" spans="2:28" x14ac:dyDescent="0.2">
      <c r="B91" s="778"/>
      <c r="C91" s="385"/>
      <c r="D91" s="383"/>
      <c r="E91" s="383"/>
      <c r="F91" s="383"/>
      <c r="G91" s="178"/>
      <c r="H91" s="606"/>
      <c r="I91" s="606"/>
      <c r="J91" s="606"/>
      <c r="K91" s="606"/>
      <c r="L91" s="606"/>
      <c r="M91" s="606"/>
      <c r="N91" s="606"/>
      <c r="O91" s="606"/>
      <c r="P91" s="606"/>
      <c r="Q91" s="606"/>
      <c r="R91" s="606"/>
      <c r="S91" s="606"/>
      <c r="T91" s="606"/>
      <c r="U91" s="606"/>
      <c r="V91" s="606"/>
      <c r="W91" s="606"/>
      <c r="X91" s="606"/>
      <c r="Y91" s="606"/>
      <c r="Z91" s="606"/>
      <c r="AA91" s="606"/>
    </row>
    <row r="92" spans="2:28" x14ac:dyDescent="0.2">
      <c r="B92" s="778"/>
      <c r="C92" s="209" t="s">
        <v>77</v>
      </c>
      <c r="D92" s="210"/>
      <c r="E92" s="210"/>
      <c r="F92" s="210"/>
      <c r="G92" s="211"/>
      <c r="H92" s="557"/>
      <c r="I92" s="557"/>
      <c r="J92" s="557"/>
      <c r="K92" s="557"/>
      <c r="L92" s="557"/>
      <c r="M92" s="557"/>
      <c r="N92" s="557"/>
      <c r="O92" s="557"/>
      <c r="P92" s="557"/>
      <c r="Q92" s="557"/>
      <c r="R92" s="557"/>
      <c r="S92" s="557"/>
      <c r="T92" s="557"/>
      <c r="U92" s="557"/>
      <c r="V92" s="557"/>
      <c r="W92" s="557"/>
      <c r="X92" s="557"/>
      <c r="Y92" s="557"/>
      <c r="Z92" s="557"/>
      <c r="AA92" s="557"/>
    </row>
    <row r="93" spans="2:28" x14ac:dyDescent="0.2">
      <c r="B93" s="778"/>
      <c r="C93" s="213" t="s">
        <v>75</v>
      </c>
      <c r="D93" s="210"/>
      <c r="E93" s="210"/>
      <c r="F93" s="210"/>
      <c r="G93" s="211"/>
      <c r="H93" s="558">
        <f>SUMIF($E79:$E91,"NE",H79:H91)</f>
        <v>0</v>
      </c>
      <c r="I93" s="558">
        <f t="shared" ref="I93:AA93" si="7">SUMIF($E79:$E91,"NE",I79:I91)</f>
        <v>0</v>
      </c>
      <c r="J93" s="558">
        <f t="shared" si="7"/>
        <v>0</v>
      </c>
      <c r="K93" s="558">
        <f t="shared" si="7"/>
        <v>0</v>
      </c>
      <c r="L93" s="558">
        <f t="shared" si="7"/>
        <v>0</v>
      </c>
      <c r="M93" s="558">
        <f t="shared" si="7"/>
        <v>0</v>
      </c>
      <c r="N93" s="558">
        <f t="shared" si="7"/>
        <v>0</v>
      </c>
      <c r="O93" s="558">
        <f t="shared" si="7"/>
        <v>0</v>
      </c>
      <c r="P93" s="558">
        <f t="shared" si="7"/>
        <v>0</v>
      </c>
      <c r="Q93" s="558">
        <f t="shared" si="7"/>
        <v>0</v>
      </c>
      <c r="R93" s="558">
        <f t="shared" si="7"/>
        <v>0</v>
      </c>
      <c r="S93" s="558">
        <f t="shared" si="7"/>
        <v>0</v>
      </c>
      <c r="T93" s="558">
        <f t="shared" si="7"/>
        <v>0</v>
      </c>
      <c r="U93" s="558">
        <f t="shared" si="7"/>
        <v>0</v>
      </c>
      <c r="V93" s="558">
        <f t="shared" si="7"/>
        <v>0</v>
      </c>
      <c r="W93" s="558">
        <f t="shared" si="7"/>
        <v>0</v>
      </c>
      <c r="X93" s="558">
        <f t="shared" si="7"/>
        <v>0</v>
      </c>
      <c r="Y93" s="558">
        <f t="shared" si="7"/>
        <v>0</v>
      </c>
      <c r="Z93" s="558">
        <f t="shared" si="7"/>
        <v>0</v>
      </c>
      <c r="AA93" s="558">
        <f t="shared" si="7"/>
        <v>0</v>
      </c>
    </row>
    <row r="94" spans="2:28" x14ac:dyDescent="0.2">
      <c r="B94" s="778"/>
      <c r="C94" s="213" t="s">
        <v>76</v>
      </c>
      <c r="D94" s="210"/>
      <c r="E94" s="210"/>
      <c r="F94" s="210"/>
      <c r="G94" s="211"/>
      <c r="H94" s="558">
        <f>SUMIF($E79:$E91,"Not NE",H79:H91)</f>
        <v>0</v>
      </c>
      <c r="I94" s="558">
        <f t="shared" ref="I94:AA94" si="8">SUMIF($E79:$E91,"Not NE",I79:I91)</f>
        <v>0</v>
      </c>
      <c r="J94" s="558">
        <f t="shared" si="8"/>
        <v>0</v>
      </c>
      <c r="K94" s="558">
        <f t="shared" si="8"/>
        <v>0</v>
      </c>
      <c r="L94" s="558">
        <f t="shared" si="8"/>
        <v>0</v>
      </c>
      <c r="M94" s="558">
        <f t="shared" si="8"/>
        <v>0</v>
      </c>
      <c r="N94" s="558">
        <f t="shared" si="8"/>
        <v>0</v>
      </c>
      <c r="O94" s="558">
        <f t="shared" si="8"/>
        <v>0</v>
      </c>
      <c r="P94" s="558">
        <f t="shared" si="8"/>
        <v>0</v>
      </c>
      <c r="Q94" s="558">
        <f t="shared" si="8"/>
        <v>0</v>
      </c>
      <c r="R94" s="558">
        <f t="shared" si="8"/>
        <v>0</v>
      </c>
      <c r="S94" s="558">
        <f t="shared" si="8"/>
        <v>0</v>
      </c>
      <c r="T94" s="558">
        <f t="shared" si="8"/>
        <v>0</v>
      </c>
      <c r="U94" s="558">
        <f t="shared" si="8"/>
        <v>0</v>
      </c>
      <c r="V94" s="558">
        <f t="shared" si="8"/>
        <v>0</v>
      </c>
      <c r="W94" s="558">
        <f t="shared" si="8"/>
        <v>0</v>
      </c>
      <c r="X94" s="558">
        <f t="shared" si="8"/>
        <v>0</v>
      </c>
      <c r="Y94" s="558">
        <f t="shared" si="8"/>
        <v>0</v>
      </c>
      <c r="Z94" s="558">
        <f t="shared" si="8"/>
        <v>0</v>
      </c>
      <c r="AA94" s="558">
        <f t="shared" si="8"/>
        <v>0</v>
      </c>
    </row>
    <row r="95" spans="2:28" x14ac:dyDescent="0.2">
      <c r="B95" s="778"/>
      <c r="C95" s="214" t="s">
        <v>73</v>
      </c>
      <c r="D95" s="215"/>
      <c r="E95" s="215"/>
      <c r="F95" s="215"/>
      <c r="G95" s="218"/>
      <c r="H95" s="559">
        <f t="shared" ref="H95:AA95" si="9">SUM(H79:H91)</f>
        <v>0</v>
      </c>
      <c r="I95" s="560">
        <f t="shared" si="9"/>
        <v>0</v>
      </c>
      <c r="J95" s="560">
        <f t="shared" si="9"/>
        <v>0</v>
      </c>
      <c r="K95" s="560">
        <f t="shared" si="9"/>
        <v>0</v>
      </c>
      <c r="L95" s="560">
        <f t="shared" si="9"/>
        <v>0</v>
      </c>
      <c r="M95" s="560">
        <f t="shared" si="9"/>
        <v>0</v>
      </c>
      <c r="N95" s="560">
        <f t="shared" si="9"/>
        <v>0</v>
      </c>
      <c r="O95" s="560">
        <f t="shared" si="9"/>
        <v>0</v>
      </c>
      <c r="P95" s="560">
        <f t="shared" si="9"/>
        <v>0</v>
      </c>
      <c r="Q95" s="560">
        <f t="shared" si="9"/>
        <v>0</v>
      </c>
      <c r="R95" s="560">
        <f t="shared" si="9"/>
        <v>0</v>
      </c>
      <c r="S95" s="560">
        <f t="shared" si="9"/>
        <v>0</v>
      </c>
      <c r="T95" s="560">
        <f t="shared" si="9"/>
        <v>0</v>
      </c>
      <c r="U95" s="560">
        <f t="shared" si="9"/>
        <v>0</v>
      </c>
      <c r="V95" s="560">
        <f t="shared" si="9"/>
        <v>0</v>
      </c>
      <c r="W95" s="560">
        <f t="shared" si="9"/>
        <v>0</v>
      </c>
      <c r="X95" s="560">
        <f t="shared" si="9"/>
        <v>0</v>
      </c>
      <c r="Y95" s="560">
        <f t="shared" si="9"/>
        <v>0</v>
      </c>
      <c r="Z95" s="560">
        <f t="shared" si="9"/>
        <v>0</v>
      </c>
      <c r="AA95" s="560">
        <f t="shared" si="9"/>
        <v>0</v>
      </c>
    </row>
    <row r="96" spans="2:28" x14ac:dyDescent="0.2">
      <c r="B96" s="777" t="str">
        <f>'RS Phys Flow'!B21</f>
        <v>Grazing licence.</v>
      </c>
      <c r="C96" s="225" t="s">
        <v>202</v>
      </c>
      <c r="D96" s="210"/>
      <c r="E96" s="210" t="s">
        <v>82</v>
      </c>
      <c r="F96" s="210"/>
      <c r="G96" s="211"/>
      <c r="H96" s="557"/>
      <c r="I96" s="557"/>
      <c r="J96" s="557"/>
      <c r="K96" s="557"/>
      <c r="L96" s="557"/>
      <c r="M96" s="557"/>
      <c r="N96" s="557"/>
      <c r="O96" s="557"/>
      <c r="P96" s="557"/>
      <c r="Q96" s="557"/>
      <c r="R96" s="557"/>
      <c r="S96" s="557"/>
      <c r="T96" s="557"/>
      <c r="U96" s="557"/>
      <c r="V96" s="557"/>
      <c r="W96" s="557"/>
      <c r="X96" s="557"/>
      <c r="Y96" s="557"/>
      <c r="Z96" s="557"/>
      <c r="AA96" s="557"/>
      <c r="AB96" s="209"/>
    </row>
    <row r="97" spans="2:27" ht="28.5" x14ac:dyDescent="0.2">
      <c r="B97" s="778"/>
      <c r="C97" s="389" t="s">
        <v>298</v>
      </c>
      <c r="D97" s="383"/>
      <c r="E97" s="210" t="s">
        <v>82</v>
      </c>
      <c r="F97" s="383"/>
      <c r="G97" s="178"/>
      <c r="H97" s="606"/>
      <c r="I97" s="606"/>
      <c r="J97" s="606"/>
      <c r="K97" s="606"/>
      <c r="L97" s="606"/>
      <c r="M97" s="606"/>
      <c r="N97" s="606"/>
      <c r="O97" s="606"/>
      <c r="P97" s="606"/>
      <c r="Q97" s="606"/>
      <c r="R97" s="606"/>
      <c r="S97" s="606"/>
      <c r="T97" s="606"/>
      <c r="U97" s="606"/>
      <c r="V97" s="606"/>
      <c r="W97" s="606"/>
      <c r="X97" s="606"/>
      <c r="Y97" s="606"/>
      <c r="Z97" s="606"/>
      <c r="AA97" s="606"/>
    </row>
    <row r="98" spans="2:27" ht="28.5" x14ac:dyDescent="0.2">
      <c r="B98" s="778"/>
      <c r="C98" s="389" t="s">
        <v>299</v>
      </c>
      <c r="D98" s="383"/>
      <c r="E98" s="210" t="s">
        <v>82</v>
      </c>
      <c r="F98" s="383"/>
      <c r="G98" s="178"/>
      <c r="H98" s="606"/>
      <c r="I98" s="606"/>
      <c r="J98" s="606"/>
      <c r="K98" s="606"/>
      <c r="L98" s="606"/>
      <c r="M98" s="606"/>
      <c r="N98" s="606"/>
      <c r="O98" s="606"/>
      <c r="P98" s="606"/>
      <c r="Q98" s="606"/>
      <c r="R98" s="606"/>
      <c r="S98" s="606"/>
      <c r="T98" s="606"/>
      <c r="U98" s="606"/>
      <c r="V98" s="606"/>
      <c r="W98" s="606"/>
      <c r="X98" s="606"/>
      <c r="Y98" s="606"/>
      <c r="Z98" s="606"/>
      <c r="AA98" s="606"/>
    </row>
    <row r="99" spans="2:27" ht="28.5" x14ac:dyDescent="0.2">
      <c r="B99" s="778"/>
      <c r="C99" s="389" t="s">
        <v>300</v>
      </c>
      <c r="D99" s="383"/>
      <c r="E99" s="210" t="s">
        <v>82</v>
      </c>
      <c r="F99" s="383"/>
      <c r="G99" s="178"/>
      <c r="H99" s="606"/>
      <c r="I99" s="606"/>
      <c r="J99" s="606"/>
      <c r="K99" s="606"/>
      <c r="L99" s="606"/>
      <c r="M99" s="606"/>
      <c r="N99" s="606"/>
      <c r="O99" s="606"/>
      <c r="P99" s="606"/>
      <c r="Q99" s="606"/>
      <c r="R99" s="606"/>
      <c r="S99" s="606"/>
      <c r="T99" s="606"/>
      <c r="U99" s="606"/>
      <c r="V99" s="606"/>
      <c r="W99" s="606"/>
      <c r="X99" s="606"/>
      <c r="Y99" s="606"/>
      <c r="Z99" s="606"/>
      <c r="AA99" s="606"/>
    </row>
    <row r="100" spans="2:27" x14ac:dyDescent="0.2">
      <c r="B100" s="778"/>
      <c r="C100" s="212" t="s">
        <v>83</v>
      </c>
      <c r="D100" s="210"/>
      <c r="E100" s="210" t="s">
        <v>82</v>
      </c>
      <c r="F100" s="210"/>
      <c r="G100" s="211"/>
      <c r="H100" s="557">
        <f>(H97*'X RS Gen V Info'!$E$53)+('RS Attrib'!H98*'X RS Gen V Info'!$E$54)+('RS Attrib'!H99*'X RS Gen V Info'!$E$55)</f>
        <v>0</v>
      </c>
      <c r="I100" s="557">
        <f>(I97*'X RS Gen V Info'!$E$53)+('RS Attrib'!I98*'X RS Gen V Info'!$E$54)+('RS Attrib'!I99*'X RS Gen V Info'!$E$55)</f>
        <v>0</v>
      </c>
      <c r="J100" s="557">
        <f>(J97*'X RS Gen V Info'!$E$53)+('RS Attrib'!J98*'X RS Gen V Info'!$E$54)+('RS Attrib'!J99*'X RS Gen V Info'!$E$55)</f>
        <v>0</v>
      </c>
      <c r="K100" s="557">
        <f>(K97*'X RS Gen V Info'!$E$53)+('RS Attrib'!K98*'X RS Gen V Info'!$E$54)+('RS Attrib'!K99*'X RS Gen V Info'!$E$55)</f>
        <v>0</v>
      </c>
      <c r="L100" s="557">
        <f>(L97*'X RS Gen V Info'!$E$53)+('RS Attrib'!L98*'X RS Gen V Info'!$E$54)+('RS Attrib'!L99*'X RS Gen V Info'!$E$55)</f>
        <v>0</v>
      </c>
      <c r="M100" s="557">
        <f>(M97*'X RS Gen V Info'!$E$53)+('RS Attrib'!M98*'X RS Gen V Info'!$E$54)+('RS Attrib'!M99*'X RS Gen V Info'!$E$55)</f>
        <v>0</v>
      </c>
      <c r="N100" s="557">
        <f>(N97*'X RS Gen V Info'!$E$53)+('RS Attrib'!N98*'X RS Gen V Info'!$E$54)+('RS Attrib'!N99*'X RS Gen V Info'!$E$55)</f>
        <v>0</v>
      </c>
      <c r="O100" s="557">
        <f>(O97*'X RS Gen V Info'!$E$53)+('RS Attrib'!O98*'X RS Gen V Info'!$E$54)+('RS Attrib'!O99*'X RS Gen V Info'!$E$55)</f>
        <v>0</v>
      </c>
      <c r="P100" s="557">
        <f>(P97*'X RS Gen V Info'!$E$53)+('RS Attrib'!P98*'X RS Gen V Info'!$E$54)+('RS Attrib'!P99*'X RS Gen V Info'!$E$55)</f>
        <v>0</v>
      </c>
      <c r="Q100" s="557">
        <f>(Q97*'X RS Gen V Info'!$E$53)+('RS Attrib'!Q98*'X RS Gen V Info'!$E$54)+('RS Attrib'!Q99*'X RS Gen V Info'!$E$55)</f>
        <v>0</v>
      </c>
      <c r="R100" s="557">
        <f>(R97*'X RS Gen V Info'!$E$53)+('RS Attrib'!R98*'X RS Gen V Info'!$E$54)+('RS Attrib'!R99*'X RS Gen V Info'!$E$55)</f>
        <v>0</v>
      </c>
      <c r="S100" s="557">
        <f>(S97*'X RS Gen V Info'!$E$53)+('RS Attrib'!S98*'X RS Gen V Info'!$E$54)+('RS Attrib'!S99*'X RS Gen V Info'!$E$55)</f>
        <v>0</v>
      </c>
      <c r="T100" s="557">
        <f>(T97*'X RS Gen V Info'!$E$53)+('RS Attrib'!T98*'X RS Gen V Info'!$E$54)+('RS Attrib'!T99*'X RS Gen V Info'!$E$55)</f>
        <v>0</v>
      </c>
      <c r="U100" s="557">
        <f>(U97*'X RS Gen V Info'!$E$53)+('RS Attrib'!U98*'X RS Gen V Info'!$E$54)+('RS Attrib'!U99*'X RS Gen V Info'!$E$55)</f>
        <v>0</v>
      </c>
      <c r="V100" s="557">
        <f>(V97*'X RS Gen V Info'!$E$53)+('RS Attrib'!V98*'X RS Gen V Info'!$E$54)+('RS Attrib'!V99*'X RS Gen V Info'!$E$55)</f>
        <v>0</v>
      </c>
      <c r="W100" s="557">
        <f>(W97*'X RS Gen V Info'!$E$53)+('RS Attrib'!W98*'X RS Gen V Info'!$E$54)+('RS Attrib'!W99*'X RS Gen V Info'!$E$55)</f>
        <v>0</v>
      </c>
      <c r="X100" s="557">
        <f>(X97*'X RS Gen V Info'!$E$53)+('RS Attrib'!X98*'X RS Gen V Info'!$E$54)+('RS Attrib'!X99*'X RS Gen V Info'!$E$55)</f>
        <v>0</v>
      </c>
      <c r="Y100" s="557">
        <f>(Y97*'X RS Gen V Info'!$E$53)+('RS Attrib'!Y98*'X RS Gen V Info'!$E$54)+('RS Attrib'!Y99*'X RS Gen V Info'!$E$55)</f>
        <v>0</v>
      </c>
      <c r="Z100" s="557">
        <f>(Z97*'X RS Gen V Info'!$E$53)+('RS Attrib'!Z98*'X RS Gen V Info'!$E$54)+('RS Attrib'!Z99*'X RS Gen V Info'!$E$55)</f>
        <v>0</v>
      </c>
      <c r="AA100" s="557">
        <f>(AA97*'X RS Gen V Info'!$E$53)+('RS Attrib'!AA98*'X RS Gen V Info'!$E$54)+('RS Attrib'!AA99*'X RS Gen V Info'!$E$55)</f>
        <v>0</v>
      </c>
    </row>
    <row r="101" spans="2:27" x14ac:dyDescent="0.2">
      <c r="B101" s="778"/>
      <c r="C101" s="389" t="s">
        <v>187</v>
      </c>
      <c r="D101" s="383"/>
      <c r="E101" s="518" t="s">
        <v>63</v>
      </c>
      <c r="F101" s="383"/>
      <c r="G101" s="178"/>
      <c r="H101" s="606"/>
      <c r="I101" s="606"/>
      <c r="J101" s="606"/>
      <c r="K101" s="606"/>
      <c r="L101" s="606"/>
      <c r="M101" s="606"/>
      <c r="N101" s="606"/>
      <c r="O101" s="606"/>
      <c r="P101" s="606"/>
      <c r="Q101" s="606"/>
      <c r="R101" s="606"/>
      <c r="S101" s="606"/>
      <c r="T101" s="606"/>
      <c r="U101" s="606"/>
      <c r="V101" s="606"/>
      <c r="W101" s="606"/>
      <c r="X101" s="606"/>
      <c r="Y101" s="606"/>
      <c r="Z101" s="606"/>
      <c r="AA101" s="606"/>
    </row>
    <row r="102" spans="2:27" x14ac:dyDescent="0.2">
      <c r="B102" s="778"/>
      <c r="C102" s="388" t="s">
        <v>188</v>
      </c>
      <c r="D102" s="383"/>
      <c r="E102" s="518" t="s">
        <v>63</v>
      </c>
      <c r="F102" s="383"/>
      <c r="G102" s="178"/>
      <c r="H102" s="606"/>
      <c r="I102" s="606"/>
      <c r="J102" s="606"/>
      <c r="K102" s="606"/>
      <c r="L102" s="606"/>
      <c r="M102" s="606"/>
      <c r="N102" s="606"/>
      <c r="O102" s="606"/>
      <c r="P102" s="606"/>
      <c r="Q102" s="606"/>
      <c r="R102" s="606"/>
      <c r="S102" s="606"/>
      <c r="T102" s="606"/>
      <c r="U102" s="606"/>
      <c r="V102" s="606"/>
      <c r="W102" s="606"/>
      <c r="X102" s="606"/>
      <c r="Y102" s="606"/>
      <c r="Z102" s="606"/>
      <c r="AA102" s="606"/>
    </row>
    <row r="103" spans="2:27" x14ac:dyDescent="0.2">
      <c r="B103" s="778"/>
      <c r="C103" s="388" t="s">
        <v>189</v>
      </c>
      <c r="D103" s="383"/>
      <c r="E103" s="518" t="s">
        <v>63</v>
      </c>
      <c r="F103" s="383"/>
      <c r="G103" s="178"/>
      <c r="H103" s="606"/>
      <c r="I103" s="606"/>
      <c r="J103" s="606"/>
      <c r="K103" s="606"/>
      <c r="L103" s="606"/>
      <c r="M103" s="606"/>
      <c r="N103" s="606"/>
      <c r="O103" s="606"/>
      <c r="P103" s="606"/>
      <c r="Q103" s="606"/>
      <c r="R103" s="606"/>
      <c r="S103" s="606"/>
      <c r="T103" s="606"/>
      <c r="U103" s="606"/>
      <c r="V103" s="606"/>
      <c r="W103" s="606"/>
      <c r="X103" s="606"/>
      <c r="Y103" s="606"/>
      <c r="Z103" s="606"/>
      <c r="AA103" s="606"/>
    </row>
    <row r="104" spans="2:27" x14ac:dyDescent="0.2">
      <c r="B104" s="778"/>
      <c r="C104" s="388" t="s">
        <v>190</v>
      </c>
      <c r="D104" s="383"/>
      <c r="E104" s="518" t="s">
        <v>63</v>
      </c>
      <c r="F104" s="383"/>
      <c r="G104" s="178"/>
      <c r="H104" s="606"/>
      <c r="I104" s="606"/>
      <c r="J104" s="606"/>
      <c r="K104" s="606"/>
      <c r="L104" s="606"/>
      <c r="M104" s="606"/>
      <c r="N104" s="606"/>
      <c r="O104" s="606"/>
      <c r="P104" s="606"/>
      <c r="Q104" s="606"/>
      <c r="R104" s="606"/>
      <c r="S104" s="606"/>
      <c r="T104" s="606"/>
      <c r="U104" s="606"/>
      <c r="V104" s="606"/>
      <c r="W104" s="606"/>
      <c r="X104" s="606"/>
      <c r="Y104" s="606"/>
      <c r="Z104" s="606"/>
      <c r="AA104" s="606"/>
    </row>
    <row r="105" spans="2:27" x14ac:dyDescent="0.2">
      <c r="B105" s="778"/>
      <c r="C105" s="388" t="s">
        <v>191</v>
      </c>
      <c r="D105" s="383"/>
      <c r="E105" s="518" t="s">
        <v>63</v>
      </c>
      <c r="F105" s="383"/>
      <c r="G105" s="178"/>
      <c r="H105" s="606"/>
      <c r="I105" s="606"/>
      <c r="J105" s="606"/>
      <c r="K105" s="606"/>
      <c r="L105" s="606"/>
      <c r="M105" s="606"/>
      <c r="N105" s="606"/>
      <c r="O105" s="606"/>
      <c r="P105" s="606"/>
      <c r="Q105" s="606"/>
      <c r="R105" s="606"/>
      <c r="S105" s="606"/>
      <c r="T105" s="606"/>
      <c r="U105" s="606"/>
      <c r="V105" s="606"/>
      <c r="W105" s="606"/>
      <c r="X105" s="606"/>
      <c r="Y105" s="606"/>
      <c r="Z105" s="606"/>
      <c r="AA105" s="606"/>
    </row>
    <row r="106" spans="2:27" x14ac:dyDescent="0.2">
      <c r="B106" s="778"/>
      <c r="C106" s="388" t="s">
        <v>192</v>
      </c>
      <c r="D106" s="383"/>
      <c r="E106" s="518" t="s">
        <v>82</v>
      </c>
      <c r="F106" s="383"/>
      <c r="G106" s="178"/>
      <c r="H106" s="606"/>
      <c r="I106" s="606"/>
      <c r="J106" s="606"/>
      <c r="K106" s="606"/>
      <c r="L106" s="606"/>
      <c r="M106" s="606"/>
      <c r="N106" s="606"/>
      <c r="O106" s="606"/>
      <c r="P106" s="606"/>
      <c r="Q106" s="606"/>
      <c r="R106" s="606"/>
      <c r="S106" s="606"/>
      <c r="T106" s="606"/>
      <c r="U106" s="606"/>
      <c r="V106" s="606"/>
      <c r="W106" s="606"/>
      <c r="X106" s="606"/>
      <c r="Y106" s="606"/>
      <c r="Z106" s="606"/>
      <c r="AA106" s="606"/>
    </row>
    <row r="107" spans="2:27" x14ac:dyDescent="0.2">
      <c r="B107" s="778"/>
      <c r="C107" s="388" t="s">
        <v>193</v>
      </c>
      <c r="D107" s="383"/>
      <c r="E107" s="518" t="s">
        <v>82</v>
      </c>
      <c r="F107" s="383"/>
      <c r="G107" s="178"/>
      <c r="H107" s="606"/>
      <c r="I107" s="606"/>
      <c r="J107" s="606"/>
      <c r="K107" s="606"/>
      <c r="L107" s="606"/>
      <c r="M107" s="606"/>
      <c r="N107" s="606"/>
      <c r="O107" s="606"/>
      <c r="P107" s="606"/>
      <c r="Q107" s="606"/>
      <c r="R107" s="606"/>
      <c r="S107" s="606"/>
      <c r="T107" s="606"/>
      <c r="U107" s="606"/>
      <c r="V107" s="606"/>
      <c r="W107" s="606"/>
      <c r="X107" s="606"/>
      <c r="Y107" s="606"/>
      <c r="Z107" s="606"/>
      <c r="AA107" s="606"/>
    </row>
    <row r="108" spans="2:27" x14ac:dyDescent="0.2">
      <c r="B108" s="778"/>
      <c r="C108" s="390" t="s">
        <v>201</v>
      </c>
      <c r="D108" s="383"/>
      <c r="E108" s="383"/>
      <c r="F108" s="383"/>
      <c r="G108" s="178"/>
      <c r="H108" s="606"/>
      <c r="I108" s="606"/>
      <c r="J108" s="606"/>
      <c r="K108" s="606"/>
      <c r="L108" s="606"/>
      <c r="M108" s="606"/>
      <c r="N108" s="606"/>
      <c r="O108" s="606"/>
      <c r="P108" s="606"/>
      <c r="Q108" s="606"/>
      <c r="R108" s="606"/>
      <c r="S108" s="606"/>
      <c r="T108" s="606"/>
      <c r="U108" s="606"/>
      <c r="V108" s="606"/>
      <c r="W108" s="606"/>
      <c r="X108" s="606"/>
      <c r="Y108" s="606"/>
      <c r="Z108" s="606"/>
      <c r="AA108" s="606"/>
    </row>
    <row r="109" spans="2:27" x14ac:dyDescent="0.2">
      <c r="B109" s="778"/>
      <c r="C109" s="385"/>
      <c r="D109" s="383"/>
      <c r="E109" s="383"/>
      <c r="F109" s="383"/>
      <c r="G109" s="178"/>
      <c r="H109" s="606"/>
      <c r="I109" s="606"/>
      <c r="J109" s="606"/>
      <c r="K109" s="606"/>
      <c r="L109" s="606"/>
      <c r="M109" s="606"/>
      <c r="N109" s="606"/>
      <c r="O109" s="606"/>
      <c r="P109" s="606"/>
      <c r="Q109" s="606"/>
      <c r="R109" s="606"/>
      <c r="S109" s="606"/>
      <c r="T109" s="606"/>
      <c r="U109" s="606"/>
      <c r="V109" s="606"/>
      <c r="W109" s="606"/>
      <c r="X109" s="606"/>
      <c r="Y109" s="606"/>
      <c r="Z109" s="606"/>
      <c r="AA109" s="606"/>
    </row>
    <row r="110" spans="2:27" x14ac:dyDescent="0.2">
      <c r="B110" s="778"/>
      <c r="C110" s="385"/>
      <c r="D110" s="383"/>
      <c r="E110" s="383"/>
      <c r="F110" s="383"/>
      <c r="G110" s="178"/>
      <c r="H110" s="606"/>
      <c r="I110" s="606"/>
      <c r="J110" s="606"/>
      <c r="K110" s="606"/>
      <c r="L110" s="606"/>
      <c r="M110" s="606"/>
      <c r="N110" s="606"/>
      <c r="O110" s="606"/>
      <c r="P110" s="606"/>
      <c r="Q110" s="606"/>
      <c r="R110" s="606"/>
      <c r="S110" s="606"/>
      <c r="T110" s="606"/>
      <c r="U110" s="606"/>
      <c r="V110" s="606"/>
      <c r="W110" s="606"/>
      <c r="X110" s="606"/>
      <c r="Y110" s="606"/>
      <c r="Z110" s="606"/>
      <c r="AA110" s="606"/>
    </row>
    <row r="111" spans="2:27" x14ac:dyDescent="0.2">
      <c r="B111" s="778"/>
      <c r="C111" s="385"/>
      <c r="D111" s="383"/>
      <c r="E111" s="383"/>
      <c r="F111" s="383"/>
      <c r="G111" s="178"/>
      <c r="H111" s="606"/>
      <c r="I111" s="606"/>
      <c r="J111" s="606"/>
      <c r="K111" s="606"/>
      <c r="L111" s="606"/>
      <c r="M111" s="606"/>
      <c r="N111" s="606"/>
      <c r="O111" s="606"/>
      <c r="P111" s="606"/>
      <c r="Q111" s="606"/>
      <c r="R111" s="606"/>
      <c r="S111" s="606"/>
      <c r="T111" s="606"/>
      <c r="U111" s="606"/>
      <c r="V111" s="606"/>
      <c r="W111" s="606"/>
      <c r="X111" s="606"/>
      <c r="Y111" s="606"/>
      <c r="Z111" s="606"/>
      <c r="AA111" s="606"/>
    </row>
    <row r="112" spans="2:27" x14ac:dyDescent="0.2">
      <c r="B112" s="778"/>
      <c r="C112" s="385"/>
      <c r="D112" s="383"/>
      <c r="E112" s="383"/>
      <c r="F112" s="383"/>
      <c r="G112" s="178"/>
      <c r="H112" s="606"/>
      <c r="I112" s="606"/>
      <c r="J112" s="606"/>
      <c r="K112" s="606"/>
      <c r="L112" s="606"/>
      <c r="M112" s="606"/>
      <c r="N112" s="606"/>
      <c r="O112" s="606"/>
      <c r="P112" s="606"/>
      <c r="Q112" s="606"/>
      <c r="R112" s="606"/>
      <c r="S112" s="606"/>
      <c r="T112" s="606"/>
      <c r="U112" s="606"/>
      <c r="V112" s="606"/>
      <c r="W112" s="606"/>
      <c r="X112" s="606"/>
      <c r="Y112" s="606"/>
      <c r="Z112" s="606"/>
      <c r="AA112" s="606"/>
    </row>
    <row r="113" spans="2:27" x14ac:dyDescent="0.2">
      <c r="B113" s="778"/>
      <c r="C113" s="209" t="s">
        <v>77</v>
      </c>
      <c r="D113" s="210"/>
      <c r="E113" s="210"/>
      <c r="F113" s="210"/>
      <c r="G113" s="211"/>
      <c r="H113" s="557"/>
      <c r="I113" s="557"/>
      <c r="J113" s="557"/>
      <c r="K113" s="557"/>
      <c r="L113" s="557"/>
      <c r="M113" s="557"/>
      <c r="N113" s="557"/>
      <c r="O113" s="557"/>
      <c r="P113" s="557"/>
      <c r="Q113" s="557"/>
      <c r="R113" s="557"/>
      <c r="S113" s="557"/>
      <c r="T113" s="557"/>
      <c r="U113" s="557"/>
      <c r="V113" s="557"/>
      <c r="W113" s="557"/>
      <c r="X113" s="557"/>
      <c r="Y113" s="557"/>
      <c r="Z113" s="557"/>
      <c r="AA113" s="557"/>
    </row>
    <row r="114" spans="2:27" x14ac:dyDescent="0.2">
      <c r="B114" s="778"/>
      <c r="C114" s="213" t="s">
        <v>75</v>
      </c>
      <c r="D114" s="210"/>
      <c r="E114" s="210"/>
      <c r="F114" s="210"/>
      <c r="G114" s="211"/>
      <c r="H114" s="558">
        <f>SUMIF($E100:$E112,"NE",H100:H112)</f>
        <v>0</v>
      </c>
      <c r="I114" s="558">
        <f t="shared" ref="I114:AA114" si="10">SUMIF($E100:$E112,"NE",I100:I112)</f>
        <v>0</v>
      </c>
      <c r="J114" s="558">
        <f t="shared" si="10"/>
        <v>0</v>
      </c>
      <c r="K114" s="558">
        <f t="shared" si="10"/>
        <v>0</v>
      </c>
      <c r="L114" s="558">
        <f t="shared" si="10"/>
        <v>0</v>
      </c>
      <c r="M114" s="558">
        <f t="shared" si="10"/>
        <v>0</v>
      </c>
      <c r="N114" s="558">
        <f t="shared" si="10"/>
        <v>0</v>
      </c>
      <c r="O114" s="558">
        <f t="shared" si="10"/>
        <v>0</v>
      </c>
      <c r="P114" s="558">
        <f t="shared" si="10"/>
        <v>0</v>
      </c>
      <c r="Q114" s="558">
        <f t="shared" si="10"/>
        <v>0</v>
      </c>
      <c r="R114" s="558">
        <f t="shared" si="10"/>
        <v>0</v>
      </c>
      <c r="S114" s="558">
        <f t="shared" si="10"/>
        <v>0</v>
      </c>
      <c r="T114" s="558">
        <f t="shared" si="10"/>
        <v>0</v>
      </c>
      <c r="U114" s="558">
        <f t="shared" si="10"/>
        <v>0</v>
      </c>
      <c r="V114" s="558">
        <f t="shared" si="10"/>
        <v>0</v>
      </c>
      <c r="W114" s="558">
        <f t="shared" si="10"/>
        <v>0</v>
      </c>
      <c r="X114" s="558">
        <f t="shared" si="10"/>
        <v>0</v>
      </c>
      <c r="Y114" s="558">
        <f t="shared" si="10"/>
        <v>0</v>
      </c>
      <c r="Z114" s="558">
        <f t="shared" si="10"/>
        <v>0</v>
      </c>
      <c r="AA114" s="558">
        <f t="shared" si="10"/>
        <v>0</v>
      </c>
    </row>
    <row r="115" spans="2:27" x14ac:dyDescent="0.2">
      <c r="B115" s="778"/>
      <c r="C115" s="213" t="s">
        <v>76</v>
      </c>
      <c r="D115" s="210"/>
      <c r="E115" s="210"/>
      <c r="F115" s="210"/>
      <c r="G115" s="211"/>
      <c r="H115" s="558">
        <f>SUMIF($E100:$E112,"Not NE",H100:H112)</f>
        <v>0</v>
      </c>
      <c r="I115" s="558">
        <f t="shared" ref="I115:AA115" si="11">SUMIF($E100:$E112,"Not NE",I100:I112)</f>
        <v>0</v>
      </c>
      <c r="J115" s="558">
        <f t="shared" si="11"/>
        <v>0</v>
      </c>
      <c r="K115" s="558">
        <f t="shared" si="11"/>
        <v>0</v>
      </c>
      <c r="L115" s="558">
        <f t="shared" si="11"/>
        <v>0</v>
      </c>
      <c r="M115" s="558">
        <f t="shared" si="11"/>
        <v>0</v>
      </c>
      <c r="N115" s="558">
        <f t="shared" si="11"/>
        <v>0</v>
      </c>
      <c r="O115" s="558">
        <f t="shared" si="11"/>
        <v>0</v>
      </c>
      <c r="P115" s="558">
        <f t="shared" si="11"/>
        <v>0</v>
      </c>
      <c r="Q115" s="558">
        <f t="shared" si="11"/>
        <v>0</v>
      </c>
      <c r="R115" s="558">
        <f t="shared" si="11"/>
        <v>0</v>
      </c>
      <c r="S115" s="558">
        <f t="shared" si="11"/>
        <v>0</v>
      </c>
      <c r="T115" s="558">
        <f t="shared" si="11"/>
        <v>0</v>
      </c>
      <c r="U115" s="558">
        <f t="shared" si="11"/>
        <v>0</v>
      </c>
      <c r="V115" s="558">
        <f t="shared" si="11"/>
        <v>0</v>
      </c>
      <c r="W115" s="558">
        <f t="shared" si="11"/>
        <v>0</v>
      </c>
      <c r="X115" s="558">
        <f t="shared" si="11"/>
        <v>0</v>
      </c>
      <c r="Y115" s="558">
        <f t="shared" si="11"/>
        <v>0</v>
      </c>
      <c r="Z115" s="558">
        <f t="shared" si="11"/>
        <v>0</v>
      </c>
      <c r="AA115" s="558">
        <f t="shared" si="11"/>
        <v>0</v>
      </c>
    </row>
    <row r="116" spans="2:27" x14ac:dyDescent="0.2">
      <c r="B116" s="778"/>
      <c r="C116" s="214" t="s">
        <v>73</v>
      </c>
      <c r="D116" s="210"/>
      <c r="E116" s="210"/>
      <c r="F116" s="210"/>
      <c r="G116" s="211"/>
      <c r="H116" s="564">
        <f t="shared" ref="H116:AA116" si="12">SUM(H100:H112)</f>
        <v>0</v>
      </c>
      <c r="I116" s="558">
        <f t="shared" si="12"/>
        <v>0</v>
      </c>
      <c r="J116" s="558">
        <f t="shared" si="12"/>
        <v>0</v>
      </c>
      <c r="K116" s="558">
        <f t="shared" si="12"/>
        <v>0</v>
      </c>
      <c r="L116" s="560">
        <f t="shared" si="12"/>
        <v>0</v>
      </c>
      <c r="M116" s="560">
        <f t="shared" si="12"/>
        <v>0</v>
      </c>
      <c r="N116" s="560">
        <f t="shared" si="12"/>
        <v>0</v>
      </c>
      <c r="O116" s="560">
        <f t="shared" si="12"/>
        <v>0</v>
      </c>
      <c r="P116" s="560">
        <f t="shared" si="12"/>
        <v>0</v>
      </c>
      <c r="Q116" s="560">
        <f t="shared" si="12"/>
        <v>0</v>
      </c>
      <c r="R116" s="560">
        <f t="shared" si="12"/>
        <v>0</v>
      </c>
      <c r="S116" s="560">
        <f t="shared" si="12"/>
        <v>0</v>
      </c>
      <c r="T116" s="560">
        <f t="shared" si="12"/>
        <v>0</v>
      </c>
      <c r="U116" s="560">
        <f t="shared" si="12"/>
        <v>0</v>
      </c>
      <c r="V116" s="560">
        <f t="shared" si="12"/>
        <v>0</v>
      </c>
      <c r="W116" s="560">
        <f t="shared" si="12"/>
        <v>0</v>
      </c>
      <c r="X116" s="560">
        <f t="shared" si="12"/>
        <v>0</v>
      </c>
      <c r="Y116" s="560">
        <f t="shared" si="12"/>
        <v>0</v>
      </c>
      <c r="Z116" s="560">
        <f t="shared" si="12"/>
        <v>0</v>
      </c>
      <c r="AA116" s="560">
        <f t="shared" si="12"/>
        <v>0</v>
      </c>
    </row>
    <row r="117" spans="2:27" x14ac:dyDescent="0.2">
      <c r="B117" s="777" t="str">
        <f>'RS Phys Flow'!B22</f>
        <v>Biomass.</v>
      </c>
      <c r="C117" s="225" t="s">
        <v>202</v>
      </c>
      <c r="D117" s="216"/>
      <c r="E117" s="216"/>
      <c r="F117" s="216"/>
      <c r="G117" s="216"/>
      <c r="H117" s="607"/>
      <c r="I117" s="608"/>
      <c r="J117" s="608"/>
      <c r="K117" s="608"/>
      <c r="L117" s="608"/>
      <c r="M117" s="557"/>
      <c r="N117" s="557"/>
      <c r="O117" s="557"/>
      <c r="P117" s="557"/>
      <c r="Q117" s="557"/>
      <c r="R117" s="557"/>
      <c r="S117" s="557"/>
      <c r="T117" s="557"/>
      <c r="U117" s="557"/>
      <c r="V117" s="557"/>
      <c r="W117" s="557"/>
      <c r="X117" s="557"/>
      <c r="Y117" s="557"/>
      <c r="Z117" s="557"/>
      <c r="AA117" s="557"/>
    </row>
    <row r="118" spans="2:27" ht="28.5" x14ac:dyDescent="0.2">
      <c r="B118" s="778"/>
      <c r="C118" s="389" t="s">
        <v>298</v>
      </c>
      <c r="D118" s="383"/>
      <c r="E118" s="210" t="s">
        <v>82</v>
      </c>
      <c r="F118" s="383"/>
      <c r="G118" s="178"/>
      <c r="H118" s="606"/>
      <c r="I118" s="606"/>
      <c r="J118" s="606"/>
      <c r="K118" s="606"/>
      <c r="L118" s="606"/>
      <c r="M118" s="606"/>
      <c r="N118" s="606"/>
      <c r="O118" s="606"/>
      <c r="P118" s="606"/>
      <c r="Q118" s="606"/>
      <c r="R118" s="606"/>
      <c r="S118" s="606"/>
      <c r="T118" s="606"/>
      <c r="U118" s="606"/>
      <c r="V118" s="606"/>
      <c r="W118" s="606"/>
      <c r="X118" s="606"/>
      <c r="Y118" s="606"/>
      <c r="Z118" s="606"/>
      <c r="AA118" s="606"/>
    </row>
    <row r="119" spans="2:27" ht="28.5" x14ac:dyDescent="0.2">
      <c r="B119" s="778"/>
      <c r="C119" s="389" t="s">
        <v>299</v>
      </c>
      <c r="D119" s="383"/>
      <c r="E119" s="210" t="s">
        <v>82</v>
      </c>
      <c r="F119" s="383"/>
      <c r="G119" s="178"/>
      <c r="H119" s="606"/>
      <c r="I119" s="606"/>
      <c r="J119" s="606"/>
      <c r="K119" s="606"/>
      <c r="L119" s="606"/>
      <c r="M119" s="606"/>
      <c r="N119" s="606"/>
      <c r="O119" s="606"/>
      <c r="P119" s="606"/>
      <c r="Q119" s="606"/>
      <c r="R119" s="606"/>
      <c r="S119" s="606"/>
      <c r="T119" s="606"/>
      <c r="U119" s="606"/>
      <c r="V119" s="606"/>
      <c r="W119" s="606"/>
      <c r="X119" s="606"/>
      <c r="Y119" s="606"/>
      <c r="Z119" s="606"/>
      <c r="AA119" s="606"/>
    </row>
    <row r="120" spans="2:27" ht="28.5" x14ac:dyDescent="0.2">
      <c r="B120" s="778"/>
      <c r="C120" s="389" t="s">
        <v>300</v>
      </c>
      <c r="D120" s="383"/>
      <c r="E120" s="210" t="s">
        <v>82</v>
      </c>
      <c r="F120" s="383"/>
      <c r="G120" s="178"/>
      <c r="H120" s="606"/>
      <c r="I120" s="606"/>
      <c r="J120" s="606"/>
      <c r="K120" s="606"/>
      <c r="L120" s="606"/>
      <c r="M120" s="606"/>
      <c r="N120" s="606"/>
      <c r="O120" s="606"/>
      <c r="P120" s="606"/>
      <c r="Q120" s="606"/>
      <c r="R120" s="606"/>
      <c r="S120" s="606"/>
      <c r="T120" s="606"/>
      <c r="U120" s="606"/>
      <c r="V120" s="606"/>
      <c r="W120" s="606"/>
      <c r="X120" s="606"/>
      <c r="Y120" s="606"/>
      <c r="Z120" s="606"/>
      <c r="AA120" s="606"/>
    </row>
    <row r="121" spans="2:27" x14ac:dyDescent="0.2">
      <c r="B121" s="778"/>
      <c r="C121" s="212" t="s">
        <v>83</v>
      </c>
      <c r="D121" s="210"/>
      <c r="E121" s="210" t="s">
        <v>82</v>
      </c>
      <c r="F121" s="210"/>
      <c r="G121" s="211"/>
      <c r="H121" s="557">
        <f>(H118*'X RS Gen V Info'!$E$53)+('RS Attrib'!H119*'X RS Gen V Info'!$E$54)+('RS Attrib'!H120*'X RS Gen V Info'!$E$55)</f>
        <v>0</v>
      </c>
      <c r="I121" s="557">
        <f>(I118*'X RS Gen V Info'!$E$53)+('RS Attrib'!I119*'X RS Gen V Info'!$E$54)+('RS Attrib'!I120*'X RS Gen V Info'!$E$55)</f>
        <v>0</v>
      </c>
      <c r="J121" s="557">
        <f>(J118*'X RS Gen V Info'!$E$53)+('RS Attrib'!J119*'X RS Gen V Info'!$E$54)+('RS Attrib'!J120*'X RS Gen V Info'!$E$55)</f>
        <v>0</v>
      </c>
      <c r="K121" s="557">
        <f>(K118*'X RS Gen V Info'!$E$53)+('RS Attrib'!K119*'X RS Gen V Info'!$E$54)+('RS Attrib'!K120*'X RS Gen V Info'!$E$55)</f>
        <v>0</v>
      </c>
      <c r="L121" s="557">
        <f>(L118*'X RS Gen V Info'!$E$53)+('RS Attrib'!L119*'X RS Gen V Info'!$E$54)+('RS Attrib'!L120*'X RS Gen V Info'!$E$55)</f>
        <v>0</v>
      </c>
      <c r="M121" s="557">
        <f>(M118*'X RS Gen V Info'!$E$53)+('RS Attrib'!M119*'X RS Gen V Info'!$E$54)+('RS Attrib'!M120*'X RS Gen V Info'!$E$55)</f>
        <v>0</v>
      </c>
      <c r="N121" s="557">
        <f>(N118*'X RS Gen V Info'!$E$53)+('RS Attrib'!N119*'X RS Gen V Info'!$E$54)+('RS Attrib'!N120*'X RS Gen V Info'!$E$55)</f>
        <v>0</v>
      </c>
      <c r="O121" s="557">
        <f>(O118*'X RS Gen V Info'!$E$53)+('RS Attrib'!O119*'X RS Gen V Info'!$E$54)+('RS Attrib'!O120*'X RS Gen V Info'!$E$55)</f>
        <v>0</v>
      </c>
      <c r="P121" s="557">
        <f>(P118*'X RS Gen V Info'!$E$53)+('RS Attrib'!P119*'X RS Gen V Info'!$E$54)+('RS Attrib'!P120*'X RS Gen V Info'!$E$55)</f>
        <v>0</v>
      </c>
      <c r="Q121" s="557">
        <f>(Q118*'X RS Gen V Info'!$E$53)+('RS Attrib'!Q119*'X RS Gen V Info'!$E$54)+('RS Attrib'!Q120*'X RS Gen V Info'!$E$55)</f>
        <v>0</v>
      </c>
      <c r="R121" s="557">
        <f>(R118*'X RS Gen V Info'!$E$53)+('RS Attrib'!R119*'X RS Gen V Info'!$E$54)+('RS Attrib'!R120*'X RS Gen V Info'!$E$55)</f>
        <v>0</v>
      </c>
      <c r="S121" s="557">
        <f>(S118*'X RS Gen V Info'!$E$53)+('RS Attrib'!S119*'X RS Gen V Info'!$E$54)+('RS Attrib'!S120*'X RS Gen V Info'!$E$55)</f>
        <v>0</v>
      </c>
      <c r="T121" s="557">
        <f>(T118*'X RS Gen V Info'!$E$53)+('RS Attrib'!T119*'X RS Gen V Info'!$E$54)+('RS Attrib'!T120*'X RS Gen V Info'!$E$55)</f>
        <v>0</v>
      </c>
      <c r="U121" s="557">
        <f>(U118*'X RS Gen V Info'!$E$53)+('RS Attrib'!U119*'X RS Gen V Info'!$E$54)+('RS Attrib'!U120*'X RS Gen V Info'!$E$55)</f>
        <v>0</v>
      </c>
      <c r="V121" s="557">
        <f>(V118*'X RS Gen V Info'!$E$53)+('RS Attrib'!V119*'X RS Gen V Info'!$E$54)+('RS Attrib'!V120*'X RS Gen V Info'!$E$55)</f>
        <v>0</v>
      </c>
      <c r="W121" s="557">
        <f>(W118*'X RS Gen V Info'!$E$53)+('RS Attrib'!W119*'X RS Gen V Info'!$E$54)+('RS Attrib'!W120*'X RS Gen V Info'!$E$55)</f>
        <v>0</v>
      </c>
      <c r="X121" s="557">
        <f>(X118*'X RS Gen V Info'!$E$53)+('RS Attrib'!X119*'X RS Gen V Info'!$E$54)+('RS Attrib'!X120*'X RS Gen V Info'!$E$55)</f>
        <v>0</v>
      </c>
      <c r="Y121" s="557">
        <f>(Y118*'X RS Gen V Info'!$E$53)+('RS Attrib'!Y119*'X RS Gen V Info'!$E$54)+('RS Attrib'!Y120*'X RS Gen V Info'!$E$55)</f>
        <v>0</v>
      </c>
      <c r="Z121" s="557">
        <f>(Z118*'X RS Gen V Info'!$E$53)+('RS Attrib'!Z119*'X RS Gen V Info'!$E$54)+('RS Attrib'!Z120*'X RS Gen V Info'!$E$55)</f>
        <v>0</v>
      </c>
      <c r="AA121" s="557">
        <f>(AA118*'X RS Gen V Info'!$E$53)+('RS Attrib'!AA119*'X RS Gen V Info'!$E$54)+('RS Attrib'!AA120*'X RS Gen V Info'!$E$55)</f>
        <v>0</v>
      </c>
    </row>
    <row r="122" spans="2:27" x14ac:dyDescent="0.2">
      <c r="B122" s="778"/>
      <c r="C122" s="389" t="s">
        <v>187</v>
      </c>
      <c r="D122" s="383"/>
      <c r="E122" s="518" t="s">
        <v>63</v>
      </c>
      <c r="F122" s="383"/>
      <c r="G122" s="178"/>
      <c r="H122" s="606"/>
      <c r="I122" s="606"/>
      <c r="J122" s="606"/>
      <c r="K122" s="606"/>
      <c r="L122" s="606"/>
      <c r="M122" s="606"/>
      <c r="N122" s="606"/>
      <c r="O122" s="606"/>
      <c r="P122" s="606"/>
      <c r="Q122" s="606"/>
      <c r="R122" s="606"/>
      <c r="S122" s="606"/>
      <c r="T122" s="606"/>
      <c r="U122" s="606"/>
      <c r="V122" s="606"/>
      <c r="W122" s="606"/>
      <c r="X122" s="606"/>
      <c r="Y122" s="606"/>
      <c r="Z122" s="606"/>
      <c r="AA122" s="606"/>
    </row>
    <row r="123" spans="2:27" x14ac:dyDescent="0.2">
      <c r="B123" s="778"/>
      <c r="C123" s="388" t="s">
        <v>188</v>
      </c>
      <c r="D123" s="383"/>
      <c r="E123" s="518" t="s">
        <v>63</v>
      </c>
      <c r="F123" s="383"/>
      <c r="G123" s="178"/>
      <c r="H123" s="606"/>
      <c r="I123" s="606"/>
      <c r="J123" s="606"/>
      <c r="K123" s="606"/>
      <c r="L123" s="606"/>
      <c r="M123" s="606"/>
      <c r="N123" s="606"/>
      <c r="O123" s="606"/>
      <c r="P123" s="606"/>
      <c r="Q123" s="606"/>
      <c r="R123" s="606"/>
      <c r="S123" s="606"/>
      <c r="T123" s="606"/>
      <c r="U123" s="606"/>
      <c r="V123" s="606"/>
      <c r="W123" s="606"/>
      <c r="X123" s="606"/>
      <c r="Y123" s="606"/>
      <c r="Z123" s="606"/>
      <c r="AA123" s="606"/>
    </row>
    <row r="124" spans="2:27" x14ac:dyDescent="0.2">
      <c r="B124" s="778"/>
      <c r="C124" s="388" t="s">
        <v>189</v>
      </c>
      <c r="D124" s="383"/>
      <c r="E124" s="518" t="s">
        <v>63</v>
      </c>
      <c r="F124" s="383"/>
      <c r="G124" s="178"/>
      <c r="H124" s="606"/>
      <c r="I124" s="606"/>
      <c r="J124" s="606"/>
      <c r="K124" s="606"/>
      <c r="L124" s="606"/>
      <c r="M124" s="606"/>
      <c r="N124" s="606"/>
      <c r="O124" s="606"/>
      <c r="P124" s="606"/>
      <c r="Q124" s="606"/>
      <c r="R124" s="606"/>
      <c r="S124" s="606"/>
      <c r="T124" s="606"/>
      <c r="U124" s="606"/>
      <c r="V124" s="606"/>
      <c r="W124" s="606"/>
      <c r="X124" s="606"/>
      <c r="Y124" s="606"/>
      <c r="Z124" s="606"/>
      <c r="AA124" s="606"/>
    </row>
    <row r="125" spans="2:27" x14ac:dyDescent="0.2">
      <c r="B125" s="778"/>
      <c r="C125" s="388" t="s">
        <v>190</v>
      </c>
      <c r="D125" s="383"/>
      <c r="E125" s="518" t="s">
        <v>63</v>
      </c>
      <c r="F125" s="383"/>
      <c r="G125" s="178"/>
      <c r="H125" s="606"/>
      <c r="I125" s="606"/>
      <c r="J125" s="606"/>
      <c r="K125" s="606"/>
      <c r="L125" s="606"/>
      <c r="M125" s="606"/>
      <c r="N125" s="606"/>
      <c r="O125" s="606"/>
      <c r="P125" s="606"/>
      <c r="Q125" s="606"/>
      <c r="R125" s="606"/>
      <c r="S125" s="606"/>
      <c r="T125" s="606"/>
      <c r="U125" s="606"/>
      <c r="V125" s="606"/>
      <c r="W125" s="606"/>
      <c r="X125" s="606"/>
      <c r="Y125" s="606"/>
      <c r="Z125" s="606"/>
      <c r="AA125" s="606"/>
    </row>
    <row r="126" spans="2:27" x14ac:dyDescent="0.2">
      <c r="B126" s="778"/>
      <c r="C126" s="388" t="s">
        <v>191</v>
      </c>
      <c r="D126" s="383"/>
      <c r="E126" s="518" t="s">
        <v>63</v>
      </c>
      <c r="F126" s="383"/>
      <c r="G126" s="178"/>
      <c r="H126" s="606"/>
      <c r="I126" s="606"/>
      <c r="J126" s="606"/>
      <c r="K126" s="606"/>
      <c r="L126" s="606"/>
      <c r="M126" s="606"/>
      <c r="N126" s="606"/>
      <c r="O126" s="606"/>
      <c r="P126" s="606"/>
      <c r="Q126" s="606"/>
      <c r="R126" s="606"/>
      <c r="S126" s="606"/>
      <c r="T126" s="606"/>
      <c r="U126" s="606"/>
      <c r="V126" s="606"/>
      <c r="W126" s="606"/>
      <c r="X126" s="606"/>
      <c r="Y126" s="606"/>
      <c r="Z126" s="606"/>
      <c r="AA126" s="606"/>
    </row>
    <row r="127" spans="2:27" x14ac:dyDescent="0.2">
      <c r="B127" s="778"/>
      <c r="C127" s="388" t="s">
        <v>192</v>
      </c>
      <c r="D127" s="383"/>
      <c r="E127" s="518" t="s">
        <v>82</v>
      </c>
      <c r="F127" s="383"/>
      <c r="G127" s="178"/>
      <c r="H127" s="606"/>
      <c r="I127" s="606"/>
      <c r="J127" s="606"/>
      <c r="K127" s="606"/>
      <c r="L127" s="606"/>
      <c r="M127" s="606"/>
      <c r="N127" s="606"/>
      <c r="O127" s="606"/>
      <c r="P127" s="606"/>
      <c r="Q127" s="606"/>
      <c r="R127" s="606"/>
      <c r="S127" s="606"/>
      <c r="T127" s="606"/>
      <c r="U127" s="606"/>
      <c r="V127" s="606"/>
      <c r="W127" s="606"/>
      <c r="X127" s="606"/>
      <c r="Y127" s="606"/>
      <c r="Z127" s="606"/>
      <c r="AA127" s="606"/>
    </row>
    <row r="128" spans="2:27" x14ac:dyDescent="0.2">
      <c r="B128" s="778"/>
      <c r="C128" s="388" t="s">
        <v>193</v>
      </c>
      <c r="D128" s="383"/>
      <c r="E128" s="518" t="s">
        <v>82</v>
      </c>
      <c r="F128" s="383"/>
      <c r="G128" s="178"/>
      <c r="H128" s="606"/>
      <c r="I128" s="606"/>
      <c r="J128" s="606"/>
      <c r="K128" s="606"/>
      <c r="L128" s="606"/>
      <c r="M128" s="606"/>
      <c r="N128" s="606"/>
      <c r="O128" s="606"/>
      <c r="P128" s="606"/>
      <c r="Q128" s="606"/>
      <c r="R128" s="606"/>
      <c r="S128" s="606"/>
      <c r="T128" s="606"/>
      <c r="U128" s="606"/>
      <c r="V128" s="606"/>
      <c r="W128" s="606"/>
      <c r="X128" s="606"/>
      <c r="Y128" s="606"/>
      <c r="Z128" s="606"/>
      <c r="AA128" s="606"/>
    </row>
    <row r="129" spans="2:27" x14ac:dyDescent="0.2">
      <c r="B129" s="778"/>
      <c r="C129" s="390" t="s">
        <v>201</v>
      </c>
      <c r="D129" s="383"/>
      <c r="E129" s="383"/>
      <c r="F129" s="383"/>
      <c r="G129" s="178"/>
      <c r="H129" s="606"/>
      <c r="I129" s="606"/>
      <c r="J129" s="606"/>
      <c r="K129" s="606"/>
      <c r="L129" s="606"/>
      <c r="M129" s="606"/>
      <c r="N129" s="606"/>
      <c r="O129" s="606"/>
      <c r="P129" s="606"/>
      <c r="Q129" s="606"/>
      <c r="R129" s="606"/>
      <c r="S129" s="606"/>
      <c r="T129" s="606"/>
      <c r="U129" s="606"/>
      <c r="V129" s="606"/>
      <c r="W129" s="606"/>
      <c r="X129" s="606"/>
      <c r="Y129" s="606"/>
      <c r="Z129" s="606"/>
      <c r="AA129" s="606"/>
    </row>
    <row r="130" spans="2:27" x14ac:dyDescent="0.2">
      <c r="B130" s="778"/>
      <c r="C130" s="385"/>
      <c r="D130" s="383"/>
      <c r="E130" s="383"/>
      <c r="F130" s="383"/>
      <c r="G130" s="178"/>
      <c r="H130" s="606"/>
      <c r="I130" s="606"/>
      <c r="J130" s="606"/>
      <c r="K130" s="606"/>
      <c r="L130" s="606"/>
      <c r="M130" s="606"/>
      <c r="N130" s="606"/>
      <c r="O130" s="606"/>
      <c r="P130" s="606"/>
      <c r="Q130" s="606"/>
      <c r="R130" s="606"/>
      <c r="S130" s="606"/>
      <c r="T130" s="606"/>
      <c r="U130" s="606"/>
      <c r="V130" s="606"/>
      <c r="W130" s="606"/>
      <c r="X130" s="606"/>
      <c r="Y130" s="606"/>
      <c r="Z130" s="606"/>
      <c r="AA130" s="606"/>
    </row>
    <row r="131" spans="2:27" x14ac:dyDescent="0.2">
      <c r="B131" s="778"/>
      <c r="C131" s="385"/>
      <c r="D131" s="383"/>
      <c r="E131" s="383"/>
      <c r="F131" s="383"/>
      <c r="G131" s="178"/>
      <c r="H131" s="606"/>
      <c r="I131" s="606"/>
      <c r="J131" s="606"/>
      <c r="K131" s="606"/>
      <c r="L131" s="606"/>
      <c r="M131" s="606"/>
      <c r="N131" s="606"/>
      <c r="O131" s="606"/>
      <c r="P131" s="606"/>
      <c r="Q131" s="606"/>
      <c r="R131" s="606"/>
      <c r="S131" s="606"/>
      <c r="T131" s="606"/>
      <c r="U131" s="606"/>
      <c r="V131" s="606"/>
      <c r="W131" s="606"/>
      <c r="X131" s="606"/>
      <c r="Y131" s="606"/>
      <c r="Z131" s="606"/>
      <c r="AA131" s="606"/>
    </row>
    <row r="132" spans="2:27" x14ac:dyDescent="0.2">
      <c r="B132" s="778"/>
      <c r="C132" s="385"/>
      <c r="D132" s="383"/>
      <c r="E132" s="383"/>
      <c r="F132" s="383"/>
      <c r="G132" s="178"/>
      <c r="H132" s="606"/>
      <c r="I132" s="606"/>
      <c r="J132" s="606"/>
      <c r="K132" s="606"/>
      <c r="L132" s="606"/>
      <c r="M132" s="606"/>
      <c r="N132" s="606"/>
      <c r="O132" s="606"/>
      <c r="P132" s="606"/>
      <c r="Q132" s="606"/>
      <c r="R132" s="606"/>
      <c r="S132" s="606"/>
      <c r="T132" s="606"/>
      <c r="U132" s="606"/>
      <c r="V132" s="606"/>
      <c r="W132" s="606"/>
      <c r="X132" s="606"/>
      <c r="Y132" s="606"/>
      <c r="Z132" s="606"/>
      <c r="AA132" s="606"/>
    </row>
    <row r="133" spans="2:27" x14ac:dyDescent="0.2">
      <c r="B133" s="778"/>
      <c r="C133" s="385"/>
      <c r="D133" s="383"/>
      <c r="E133" s="383"/>
      <c r="F133" s="383"/>
      <c r="G133" s="178"/>
      <c r="H133" s="606"/>
      <c r="I133" s="606"/>
      <c r="J133" s="606"/>
      <c r="K133" s="606"/>
      <c r="L133" s="606"/>
      <c r="M133" s="606"/>
      <c r="N133" s="606"/>
      <c r="O133" s="606"/>
      <c r="P133" s="606"/>
      <c r="Q133" s="606"/>
      <c r="R133" s="606"/>
      <c r="S133" s="606"/>
      <c r="T133" s="606"/>
      <c r="U133" s="606"/>
      <c r="V133" s="606"/>
      <c r="W133" s="606"/>
      <c r="X133" s="606"/>
      <c r="Y133" s="606"/>
      <c r="Z133" s="606"/>
      <c r="AA133" s="606"/>
    </row>
    <row r="134" spans="2:27" x14ac:dyDescent="0.2">
      <c r="B134" s="778"/>
      <c r="C134" s="209" t="s">
        <v>77</v>
      </c>
      <c r="D134" s="210"/>
      <c r="E134" s="210"/>
      <c r="F134" s="210"/>
      <c r="G134" s="211"/>
      <c r="H134" s="557"/>
      <c r="I134" s="557"/>
      <c r="J134" s="557"/>
      <c r="K134" s="557"/>
      <c r="L134" s="557"/>
      <c r="M134" s="557"/>
      <c r="N134" s="557"/>
      <c r="O134" s="557"/>
      <c r="P134" s="557"/>
      <c r="Q134" s="557"/>
      <c r="R134" s="557"/>
      <c r="S134" s="557"/>
      <c r="T134" s="557"/>
      <c r="U134" s="557"/>
      <c r="V134" s="557"/>
      <c r="W134" s="557"/>
      <c r="X134" s="557"/>
      <c r="Y134" s="557"/>
      <c r="Z134" s="557"/>
      <c r="AA134" s="557"/>
    </row>
    <row r="135" spans="2:27" x14ac:dyDescent="0.2">
      <c r="B135" s="778"/>
      <c r="C135" s="213" t="s">
        <v>75</v>
      </c>
      <c r="D135" s="210"/>
      <c r="E135" s="210"/>
      <c r="F135" s="210"/>
      <c r="G135" s="211"/>
      <c r="H135" s="558">
        <f>SUMIF($E121:$E133,"NE",H121:H133)</f>
        <v>0</v>
      </c>
      <c r="I135" s="558">
        <f t="shared" ref="I135:AA135" si="13">SUMIF($E121:$E133,"NE",I121:I133)</f>
        <v>0</v>
      </c>
      <c r="J135" s="558">
        <f t="shared" si="13"/>
        <v>0</v>
      </c>
      <c r="K135" s="558">
        <f t="shared" si="13"/>
        <v>0</v>
      </c>
      <c r="L135" s="558">
        <f t="shared" si="13"/>
        <v>0</v>
      </c>
      <c r="M135" s="558">
        <f t="shared" si="13"/>
        <v>0</v>
      </c>
      <c r="N135" s="558">
        <f t="shared" si="13"/>
        <v>0</v>
      </c>
      <c r="O135" s="558">
        <f t="shared" si="13"/>
        <v>0</v>
      </c>
      <c r="P135" s="558">
        <f t="shared" si="13"/>
        <v>0</v>
      </c>
      <c r="Q135" s="558">
        <f t="shared" si="13"/>
        <v>0</v>
      </c>
      <c r="R135" s="558">
        <f t="shared" si="13"/>
        <v>0</v>
      </c>
      <c r="S135" s="558">
        <f t="shared" si="13"/>
        <v>0</v>
      </c>
      <c r="T135" s="558">
        <f t="shared" si="13"/>
        <v>0</v>
      </c>
      <c r="U135" s="558">
        <f t="shared" si="13"/>
        <v>0</v>
      </c>
      <c r="V135" s="558">
        <f t="shared" si="13"/>
        <v>0</v>
      </c>
      <c r="W135" s="558">
        <f t="shared" si="13"/>
        <v>0</v>
      </c>
      <c r="X135" s="558">
        <f t="shared" si="13"/>
        <v>0</v>
      </c>
      <c r="Y135" s="558">
        <f t="shared" si="13"/>
        <v>0</v>
      </c>
      <c r="Z135" s="558">
        <f t="shared" si="13"/>
        <v>0</v>
      </c>
      <c r="AA135" s="558">
        <f t="shared" si="13"/>
        <v>0</v>
      </c>
    </row>
    <row r="136" spans="2:27" x14ac:dyDescent="0.2">
      <c r="B136" s="778"/>
      <c r="C136" s="213" t="s">
        <v>76</v>
      </c>
      <c r="D136" s="210"/>
      <c r="E136" s="210"/>
      <c r="F136" s="210"/>
      <c r="G136" s="211"/>
      <c r="H136" s="558">
        <f>SUMIF($E121:$E133,"Not NE",H121:H133)</f>
        <v>0</v>
      </c>
      <c r="I136" s="558">
        <f t="shared" ref="I136:AA136" si="14">SUMIF($E121:$E133,"Not NE",I121:I133)</f>
        <v>0</v>
      </c>
      <c r="J136" s="558">
        <f t="shared" si="14"/>
        <v>0</v>
      </c>
      <c r="K136" s="558">
        <f t="shared" si="14"/>
        <v>0</v>
      </c>
      <c r="L136" s="558">
        <f t="shared" si="14"/>
        <v>0</v>
      </c>
      <c r="M136" s="558">
        <f t="shared" si="14"/>
        <v>0</v>
      </c>
      <c r="N136" s="558">
        <f t="shared" si="14"/>
        <v>0</v>
      </c>
      <c r="O136" s="558">
        <f t="shared" si="14"/>
        <v>0</v>
      </c>
      <c r="P136" s="558">
        <f t="shared" si="14"/>
        <v>0</v>
      </c>
      <c r="Q136" s="558">
        <f t="shared" si="14"/>
        <v>0</v>
      </c>
      <c r="R136" s="558">
        <f t="shared" si="14"/>
        <v>0</v>
      </c>
      <c r="S136" s="558">
        <f t="shared" si="14"/>
        <v>0</v>
      </c>
      <c r="T136" s="558">
        <f t="shared" si="14"/>
        <v>0</v>
      </c>
      <c r="U136" s="558">
        <f t="shared" si="14"/>
        <v>0</v>
      </c>
      <c r="V136" s="558">
        <f t="shared" si="14"/>
        <v>0</v>
      </c>
      <c r="W136" s="558">
        <f t="shared" si="14"/>
        <v>0</v>
      </c>
      <c r="X136" s="558">
        <f t="shared" si="14"/>
        <v>0</v>
      </c>
      <c r="Y136" s="558">
        <f t="shared" si="14"/>
        <v>0</v>
      </c>
      <c r="Z136" s="558">
        <f t="shared" si="14"/>
        <v>0</v>
      </c>
      <c r="AA136" s="558">
        <f t="shared" si="14"/>
        <v>0</v>
      </c>
    </row>
    <row r="137" spans="2:27" x14ac:dyDescent="0.2">
      <c r="B137" s="778"/>
      <c r="C137" s="214" t="s">
        <v>73</v>
      </c>
      <c r="D137" s="215"/>
      <c r="E137" s="215"/>
      <c r="F137" s="215"/>
      <c r="G137" s="218"/>
      <c r="H137" s="559">
        <f t="shared" ref="H137:AA137" si="15">SUM(H121:H133)</f>
        <v>0</v>
      </c>
      <c r="I137" s="560">
        <f t="shared" si="15"/>
        <v>0</v>
      </c>
      <c r="J137" s="560">
        <f t="shared" si="15"/>
        <v>0</v>
      </c>
      <c r="K137" s="560">
        <f t="shared" si="15"/>
        <v>0</v>
      </c>
      <c r="L137" s="560">
        <f t="shared" si="15"/>
        <v>0</v>
      </c>
      <c r="M137" s="560">
        <f t="shared" si="15"/>
        <v>0</v>
      </c>
      <c r="N137" s="560">
        <f t="shared" si="15"/>
        <v>0</v>
      </c>
      <c r="O137" s="560">
        <f t="shared" si="15"/>
        <v>0</v>
      </c>
      <c r="P137" s="560">
        <f t="shared" si="15"/>
        <v>0</v>
      </c>
      <c r="Q137" s="560">
        <f t="shared" si="15"/>
        <v>0</v>
      </c>
      <c r="R137" s="560">
        <f t="shared" si="15"/>
        <v>0</v>
      </c>
      <c r="S137" s="560">
        <f t="shared" si="15"/>
        <v>0</v>
      </c>
      <c r="T137" s="560">
        <f t="shared" si="15"/>
        <v>0</v>
      </c>
      <c r="U137" s="560">
        <f t="shared" si="15"/>
        <v>0</v>
      </c>
      <c r="V137" s="560">
        <f t="shared" si="15"/>
        <v>0</v>
      </c>
      <c r="W137" s="560">
        <f t="shared" si="15"/>
        <v>0</v>
      </c>
      <c r="X137" s="560">
        <f t="shared" si="15"/>
        <v>0</v>
      </c>
      <c r="Y137" s="560">
        <f t="shared" si="15"/>
        <v>0</v>
      </c>
      <c r="Z137" s="560">
        <f t="shared" si="15"/>
        <v>0</v>
      </c>
      <c r="AA137" s="560">
        <f t="shared" si="15"/>
        <v>0</v>
      </c>
    </row>
    <row r="138" spans="2:27" x14ac:dyDescent="0.2">
      <c r="B138" s="777">
        <f>'RS Phys Flow'!B23</f>
        <v>0</v>
      </c>
      <c r="C138" s="225" t="s">
        <v>202</v>
      </c>
      <c r="D138" s="210"/>
      <c r="E138" s="210" t="s">
        <v>82</v>
      </c>
      <c r="F138" s="210"/>
      <c r="G138" s="211"/>
      <c r="H138" s="557"/>
      <c r="I138" s="557"/>
      <c r="J138" s="557"/>
      <c r="K138" s="557"/>
      <c r="L138" s="557"/>
      <c r="M138" s="557"/>
      <c r="N138" s="557"/>
      <c r="O138" s="557"/>
      <c r="P138" s="557"/>
      <c r="Q138" s="557"/>
      <c r="R138" s="557"/>
      <c r="S138" s="557"/>
      <c r="T138" s="557"/>
      <c r="U138" s="557"/>
      <c r="V138" s="557"/>
      <c r="W138" s="557"/>
      <c r="X138" s="557"/>
      <c r="Y138" s="557"/>
      <c r="Z138" s="557"/>
      <c r="AA138" s="557"/>
    </row>
    <row r="139" spans="2:27" ht="28.5" x14ac:dyDescent="0.2">
      <c r="B139" s="778"/>
      <c r="C139" s="389" t="s">
        <v>298</v>
      </c>
      <c r="D139" s="383"/>
      <c r="E139" s="210" t="s">
        <v>82</v>
      </c>
      <c r="F139" s="383"/>
      <c r="G139" s="178"/>
      <c r="H139" s="606"/>
      <c r="I139" s="606"/>
      <c r="J139" s="606"/>
      <c r="K139" s="606"/>
      <c r="L139" s="606"/>
      <c r="M139" s="606"/>
      <c r="N139" s="606"/>
      <c r="O139" s="606"/>
      <c r="P139" s="606"/>
      <c r="Q139" s="606"/>
      <c r="R139" s="606"/>
      <c r="S139" s="606"/>
      <c r="T139" s="606"/>
      <c r="U139" s="606"/>
      <c r="V139" s="606"/>
      <c r="W139" s="606"/>
      <c r="X139" s="606"/>
      <c r="Y139" s="606"/>
      <c r="Z139" s="606"/>
      <c r="AA139" s="606"/>
    </row>
    <row r="140" spans="2:27" ht="28.5" x14ac:dyDescent="0.2">
      <c r="B140" s="778"/>
      <c r="C140" s="389" t="s">
        <v>299</v>
      </c>
      <c r="D140" s="383"/>
      <c r="E140" s="210" t="s">
        <v>82</v>
      </c>
      <c r="F140" s="383"/>
      <c r="G140" s="178"/>
      <c r="H140" s="606"/>
      <c r="I140" s="606"/>
      <c r="J140" s="606"/>
      <c r="K140" s="606"/>
      <c r="L140" s="606"/>
      <c r="M140" s="606"/>
      <c r="N140" s="606"/>
      <c r="O140" s="606"/>
      <c r="P140" s="606"/>
      <c r="Q140" s="606"/>
      <c r="R140" s="606"/>
      <c r="S140" s="606"/>
      <c r="T140" s="606"/>
      <c r="U140" s="606"/>
      <c r="V140" s="606"/>
      <c r="W140" s="606"/>
      <c r="X140" s="606"/>
      <c r="Y140" s="606"/>
      <c r="Z140" s="606"/>
      <c r="AA140" s="606"/>
    </row>
    <row r="141" spans="2:27" ht="28.5" x14ac:dyDescent="0.2">
      <c r="B141" s="778"/>
      <c r="C141" s="389" t="s">
        <v>300</v>
      </c>
      <c r="D141" s="383"/>
      <c r="E141" s="210" t="s">
        <v>82</v>
      </c>
      <c r="F141" s="383"/>
      <c r="G141" s="178"/>
      <c r="H141" s="606"/>
      <c r="I141" s="606"/>
      <c r="J141" s="606"/>
      <c r="K141" s="606"/>
      <c r="L141" s="606"/>
      <c r="M141" s="606"/>
      <c r="N141" s="606"/>
      <c r="O141" s="606"/>
      <c r="P141" s="606"/>
      <c r="Q141" s="606"/>
      <c r="R141" s="606"/>
      <c r="S141" s="606"/>
      <c r="T141" s="606"/>
      <c r="U141" s="606"/>
      <c r="V141" s="606"/>
      <c r="W141" s="606"/>
      <c r="X141" s="606"/>
      <c r="Y141" s="606"/>
      <c r="Z141" s="606"/>
      <c r="AA141" s="606"/>
    </row>
    <row r="142" spans="2:27" x14ac:dyDescent="0.2">
      <c r="B142" s="778"/>
      <c r="C142" s="212" t="s">
        <v>83</v>
      </c>
      <c r="D142" s="210"/>
      <c r="E142" s="210" t="s">
        <v>82</v>
      </c>
      <c r="F142" s="210"/>
      <c r="G142" s="211"/>
      <c r="H142" s="557">
        <f>(H139*'X RS Gen V Info'!$E$53)+('RS Attrib'!H140*'X RS Gen V Info'!$E$54)+('RS Attrib'!H141*'X RS Gen V Info'!$E$55)</f>
        <v>0</v>
      </c>
      <c r="I142" s="557">
        <f>(I139*'X RS Gen V Info'!$E$53)+('RS Attrib'!I140*'X RS Gen V Info'!$E$54)+('RS Attrib'!I141*'X RS Gen V Info'!$E$55)</f>
        <v>0</v>
      </c>
      <c r="J142" s="557">
        <f>(J139*'X RS Gen V Info'!$E$53)+('RS Attrib'!J140*'X RS Gen V Info'!$E$54)+('RS Attrib'!J141*'X RS Gen V Info'!$E$55)</f>
        <v>0</v>
      </c>
      <c r="K142" s="557">
        <f>(K139*'X RS Gen V Info'!$E$53)+('RS Attrib'!K140*'X RS Gen V Info'!$E$54)+('RS Attrib'!K141*'X RS Gen V Info'!$E$55)</f>
        <v>0</v>
      </c>
      <c r="L142" s="557">
        <f>(L139*'X RS Gen V Info'!$E$53)+('RS Attrib'!L140*'X RS Gen V Info'!$E$54)+('RS Attrib'!L141*'X RS Gen V Info'!$E$55)</f>
        <v>0</v>
      </c>
      <c r="M142" s="557">
        <f>(M139*'X RS Gen V Info'!$E$53)+('RS Attrib'!M140*'X RS Gen V Info'!$E$54)+('RS Attrib'!M141*'X RS Gen V Info'!$E$55)</f>
        <v>0</v>
      </c>
      <c r="N142" s="557">
        <f>(N139*'X RS Gen V Info'!$E$53)+('RS Attrib'!N140*'X RS Gen V Info'!$E$54)+('RS Attrib'!N141*'X RS Gen V Info'!$E$55)</f>
        <v>0</v>
      </c>
      <c r="O142" s="557">
        <f>(O139*'X RS Gen V Info'!$E$53)+('RS Attrib'!O140*'X RS Gen V Info'!$E$54)+('RS Attrib'!O141*'X RS Gen V Info'!$E$55)</f>
        <v>0</v>
      </c>
      <c r="P142" s="557">
        <f>(P139*'X RS Gen V Info'!$E$53)+('RS Attrib'!P140*'X RS Gen V Info'!$E$54)+('RS Attrib'!P141*'X RS Gen V Info'!$E$55)</f>
        <v>0</v>
      </c>
      <c r="Q142" s="557">
        <f>(Q139*'X RS Gen V Info'!$E$53)+('RS Attrib'!Q140*'X RS Gen V Info'!$E$54)+('RS Attrib'!Q141*'X RS Gen V Info'!$E$55)</f>
        <v>0</v>
      </c>
      <c r="R142" s="557">
        <f>(R139*'X RS Gen V Info'!$E$53)+('RS Attrib'!R140*'X RS Gen V Info'!$E$54)+('RS Attrib'!R141*'X RS Gen V Info'!$E$55)</f>
        <v>0</v>
      </c>
      <c r="S142" s="557">
        <f>(S139*'X RS Gen V Info'!$E$53)+('RS Attrib'!S140*'X RS Gen V Info'!$E$54)+('RS Attrib'!S141*'X RS Gen V Info'!$E$55)</f>
        <v>0</v>
      </c>
      <c r="T142" s="557">
        <f>(T139*'X RS Gen V Info'!$E$53)+('RS Attrib'!T140*'X RS Gen V Info'!$E$54)+('RS Attrib'!T141*'X RS Gen V Info'!$E$55)</f>
        <v>0</v>
      </c>
      <c r="U142" s="557">
        <f>(U139*'X RS Gen V Info'!$E$53)+('RS Attrib'!U140*'X RS Gen V Info'!$E$54)+('RS Attrib'!U141*'X RS Gen V Info'!$E$55)</f>
        <v>0</v>
      </c>
      <c r="V142" s="557">
        <f>(V139*'X RS Gen V Info'!$E$53)+('RS Attrib'!V140*'X RS Gen V Info'!$E$54)+('RS Attrib'!V141*'X RS Gen V Info'!$E$55)</f>
        <v>0</v>
      </c>
      <c r="W142" s="557">
        <f>(W139*'X RS Gen V Info'!$E$53)+('RS Attrib'!W140*'X RS Gen V Info'!$E$54)+('RS Attrib'!W141*'X RS Gen V Info'!$E$55)</f>
        <v>0</v>
      </c>
      <c r="X142" s="557">
        <f>(X139*'X RS Gen V Info'!$E$53)+('RS Attrib'!X140*'X RS Gen V Info'!$E$54)+('RS Attrib'!X141*'X RS Gen V Info'!$E$55)</f>
        <v>0</v>
      </c>
      <c r="Y142" s="557">
        <f>(Y139*'X RS Gen V Info'!$E$53)+('RS Attrib'!Y140*'X RS Gen V Info'!$E$54)+('RS Attrib'!Y141*'X RS Gen V Info'!$E$55)</f>
        <v>0</v>
      </c>
      <c r="Z142" s="557">
        <f>(Z139*'X RS Gen V Info'!$E$53)+('RS Attrib'!Z140*'X RS Gen V Info'!$E$54)+('RS Attrib'!Z141*'X RS Gen V Info'!$E$55)</f>
        <v>0</v>
      </c>
      <c r="AA142" s="557">
        <f>(AA139*'X RS Gen V Info'!$E$53)+('RS Attrib'!AA140*'X RS Gen V Info'!$E$54)+('RS Attrib'!AA141*'X RS Gen V Info'!$E$55)</f>
        <v>0</v>
      </c>
    </row>
    <row r="143" spans="2:27" x14ac:dyDescent="0.2">
      <c r="B143" s="778"/>
      <c r="C143" s="389" t="s">
        <v>187</v>
      </c>
      <c r="D143" s="383"/>
      <c r="E143" s="518" t="s">
        <v>63</v>
      </c>
      <c r="F143" s="383"/>
      <c r="G143" s="178"/>
      <c r="H143" s="606"/>
      <c r="I143" s="606"/>
      <c r="J143" s="606"/>
      <c r="K143" s="606"/>
      <c r="L143" s="606"/>
      <c r="M143" s="606"/>
      <c r="N143" s="606"/>
      <c r="O143" s="606"/>
      <c r="P143" s="606"/>
      <c r="Q143" s="606"/>
      <c r="R143" s="606"/>
      <c r="S143" s="606"/>
      <c r="T143" s="606"/>
      <c r="U143" s="606"/>
      <c r="V143" s="606"/>
      <c r="W143" s="606"/>
      <c r="X143" s="606"/>
      <c r="Y143" s="606"/>
      <c r="Z143" s="606"/>
      <c r="AA143" s="606"/>
    </row>
    <row r="144" spans="2:27" x14ac:dyDescent="0.2">
      <c r="B144" s="778"/>
      <c r="C144" s="388" t="s">
        <v>188</v>
      </c>
      <c r="D144" s="383"/>
      <c r="E144" s="518" t="s">
        <v>63</v>
      </c>
      <c r="F144" s="383"/>
      <c r="G144" s="178"/>
      <c r="H144" s="606"/>
      <c r="I144" s="606"/>
      <c r="J144" s="606"/>
      <c r="K144" s="606"/>
      <c r="L144" s="606"/>
      <c r="M144" s="606"/>
      <c r="N144" s="606"/>
      <c r="O144" s="606"/>
      <c r="P144" s="606"/>
      <c r="Q144" s="606"/>
      <c r="R144" s="606"/>
      <c r="S144" s="606"/>
      <c r="T144" s="606"/>
      <c r="U144" s="606"/>
      <c r="V144" s="606"/>
      <c r="W144" s="606"/>
      <c r="X144" s="606"/>
      <c r="Y144" s="606"/>
      <c r="Z144" s="606"/>
      <c r="AA144" s="606"/>
    </row>
    <row r="145" spans="2:27" x14ac:dyDescent="0.2">
      <c r="B145" s="778"/>
      <c r="C145" s="388" t="s">
        <v>189</v>
      </c>
      <c r="D145" s="383"/>
      <c r="E145" s="518" t="s">
        <v>63</v>
      </c>
      <c r="F145" s="383"/>
      <c r="G145" s="178"/>
      <c r="H145" s="606"/>
      <c r="I145" s="606"/>
      <c r="J145" s="606"/>
      <c r="K145" s="606"/>
      <c r="L145" s="606"/>
      <c r="M145" s="606"/>
      <c r="N145" s="606"/>
      <c r="O145" s="606"/>
      <c r="P145" s="606"/>
      <c r="Q145" s="606"/>
      <c r="R145" s="606"/>
      <c r="S145" s="606"/>
      <c r="T145" s="606"/>
      <c r="U145" s="606"/>
      <c r="V145" s="606"/>
      <c r="W145" s="606"/>
      <c r="X145" s="606"/>
      <c r="Y145" s="606"/>
      <c r="Z145" s="606"/>
      <c r="AA145" s="606"/>
    </row>
    <row r="146" spans="2:27" x14ac:dyDescent="0.2">
      <c r="B146" s="778"/>
      <c r="C146" s="388" t="s">
        <v>190</v>
      </c>
      <c r="D146" s="383"/>
      <c r="E146" s="518" t="s">
        <v>63</v>
      </c>
      <c r="F146" s="383"/>
      <c r="G146" s="178"/>
      <c r="H146" s="606"/>
      <c r="I146" s="606"/>
      <c r="J146" s="606"/>
      <c r="K146" s="606"/>
      <c r="L146" s="606"/>
      <c r="M146" s="606"/>
      <c r="N146" s="606"/>
      <c r="O146" s="606"/>
      <c r="P146" s="606"/>
      <c r="Q146" s="606"/>
      <c r="R146" s="606"/>
      <c r="S146" s="606"/>
      <c r="T146" s="606"/>
      <c r="U146" s="606"/>
      <c r="V146" s="606"/>
      <c r="W146" s="606"/>
      <c r="X146" s="606"/>
      <c r="Y146" s="606"/>
      <c r="Z146" s="606"/>
      <c r="AA146" s="606"/>
    </row>
    <row r="147" spans="2:27" x14ac:dyDescent="0.2">
      <c r="B147" s="778"/>
      <c r="C147" s="388" t="s">
        <v>191</v>
      </c>
      <c r="D147" s="383"/>
      <c r="E147" s="518" t="s">
        <v>63</v>
      </c>
      <c r="F147" s="383"/>
      <c r="G147" s="178"/>
      <c r="H147" s="606"/>
      <c r="I147" s="606"/>
      <c r="J147" s="606"/>
      <c r="K147" s="606"/>
      <c r="L147" s="606"/>
      <c r="M147" s="606"/>
      <c r="N147" s="606"/>
      <c r="O147" s="606"/>
      <c r="P147" s="606"/>
      <c r="Q147" s="606"/>
      <c r="R147" s="606"/>
      <c r="S147" s="606"/>
      <c r="T147" s="606"/>
      <c r="U147" s="606"/>
      <c r="V147" s="606"/>
      <c r="W147" s="606"/>
      <c r="X147" s="606"/>
      <c r="Y147" s="606"/>
      <c r="Z147" s="606"/>
      <c r="AA147" s="606"/>
    </row>
    <row r="148" spans="2:27" x14ac:dyDescent="0.2">
      <c r="B148" s="778"/>
      <c r="C148" s="388" t="s">
        <v>192</v>
      </c>
      <c r="D148" s="383"/>
      <c r="E148" s="518" t="s">
        <v>82</v>
      </c>
      <c r="F148" s="383"/>
      <c r="G148" s="178"/>
      <c r="H148" s="606"/>
      <c r="I148" s="606"/>
      <c r="J148" s="606"/>
      <c r="K148" s="606"/>
      <c r="L148" s="606"/>
      <c r="M148" s="606"/>
      <c r="N148" s="606"/>
      <c r="O148" s="606"/>
      <c r="P148" s="606"/>
      <c r="Q148" s="606"/>
      <c r="R148" s="606"/>
      <c r="S148" s="606"/>
      <c r="T148" s="606"/>
      <c r="U148" s="606"/>
      <c r="V148" s="606"/>
      <c r="W148" s="606"/>
      <c r="X148" s="606"/>
      <c r="Y148" s="606"/>
      <c r="Z148" s="606"/>
      <c r="AA148" s="606"/>
    </row>
    <row r="149" spans="2:27" x14ac:dyDescent="0.2">
      <c r="B149" s="778"/>
      <c r="C149" s="388" t="s">
        <v>193</v>
      </c>
      <c r="D149" s="383"/>
      <c r="E149" s="518" t="s">
        <v>82</v>
      </c>
      <c r="F149" s="383"/>
      <c r="G149" s="178"/>
      <c r="H149" s="606"/>
      <c r="I149" s="606"/>
      <c r="J149" s="606"/>
      <c r="K149" s="606"/>
      <c r="L149" s="606"/>
      <c r="M149" s="606"/>
      <c r="N149" s="606"/>
      <c r="O149" s="606"/>
      <c r="P149" s="606"/>
      <c r="Q149" s="606"/>
      <c r="R149" s="606"/>
      <c r="S149" s="606"/>
      <c r="T149" s="606"/>
      <c r="U149" s="606"/>
      <c r="V149" s="606"/>
      <c r="W149" s="606"/>
      <c r="X149" s="606"/>
      <c r="Y149" s="606"/>
      <c r="Z149" s="606"/>
      <c r="AA149" s="606"/>
    </row>
    <row r="150" spans="2:27" x14ac:dyDescent="0.2">
      <c r="B150" s="778"/>
      <c r="C150" s="390" t="s">
        <v>201</v>
      </c>
      <c r="D150" s="383"/>
      <c r="E150" s="383"/>
      <c r="F150" s="383"/>
      <c r="G150" s="178"/>
      <c r="H150" s="606"/>
      <c r="I150" s="606"/>
      <c r="J150" s="606"/>
      <c r="K150" s="606"/>
      <c r="L150" s="606"/>
      <c r="M150" s="606"/>
      <c r="N150" s="606"/>
      <c r="O150" s="606"/>
      <c r="P150" s="606"/>
      <c r="Q150" s="606"/>
      <c r="R150" s="606"/>
      <c r="S150" s="606"/>
      <c r="T150" s="606"/>
      <c r="U150" s="606"/>
      <c r="V150" s="606"/>
      <c r="W150" s="606"/>
      <c r="X150" s="606"/>
      <c r="Y150" s="606"/>
      <c r="Z150" s="606"/>
      <c r="AA150" s="606"/>
    </row>
    <row r="151" spans="2:27" x14ac:dyDescent="0.2">
      <c r="B151" s="778"/>
      <c r="C151" s="385"/>
      <c r="D151" s="383"/>
      <c r="E151" s="383"/>
      <c r="F151" s="383"/>
      <c r="G151" s="178"/>
      <c r="H151" s="606"/>
      <c r="I151" s="606"/>
      <c r="J151" s="606"/>
      <c r="K151" s="606"/>
      <c r="L151" s="606"/>
      <c r="M151" s="606"/>
      <c r="N151" s="606"/>
      <c r="O151" s="606"/>
      <c r="P151" s="606"/>
      <c r="Q151" s="606"/>
      <c r="R151" s="606"/>
      <c r="S151" s="606"/>
      <c r="T151" s="606"/>
      <c r="U151" s="606"/>
      <c r="V151" s="606"/>
      <c r="W151" s="606"/>
      <c r="X151" s="606"/>
      <c r="Y151" s="606"/>
      <c r="Z151" s="606"/>
      <c r="AA151" s="606"/>
    </row>
    <row r="152" spans="2:27" x14ac:dyDescent="0.2">
      <c r="B152" s="778"/>
      <c r="C152" s="385"/>
      <c r="D152" s="383"/>
      <c r="E152" s="383"/>
      <c r="F152" s="383"/>
      <c r="G152" s="178"/>
      <c r="H152" s="606"/>
      <c r="I152" s="606"/>
      <c r="J152" s="606"/>
      <c r="K152" s="606"/>
      <c r="L152" s="606"/>
      <c r="M152" s="606"/>
      <c r="N152" s="606"/>
      <c r="O152" s="606"/>
      <c r="P152" s="606"/>
      <c r="Q152" s="606"/>
      <c r="R152" s="606"/>
      <c r="S152" s="606"/>
      <c r="T152" s="606"/>
      <c r="U152" s="606"/>
      <c r="V152" s="606"/>
      <c r="W152" s="606"/>
      <c r="X152" s="606"/>
      <c r="Y152" s="606"/>
      <c r="Z152" s="606"/>
      <c r="AA152" s="606"/>
    </row>
    <row r="153" spans="2:27" x14ac:dyDescent="0.2">
      <c r="B153" s="778"/>
      <c r="C153" s="385"/>
      <c r="D153" s="383"/>
      <c r="E153" s="383"/>
      <c r="F153" s="383"/>
      <c r="G153" s="178"/>
      <c r="H153" s="606"/>
      <c r="I153" s="606"/>
      <c r="J153" s="606"/>
      <c r="K153" s="606"/>
      <c r="L153" s="606"/>
      <c r="M153" s="606"/>
      <c r="N153" s="606"/>
      <c r="O153" s="606"/>
      <c r="P153" s="606"/>
      <c r="Q153" s="606"/>
      <c r="R153" s="606"/>
      <c r="S153" s="606"/>
      <c r="T153" s="606"/>
      <c r="U153" s="606"/>
      <c r="V153" s="606"/>
      <c r="W153" s="606"/>
      <c r="X153" s="606"/>
      <c r="Y153" s="606"/>
      <c r="Z153" s="606"/>
      <c r="AA153" s="606"/>
    </row>
    <row r="154" spans="2:27" x14ac:dyDescent="0.2">
      <c r="B154" s="778"/>
      <c r="C154" s="385"/>
      <c r="D154" s="383"/>
      <c r="E154" s="383"/>
      <c r="F154" s="383"/>
      <c r="G154" s="178"/>
      <c r="H154" s="606"/>
      <c r="I154" s="606"/>
      <c r="J154" s="606"/>
      <c r="K154" s="606"/>
      <c r="L154" s="606"/>
      <c r="M154" s="606"/>
      <c r="N154" s="606"/>
      <c r="O154" s="606"/>
      <c r="P154" s="606"/>
      <c r="Q154" s="606"/>
      <c r="R154" s="606"/>
      <c r="S154" s="606"/>
      <c r="T154" s="606"/>
      <c r="U154" s="606"/>
      <c r="V154" s="606"/>
      <c r="W154" s="606"/>
      <c r="X154" s="606"/>
      <c r="Y154" s="606"/>
      <c r="Z154" s="606"/>
      <c r="AA154" s="606"/>
    </row>
    <row r="155" spans="2:27" x14ac:dyDescent="0.2">
      <c r="B155" s="778"/>
      <c r="C155" s="209" t="s">
        <v>77</v>
      </c>
      <c r="D155" s="210"/>
      <c r="E155" s="210"/>
      <c r="F155" s="210"/>
      <c r="G155" s="211"/>
      <c r="H155" s="557"/>
      <c r="I155" s="557"/>
      <c r="J155" s="557"/>
      <c r="K155" s="557"/>
      <c r="L155" s="557"/>
      <c r="M155" s="557"/>
      <c r="N155" s="557"/>
      <c r="O155" s="557"/>
      <c r="P155" s="557"/>
      <c r="Q155" s="557"/>
      <c r="R155" s="557"/>
      <c r="S155" s="557"/>
      <c r="T155" s="557"/>
      <c r="U155" s="557"/>
      <c r="V155" s="557"/>
      <c r="W155" s="557"/>
      <c r="X155" s="557"/>
      <c r="Y155" s="557"/>
      <c r="Z155" s="557"/>
      <c r="AA155" s="557"/>
    </row>
    <row r="156" spans="2:27" x14ac:dyDescent="0.2">
      <c r="B156" s="778"/>
      <c r="C156" s="213" t="s">
        <v>75</v>
      </c>
      <c r="D156" s="210"/>
      <c r="E156" s="210"/>
      <c r="F156" s="210"/>
      <c r="G156" s="211"/>
      <c r="H156" s="558">
        <f>SUMIF($E142:$E154,"NE",H142:H154)</f>
        <v>0</v>
      </c>
      <c r="I156" s="558">
        <f t="shared" ref="I156:AA156" si="16">SUMIF($E142:$E154,"NE",I142:I154)</f>
        <v>0</v>
      </c>
      <c r="J156" s="558">
        <f t="shared" si="16"/>
        <v>0</v>
      </c>
      <c r="K156" s="558">
        <f t="shared" si="16"/>
        <v>0</v>
      </c>
      <c r="L156" s="558">
        <f t="shared" si="16"/>
        <v>0</v>
      </c>
      <c r="M156" s="558">
        <f t="shared" si="16"/>
        <v>0</v>
      </c>
      <c r="N156" s="558">
        <f t="shared" si="16"/>
        <v>0</v>
      </c>
      <c r="O156" s="558">
        <f t="shared" si="16"/>
        <v>0</v>
      </c>
      <c r="P156" s="558">
        <f t="shared" si="16"/>
        <v>0</v>
      </c>
      <c r="Q156" s="558">
        <f t="shared" si="16"/>
        <v>0</v>
      </c>
      <c r="R156" s="558">
        <f t="shared" si="16"/>
        <v>0</v>
      </c>
      <c r="S156" s="558">
        <f t="shared" si="16"/>
        <v>0</v>
      </c>
      <c r="T156" s="558">
        <f t="shared" si="16"/>
        <v>0</v>
      </c>
      <c r="U156" s="558">
        <f t="shared" si="16"/>
        <v>0</v>
      </c>
      <c r="V156" s="558">
        <f t="shared" si="16"/>
        <v>0</v>
      </c>
      <c r="W156" s="558">
        <f t="shared" si="16"/>
        <v>0</v>
      </c>
      <c r="X156" s="558">
        <f t="shared" si="16"/>
        <v>0</v>
      </c>
      <c r="Y156" s="558">
        <f t="shared" si="16"/>
        <v>0</v>
      </c>
      <c r="Z156" s="558">
        <f t="shared" si="16"/>
        <v>0</v>
      </c>
      <c r="AA156" s="558">
        <f t="shared" si="16"/>
        <v>0</v>
      </c>
    </row>
    <row r="157" spans="2:27" x14ac:dyDescent="0.2">
      <c r="B157" s="778"/>
      <c r="C157" s="213" t="s">
        <v>76</v>
      </c>
      <c r="D157" s="210"/>
      <c r="E157" s="210"/>
      <c r="F157" s="210"/>
      <c r="G157" s="211"/>
      <c r="H157" s="558">
        <f>SUMIF($E142:$E154,"Not NE",H142:H154)</f>
        <v>0</v>
      </c>
      <c r="I157" s="558">
        <f t="shared" ref="I157:AA157" si="17">SUMIF($E142:$E154,"Not NE",I142:I154)</f>
        <v>0</v>
      </c>
      <c r="J157" s="558">
        <f t="shared" si="17"/>
        <v>0</v>
      </c>
      <c r="K157" s="558">
        <f t="shared" si="17"/>
        <v>0</v>
      </c>
      <c r="L157" s="558">
        <f t="shared" si="17"/>
        <v>0</v>
      </c>
      <c r="M157" s="558">
        <f t="shared" si="17"/>
        <v>0</v>
      </c>
      <c r="N157" s="558">
        <f t="shared" si="17"/>
        <v>0</v>
      </c>
      <c r="O157" s="558">
        <f t="shared" si="17"/>
        <v>0</v>
      </c>
      <c r="P157" s="558">
        <f t="shared" si="17"/>
        <v>0</v>
      </c>
      <c r="Q157" s="558">
        <f t="shared" si="17"/>
        <v>0</v>
      </c>
      <c r="R157" s="558">
        <f t="shared" si="17"/>
        <v>0</v>
      </c>
      <c r="S157" s="558">
        <f t="shared" si="17"/>
        <v>0</v>
      </c>
      <c r="T157" s="558">
        <f t="shared" si="17"/>
        <v>0</v>
      </c>
      <c r="U157" s="558">
        <f t="shared" si="17"/>
        <v>0</v>
      </c>
      <c r="V157" s="558">
        <f t="shared" si="17"/>
        <v>0</v>
      </c>
      <c r="W157" s="558">
        <f t="shared" si="17"/>
        <v>0</v>
      </c>
      <c r="X157" s="558">
        <f t="shared" si="17"/>
        <v>0</v>
      </c>
      <c r="Y157" s="558">
        <f t="shared" si="17"/>
        <v>0</v>
      </c>
      <c r="Z157" s="558">
        <f t="shared" si="17"/>
        <v>0</v>
      </c>
      <c r="AA157" s="558">
        <f t="shared" si="17"/>
        <v>0</v>
      </c>
    </row>
    <row r="158" spans="2:27" x14ac:dyDescent="0.2">
      <c r="B158" s="778"/>
      <c r="C158" s="214" t="s">
        <v>73</v>
      </c>
      <c r="D158" s="210"/>
      <c r="E158" s="210"/>
      <c r="F158" s="210"/>
      <c r="G158" s="211"/>
      <c r="H158" s="564">
        <f t="shared" ref="H158:AA158" si="18">SUM(H142:H154)</f>
        <v>0</v>
      </c>
      <c r="I158" s="560">
        <f t="shared" si="18"/>
        <v>0</v>
      </c>
      <c r="J158" s="560">
        <f t="shared" si="18"/>
        <v>0</v>
      </c>
      <c r="K158" s="560">
        <f t="shared" si="18"/>
        <v>0</v>
      </c>
      <c r="L158" s="560">
        <f t="shared" si="18"/>
        <v>0</v>
      </c>
      <c r="M158" s="560">
        <f t="shared" si="18"/>
        <v>0</v>
      </c>
      <c r="N158" s="560">
        <f t="shared" si="18"/>
        <v>0</v>
      </c>
      <c r="O158" s="560">
        <f t="shared" si="18"/>
        <v>0</v>
      </c>
      <c r="P158" s="560">
        <f t="shared" si="18"/>
        <v>0</v>
      </c>
      <c r="Q158" s="560">
        <f t="shared" si="18"/>
        <v>0</v>
      </c>
      <c r="R158" s="560">
        <f t="shared" si="18"/>
        <v>0</v>
      </c>
      <c r="S158" s="560">
        <f t="shared" si="18"/>
        <v>0</v>
      </c>
      <c r="T158" s="560">
        <f t="shared" si="18"/>
        <v>0</v>
      </c>
      <c r="U158" s="560">
        <f t="shared" si="18"/>
        <v>0</v>
      </c>
      <c r="V158" s="560">
        <f t="shared" si="18"/>
        <v>0</v>
      </c>
      <c r="W158" s="560">
        <f t="shared" si="18"/>
        <v>0</v>
      </c>
      <c r="X158" s="560">
        <f t="shared" si="18"/>
        <v>0</v>
      </c>
      <c r="Y158" s="560">
        <f t="shared" si="18"/>
        <v>0</v>
      </c>
      <c r="Z158" s="560">
        <f t="shared" si="18"/>
        <v>0</v>
      </c>
      <c r="AA158" s="560">
        <f t="shared" si="18"/>
        <v>0</v>
      </c>
    </row>
    <row r="159" spans="2:27" x14ac:dyDescent="0.2">
      <c r="B159" s="777">
        <f>'RS Phys Flow'!B24</f>
        <v>0</v>
      </c>
      <c r="C159" s="225" t="s">
        <v>202</v>
      </c>
      <c r="D159" s="216"/>
      <c r="E159" s="216"/>
      <c r="F159" s="216"/>
      <c r="G159" s="216"/>
      <c r="H159" s="607"/>
      <c r="I159" s="557"/>
      <c r="J159" s="557"/>
      <c r="K159" s="557"/>
      <c r="L159" s="557"/>
      <c r="M159" s="557"/>
      <c r="N159" s="557"/>
      <c r="O159" s="557"/>
      <c r="P159" s="557"/>
      <c r="Q159" s="557"/>
      <c r="R159" s="557"/>
      <c r="S159" s="557"/>
      <c r="T159" s="557"/>
      <c r="U159" s="557"/>
      <c r="V159" s="557"/>
      <c r="W159" s="557"/>
      <c r="X159" s="557"/>
      <c r="Y159" s="557"/>
      <c r="Z159" s="557"/>
      <c r="AA159" s="557"/>
    </row>
    <row r="160" spans="2:27" ht="28.5" x14ac:dyDescent="0.2">
      <c r="B160" s="778"/>
      <c r="C160" s="389" t="s">
        <v>298</v>
      </c>
      <c r="D160" s="383"/>
      <c r="E160" s="210" t="s">
        <v>82</v>
      </c>
      <c r="F160" s="383"/>
      <c r="G160" s="178"/>
      <c r="H160" s="606"/>
      <c r="I160" s="606"/>
      <c r="J160" s="606"/>
      <c r="K160" s="606"/>
      <c r="L160" s="606"/>
      <c r="M160" s="606"/>
      <c r="N160" s="606"/>
      <c r="O160" s="606"/>
      <c r="P160" s="606"/>
      <c r="Q160" s="606"/>
      <c r="R160" s="606"/>
      <c r="S160" s="606"/>
      <c r="T160" s="606"/>
      <c r="U160" s="606"/>
      <c r="V160" s="606"/>
      <c r="W160" s="606"/>
      <c r="X160" s="606"/>
      <c r="Y160" s="606"/>
      <c r="Z160" s="606"/>
      <c r="AA160" s="606"/>
    </row>
    <row r="161" spans="2:27" ht="28.5" x14ac:dyDescent="0.2">
      <c r="B161" s="778"/>
      <c r="C161" s="389" t="s">
        <v>299</v>
      </c>
      <c r="D161" s="383"/>
      <c r="E161" s="210" t="s">
        <v>82</v>
      </c>
      <c r="F161" s="383"/>
      <c r="G161" s="178"/>
      <c r="H161" s="606"/>
      <c r="I161" s="606"/>
      <c r="J161" s="606"/>
      <c r="K161" s="606"/>
      <c r="L161" s="606"/>
      <c r="M161" s="606"/>
      <c r="N161" s="606"/>
      <c r="O161" s="606"/>
      <c r="P161" s="606"/>
      <c r="Q161" s="606"/>
      <c r="R161" s="606"/>
      <c r="S161" s="606"/>
      <c r="T161" s="606"/>
      <c r="U161" s="606"/>
      <c r="V161" s="606"/>
      <c r="W161" s="606"/>
      <c r="X161" s="606"/>
      <c r="Y161" s="606"/>
      <c r="Z161" s="606"/>
      <c r="AA161" s="606"/>
    </row>
    <row r="162" spans="2:27" ht="28.5" x14ac:dyDescent="0.2">
      <c r="B162" s="778"/>
      <c r="C162" s="389" t="s">
        <v>300</v>
      </c>
      <c r="D162" s="383"/>
      <c r="E162" s="210" t="s">
        <v>82</v>
      </c>
      <c r="F162" s="383"/>
      <c r="G162" s="178"/>
      <c r="H162" s="606"/>
      <c r="I162" s="606"/>
      <c r="J162" s="606"/>
      <c r="K162" s="606"/>
      <c r="L162" s="606"/>
      <c r="M162" s="606"/>
      <c r="N162" s="606"/>
      <c r="O162" s="606"/>
      <c r="P162" s="606"/>
      <c r="Q162" s="606"/>
      <c r="R162" s="606"/>
      <c r="S162" s="606"/>
      <c r="T162" s="606"/>
      <c r="U162" s="606"/>
      <c r="V162" s="606"/>
      <c r="W162" s="606"/>
      <c r="X162" s="606"/>
      <c r="Y162" s="606"/>
      <c r="Z162" s="606"/>
      <c r="AA162" s="606"/>
    </row>
    <row r="163" spans="2:27" x14ac:dyDescent="0.2">
      <c r="B163" s="778"/>
      <c r="C163" s="212" t="s">
        <v>83</v>
      </c>
      <c r="D163" s="210"/>
      <c r="E163" s="210" t="s">
        <v>82</v>
      </c>
      <c r="F163" s="210"/>
      <c r="G163" s="211"/>
      <c r="H163" s="557">
        <f>(H160*'X RS Gen V Info'!$E$53)+('RS Attrib'!H161*'X RS Gen V Info'!$E$54)+('RS Attrib'!H162*'X RS Gen V Info'!$E$55)</f>
        <v>0</v>
      </c>
      <c r="I163" s="557">
        <f>(I160*'X RS Gen V Info'!$E$53)+('RS Attrib'!I161*'X RS Gen V Info'!$E$54)+('RS Attrib'!I162*'X RS Gen V Info'!$E$55)</f>
        <v>0</v>
      </c>
      <c r="J163" s="557">
        <f>(J160*'X RS Gen V Info'!$E$53)+('RS Attrib'!J161*'X RS Gen V Info'!$E$54)+('RS Attrib'!J162*'X RS Gen V Info'!$E$55)</f>
        <v>0</v>
      </c>
      <c r="K163" s="557">
        <f>(K160*'X RS Gen V Info'!$E$53)+('RS Attrib'!K161*'X RS Gen V Info'!$E$54)+('RS Attrib'!K162*'X RS Gen V Info'!$E$55)</f>
        <v>0</v>
      </c>
      <c r="L163" s="557">
        <f>(L160*'X RS Gen V Info'!$E$53)+('RS Attrib'!L161*'X RS Gen V Info'!$E$54)+('RS Attrib'!L162*'X RS Gen V Info'!$E$55)</f>
        <v>0</v>
      </c>
      <c r="M163" s="557">
        <f>(M160*'X RS Gen V Info'!$E$53)+('RS Attrib'!M161*'X RS Gen V Info'!$E$54)+('RS Attrib'!M162*'X RS Gen V Info'!$E$55)</f>
        <v>0</v>
      </c>
      <c r="N163" s="557">
        <f>(N160*'X RS Gen V Info'!$E$53)+('RS Attrib'!N161*'X RS Gen V Info'!$E$54)+('RS Attrib'!N162*'X RS Gen V Info'!$E$55)</f>
        <v>0</v>
      </c>
      <c r="O163" s="557">
        <f>(O160*'X RS Gen V Info'!$E$53)+('RS Attrib'!O161*'X RS Gen V Info'!$E$54)+('RS Attrib'!O162*'X RS Gen V Info'!$E$55)</f>
        <v>0</v>
      </c>
      <c r="P163" s="557">
        <f>(P160*'X RS Gen V Info'!$E$53)+('RS Attrib'!P161*'X RS Gen V Info'!$E$54)+('RS Attrib'!P162*'X RS Gen V Info'!$E$55)</f>
        <v>0</v>
      </c>
      <c r="Q163" s="557">
        <f>(Q160*'X RS Gen V Info'!$E$53)+('RS Attrib'!Q161*'X RS Gen V Info'!$E$54)+('RS Attrib'!Q162*'X RS Gen V Info'!$E$55)</f>
        <v>0</v>
      </c>
      <c r="R163" s="557">
        <f>(R160*'X RS Gen V Info'!$E$53)+('RS Attrib'!R161*'X RS Gen V Info'!$E$54)+('RS Attrib'!R162*'X RS Gen V Info'!$E$55)</f>
        <v>0</v>
      </c>
      <c r="S163" s="557">
        <f>(S160*'X RS Gen V Info'!$E$53)+('RS Attrib'!S161*'X RS Gen V Info'!$E$54)+('RS Attrib'!S162*'X RS Gen V Info'!$E$55)</f>
        <v>0</v>
      </c>
      <c r="T163" s="557">
        <f>(T160*'X RS Gen V Info'!$E$53)+('RS Attrib'!T161*'X RS Gen V Info'!$E$54)+('RS Attrib'!T162*'X RS Gen V Info'!$E$55)</f>
        <v>0</v>
      </c>
      <c r="U163" s="557">
        <f>(U160*'X RS Gen V Info'!$E$53)+('RS Attrib'!U161*'X RS Gen V Info'!$E$54)+('RS Attrib'!U162*'X RS Gen V Info'!$E$55)</f>
        <v>0</v>
      </c>
      <c r="V163" s="557">
        <f>(V160*'X RS Gen V Info'!$E$53)+('RS Attrib'!V161*'X RS Gen V Info'!$E$54)+('RS Attrib'!V162*'X RS Gen V Info'!$E$55)</f>
        <v>0</v>
      </c>
      <c r="W163" s="557">
        <f>(W160*'X RS Gen V Info'!$E$53)+('RS Attrib'!W161*'X RS Gen V Info'!$E$54)+('RS Attrib'!W162*'X RS Gen V Info'!$E$55)</f>
        <v>0</v>
      </c>
      <c r="X163" s="557">
        <f>(X160*'X RS Gen V Info'!$E$53)+('RS Attrib'!X161*'X RS Gen V Info'!$E$54)+('RS Attrib'!X162*'X RS Gen V Info'!$E$55)</f>
        <v>0</v>
      </c>
      <c r="Y163" s="557">
        <f>(Y160*'X RS Gen V Info'!$E$53)+('RS Attrib'!Y161*'X RS Gen V Info'!$E$54)+('RS Attrib'!Y162*'X RS Gen V Info'!$E$55)</f>
        <v>0</v>
      </c>
      <c r="Z163" s="557">
        <f>(Z160*'X RS Gen V Info'!$E$53)+('RS Attrib'!Z161*'X RS Gen V Info'!$E$54)+('RS Attrib'!Z162*'X RS Gen V Info'!$E$55)</f>
        <v>0</v>
      </c>
      <c r="AA163" s="557">
        <f>(AA160*'X RS Gen V Info'!$E$53)+('RS Attrib'!AA161*'X RS Gen V Info'!$E$54)+('RS Attrib'!AA162*'X RS Gen V Info'!$E$55)</f>
        <v>0</v>
      </c>
    </row>
    <row r="164" spans="2:27" x14ac:dyDescent="0.2">
      <c r="B164" s="778"/>
      <c r="C164" s="389" t="s">
        <v>187</v>
      </c>
      <c r="D164" s="383"/>
      <c r="E164" s="518" t="s">
        <v>63</v>
      </c>
      <c r="F164" s="383"/>
      <c r="G164" s="178"/>
      <c r="H164" s="606"/>
      <c r="I164" s="606"/>
      <c r="J164" s="606"/>
      <c r="K164" s="606"/>
      <c r="L164" s="606"/>
      <c r="M164" s="606"/>
      <c r="N164" s="606"/>
      <c r="O164" s="606"/>
      <c r="P164" s="606"/>
      <c r="Q164" s="606"/>
      <c r="R164" s="606"/>
      <c r="S164" s="606"/>
      <c r="T164" s="606"/>
      <c r="U164" s="606"/>
      <c r="V164" s="606"/>
      <c r="W164" s="606"/>
      <c r="X164" s="606"/>
      <c r="Y164" s="606"/>
      <c r="Z164" s="606"/>
      <c r="AA164" s="606"/>
    </row>
    <row r="165" spans="2:27" x14ac:dyDescent="0.2">
      <c r="B165" s="778"/>
      <c r="C165" s="388" t="s">
        <v>188</v>
      </c>
      <c r="D165" s="383"/>
      <c r="E165" s="518" t="s">
        <v>63</v>
      </c>
      <c r="F165" s="383"/>
      <c r="G165" s="178"/>
      <c r="H165" s="606"/>
      <c r="I165" s="606"/>
      <c r="J165" s="606"/>
      <c r="K165" s="606"/>
      <c r="L165" s="606"/>
      <c r="M165" s="606"/>
      <c r="N165" s="606"/>
      <c r="O165" s="606"/>
      <c r="P165" s="606"/>
      <c r="Q165" s="606"/>
      <c r="R165" s="606"/>
      <c r="S165" s="606"/>
      <c r="T165" s="606"/>
      <c r="U165" s="606"/>
      <c r="V165" s="606"/>
      <c r="W165" s="606"/>
      <c r="X165" s="606"/>
      <c r="Y165" s="606"/>
      <c r="Z165" s="606"/>
      <c r="AA165" s="606"/>
    </row>
    <row r="166" spans="2:27" x14ac:dyDescent="0.2">
      <c r="B166" s="778"/>
      <c r="C166" s="388" t="s">
        <v>189</v>
      </c>
      <c r="D166" s="383"/>
      <c r="E166" s="518" t="s">
        <v>63</v>
      </c>
      <c r="F166" s="383"/>
      <c r="G166" s="178"/>
      <c r="H166" s="606"/>
      <c r="I166" s="606"/>
      <c r="J166" s="606"/>
      <c r="K166" s="606"/>
      <c r="L166" s="606"/>
      <c r="M166" s="606"/>
      <c r="N166" s="606"/>
      <c r="O166" s="606"/>
      <c r="P166" s="606"/>
      <c r="Q166" s="606"/>
      <c r="R166" s="606"/>
      <c r="S166" s="606"/>
      <c r="T166" s="606"/>
      <c r="U166" s="606"/>
      <c r="V166" s="606"/>
      <c r="W166" s="606"/>
      <c r="X166" s="606"/>
      <c r="Y166" s="606"/>
      <c r="Z166" s="606"/>
      <c r="AA166" s="606"/>
    </row>
    <row r="167" spans="2:27" x14ac:dyDescent="0.2">
      <c r="B167" s="778"/>
      <c r="C167" s="388" t="s">
        <v>190</v>
      </c>
      <c r="D167" s="383"/>
      <c r="E167" s="518" t="s">
        <v>63</v>
      </c>
      <c r="F167" s="383"/>
      <c r="G167" s="178"/>
      <c r="H167" s="606"/>
      <c r="I167" s="606"/>
      <c r="J167" s="606"/>
      <c r="K167" s="606"/>
      <c r="L167" s="606"/>
      <c r="M167" s="606"/>
      <c r="N167" s="606"/>
      <c r="O167" s="606"/>
      <c r="P167" s="606"/>
      <c r="Q167" s="606"/>
      <c r="R167" s="606"/>
      <c r="S167" s="606"/>
      <c r="T167" s="606"/>
      <c r="U167" s="606"/>
      <c r="V167" s="606"/>
      <c r="W167" s="606"/>
      <c r="X167" s="606"/>
      <c r="Y167" s="606"/>
      <c r="Z167" s="606"/>
      <c r="AA167" s="606"/>
    </row>
    <row r="168" spans="2:27" x14ac:dyDescent="0.2">
      <c r="B168" s="778"/>
      <c r="C168" s="388" t="s">
        <v>191</v>
      </c>
      <c r="D168" s="383"/>
      <c r="E168" s="518" t="s">
        <v>63</v>
      </c>
      <c r="F168" s="383"/>
      <c r="G168" s="178"/>
      <c r="H168" s="606"/>
      <c r="I168" s="606"/>
      <c r="J168" s="606"/>
      <c r="K168" s="606"/>
      <c r="L168" s="606"/>
      <c r="M168" s="606"/>
      <c r="N168" s="606"/>
      <c r="O168" s="606"/>
      <c r="P168" s="606"/>
      <c r="Q168" s="606"/>
      <c r="R168" s="606"/>
      <c r="S168" s="606"/>
      <c r="T168" s="606"/>
      <c r="U168" s="606"/>
      <c r="V168" s="606"/>
      <c r="W168" s="606"/>
      <c r="X168" s="606"/>
      <c r="Y168" s="606"/>
      <c r="Z168" s="606"/>
      <c r="AA168" s="606"/>
    </row>
    <row r="169" spans="2:27" x14ac:dyDescent="0.2">
      <c r="B169" s="778"/>
      <c r="C169" s="388" t="s">
        <v>192</v>
      </c>
      <c r="D169" s="383"/>
      <c r="E169" s="518" t="s">
        <v>82</v>
      </c>
      <c r="F169" s="383"/>
      <c r="G169" s="178"/>
      <c r="H169" s="606"/>
      <c r="I169" s="606"/>
      <c r="J169" s="606"/>
      <c r="K169" s="606"/>
      <c r="L169" s="606"/>
      <c r="M169" s="606"/>
      <c r="N169" s="606"/>
      <c r="O169" s="606"/>
      <c r="P169" s="606"/>
      <c r="Q169" s="606"/>
      <c r="R169" s="606"/>
      <c r="S169" s="606"/>
      <c r="T169" s="606"/>
      <c r="U169" s="606"/>
      <c r="V169" s="606"/>
      <c r="W169" s="606"/>
      <c r="X169" s="606"/>
      <c r="Y169" s="606"/>
      <c r="Z169" s="606"/>
      <c r="AA169" s="606"/>
    </row>
    <row r="170" spans="2:27" x14ac:dyDescent="0.2">
      <c r="B170" s="778"/>
      <c r="C170" s="388" t="s">
        <v>193</v>
      </c>
      <c r="D170" s="383"/>
      <c r="E170" s="518" t="s">
        <v>82</v>
      </c>
      <c r="F170" s="383"/>
      <c r="G170" s="178"/>
      <c r="H170" s="606"/>
      <c r="I170" s="606"/>
      <c r="J170" s="606"/>
      <c r="K170" s="606"/>
      <c r="L170" s="606"/>
      <c r="M170" s="606"/>
      <c r="N170" s="606"/>
      <c r="O170" s="606"/>
      <c r="P170" s="606"/>
      <c r="Q170" s="606"/>
      <c r="R170" s="606"/>
      <c r="S170" s="606"/>
      <c r="T170" s="606"/>
      <c r="U170" s="606"/>
      <c r="V170" s="606"/>
      <c r="W170" s="606"/>
      <c r="X170" s="606"/>
      <c r="Y170" s="606"/>
      <c r="Z170" s="606"/>
      <c r="AA170" s="606"/>
    </row>
    <row r="171" spans="2:27" x14ac:dyDescent="0.2">
      <c r="B171" s="778"/>
      <c r="C171" s="390" t="s">
        <v>201</v>
      </c>
      <c r="D171" s="383"/>
      <c r="E171" s="383"/>
      <c r="F171" s="383"/>
      <c r="G171" s="178"/>
      <c r="H171" s="606"/>
      <c r="I171" s="606"/>
      <c r="J171" s="606"/>
      <c r="K171" s="606"/>
      <c r="L171" s="606"/>
      <c r="M171" s="606"/>
      <c r="N171" s="606"/>
      <c r="O171" s="606"/>
      <c r="P171" s="606"/>
      <c r="Q171" s="606"/>
      <c r="R171" s="606"/>
      <c r="S171" s="606"/>
      <c r="T171" s="606"/>
      <c r="U171" s="606"/>
      <c r="V171" s="606"/>
      <c r="W171" s="606"/>
      <c r="X171" s="606"/>
      <c r="Y171" s="606"/>
      <c r="Z171" s="606"/>
      <c r="AA171" s="606"/>
    </row>
    <row r="172" spans="2:27" x14ac:dyDescent="0.2">
      <c r="B172" s="778"/>
      <c r="C172" s="385"/>
      <c r="D172" s="383"/>
      <c r="E172" s="383"/>
      <c r="F172" s="383"/>
      <c r="G172" s="178"/>
      <c r="H172" s="606"/>
      <c r="I172" s="606"/>
      <c r="J172" s="606"/>
      <c r="K172" s="606"/>
      <c r="L172" s="606"/>
      <c r="M172" s="606"/>
      <c r="N172" s="606"/>
      <c r="O172" s="606"/>
      <c r="P172" s="606"/>
      <c r="Q172" s="606"/>
      <c r="R172" s="606"/>
      <c r="S172" s="606"/>
      <c r="T172" s="606"/>
      <c r="U172" s="606"/>
      <c r="V172" s="606"/>
      <c r="W172" s="606"/>
      <c r="X172" s="606"/>
      <c r="Y172" s="606"/>
      <c r="Z172" s="606"/>
      <c r="AA172" s="606"/>
    </row>
    <row r="173" spans="2:27" x14ac:dyDescent="0.2">
      <c r="B173" s="778"/>
      <c r="C173" s="385"/>
      <c r="D173" s="383"/>
      <c r="E173" s="383"/>
      <c r="F173" s="383"/>
      <c r="G173" s="178"/>
      <c r="H173" s="606"/>
      <c r="I173" s="606"/>
      <c r="J173" s="606"/>
      <c r="K173" s="606"/>
      <c r="L173" s="606"/>
      <c r="M173" s="606"/>
      <c r="N173" s="606"/>
      <c r="O173" s="606"/>
      <c r="P173" s="606"/>
      <c r="Q173" s="606"/>
      <c r="R173" s="606"/>
      <c r="S173" s="606"/>
      <c r="T173" s="606"/>
      <c r="U173" s="606"/>
      <c r="V173" s="606"/>
      <c r="W173" s="606"/>
      <c r="X173" s="606"/>
      <c r="Y173" s="606"/>
      <c r="Z173" s="606"/>
      <c r="AA173" s="606"/>
    </row>
    <row r="174" spans="2:27" x14ac:dyDescent="0.2">
      <c r="B174" s="778"/>
      <c r="C174" s="385"/>
      <c r="D174" s="383"/>
      <c r="E174" s="383"/>
      <c r="F174" s="383"/>
      <c r="G174" s="178"/>
      <c r="H174" s="606"/>
      <c r="I174" s="606"/>
      <c r="J174" s="606"/>
      <c r="K174" s="606"/>
      <c r="L174" s="606"/>
      <c r="M174" s="606"/>
      <c r="N174" s="606"/>
      <c r="O174" s="606"/>
      <c r="P174" s="606"/>
      <c r="Q174" s="606"/>
      <c r="R174" s="606"/>
      <c r="S174" s="606"/>
      <c r="T174" s="606"/>
      <c r="U174" s="606"/>
      <c r="V174" s="606"/>
      <c r="W174" s="606"/>
      <c r="X174" s="606"/>
      <c r="Y174" s="606"/>
      <c r="Z174" s="606"/>
      <c r="AA174" s="606"/>
    </row>
    <row r="175" spans="2:27" x14ac:dyDescent="0.2">
      <c r="B175" s="778"/>
      <c r="C175" s="385"/>
      <c r="D175" s="383"/>
      <c r="E175" s="383"/>
      <c r="F175" s="383"/>
      <c r="G175" s="178"/>
      <c r="H175" s="606"/>
      <c r="I175" s="606"/>
      <c r="J175" s="606"/>
      <c r="K175" s="606"/>
      <c r="L175" s="606"/>
      <c r="M175" s="606"/>
      <c r="N175" s="606"/>
      <c r="O175" s="606"/>
      <c r="P175" s="606"/>
      <c r="Q175" s="606"/>
      <c r="R175" s="606"/>
      <c r="S175" s="606"/>
      <c r="T175" s="606"/>
      <c r="U175" s="606"/>
      <c r="V175" s="606"/>
      <c r="W175" s="606"/>
      <c r="X175" s="606"/>
      <c r="Y175" s="606"/>
      <c r="Z175" s="606"/>
      <c r="AA175" s="606"/>
    </row>
    <row r="176" spans="2:27" x14ac:dyDescent="0.2">
      <c r="B176" s="778"/>
      <c r="C176" s="209" t="s">
        <v>77</v>
      </c>
      <c r="D176" s="210"/>
      <c r="E176" s="210"/>
      <c r="F176" s="210"/>
      <c r="G176" s="211"/>
      <c r="H176" s="557"/>
      <c r="I176" s="557"/>
      <c r="J176" s="557"/>
      <c r="K176" s="557"/>
      <c r="L176" s="557"/>
      <c r="M176" s="557"/>
      <c r="N176" s="557"/>
      <c r="O176" s="557"/>
      <c r="P176" s="557"/>
      <c r="Q176" s="557"/>
      <c r="R176" s="557"/>
      <c r="S176" s="557"/>
      <c r="T176" s="557"/>
      <c r="U176" s="557"/>
      <c r="V176" s="557"/>
      <c r="W176" s="557"/>
      <c r="X176" s="557"/>
      <c r="Y176" s="557"/>
      <c r="Z176" s="557"/>
      <c r="AA176" s="557"/>
    </row>
    <row r="177" spans="2:28" x14ac:dyDescent="0.2">
      <c r="B177" s="778"/>
      <c r="C177" s="213" t="s">
        <v>75</v>
      </c>
      <c r="D177" s="210"/>
      <c r="E177" s="210"/>
      <c r="F177" s="210"/>
      <c r="G177" s="211"/>
      <c r="H177" s="558">
        <f>SUMIF($E163:$E175,"NE",H163:H175)</f>
        <v>0</v>
      </c>
      <c r="I177" s="558">
        <f t="shared" ref="I177:AA177" si="19">SUMIF($E163:$E175,"NE",I163:I175)</f>
        <v>0</v>
      </c>
      <c r="J177" s="558">
        <f t="shared" si="19"/>
        <v>0</v>
      </c>
      <c r="K177" s="558">
        <f t="shared" si="19"/>
        <v>0</v>
      </c>
      <c r="L177" s="558">
        <f t="shared" si="19"/>
        <v>0</v>
      </c>
      <c r="M177" s="558">
        <f t="shared" si="19"/>
        <v>0</v>
      </c>
      <c r="N177" s="558">
        <f t="shared" si="19"/>
        <v>0</v>
      </c>
      <c r="O177" s="558">
        <f t="shared" si="19"/>
        <v>0</v>
      </c>
      <c r="P177" s="558">
        <f t="shared" si="19"/>
        <v>0</v>
      </c>
      <c r="Q177" s="558">
        <f t="shared" si="19"/>
        <v>0</v>
      </c>
      <c r="R177" s="558">
        <f t="shared" si="19"/>
        <v>0</v>
      </c>
      <c r="S177" s="558">
        <f t="shared" si="19"/>
        <v>0</v>
      </c>
      <c r="T177" s="558">
        <f t="shared" si="19"/>
        <v>0</v>
      </c>
      <c r="U177" s="558">
        <f t="shared" si="19"/>
        <v>0</v>
      </c>
      <c r="V177" s="558">
        <f t="shared" si="19"/>
        <v>0</v>
      </c>
      <c r="W177" s="558">
        <f t="shared" si="19"/>
        <v>0</v>
      </c>
      <c r="X177" s="558">
        <f t="shared" si="19"/>
        <v>0</v>
      </c>
      <c r="Y177" s="558">
        <f t="shared" si="19"/>
        <v>0</v>
      </c>
      <c r="Z177" s="558">
        <f t="shared" si="19"/>
        <v>0</v>
      </c>
      <c r="AA177" s="558">
        <f t="shared" si="19"/>
        <v>0</v>
      </c>
    </row>
    <row r="178" spans="2:28" x14ac:dyDescent="0.2">
      <c r="B178" s="778"/>
      <c r="C178" s="213" t="s">
        <v>76</v>
      </c>
      <c r="D178" s="210"/>
      <c r="E178" s="210"/>
      <c r="F178" s="210"/>
      <c r="G178" s="211"/>
      <c r="H178" s="558">
        <f>SUMIF($E163:$E175,"Not NE",H163:H175)</f>
        <v>0</v>
      </c>
      <c r="I178" s="558">
        <f t="shared" ref="I178:AA178" si="20">SUMIF($E163:$E175,"Not NE",I163:I175)</f>
        <v>0</v>
      </c>
      <c r="J178" s="558">
        <f t="shared" si="20"/>
        <v>0</v>
      </c>
      <c r="K178" s="558">
        <f t="shared" si="20"/>
        <v>0</v>
      </c>
      <c r="L178" s="558">
        <f t="shared" si="20"/>
        <v>0</v>
      </c>
      <c r="M178" s="558">
        <f t="shared" si="20"/>
        <v>0</v>
      </c>
      <c r="N178" s="558">
        <f t="shared" si="20"/>
        <v>0</v>
      </c>
      <c r="O178" s="558">
        <f t="shared" si="20"/>
        <v>0</v>
      </c>
      <c r="P178" s="558">
        <f t="shared" si="20"/>
        <v>0</v>
      </c>
      <c r="Q178" s="558">
        <f t="shared" si="20"/>
        <v>0</v>
      </c>
      <c r="R178" s="558">
        <f t="shared" si="20"/>
        <v>0</v>
      </c>
      <c r="S178" s="558">
        <f t="shared" si="20"/>
        <v>0</v>
      </c>
      <c r="T178" s="558">
        <f t="shared" si="20"/>
        <v>0</v>
      </c>
      <c r="U178" s="558">
        <f t="shared" si="20"/>
        <v>0</v>
      </c>
      <c r="V178" s="558">
        <f t="shared" si="20"/>
        <v>0</v>
      </c>
      <c r="W178" s="558">
        <f t="shared" si="20"/>
        <v>0</v>
      </c>
      <c r="X178" s="558">
        <f t="shared" si="20"/>
        <v>0</v>
      </c>
      <c r="Y178" s="558">
        <f t="shared" si="20"/>
        <v>0</v>
      </c>
      <c r="Z178" s="558">
        <f t="shared" si="20"/>
        <v>0</v>
      </c>
      <c r="AA178" s="558">
        <f t="shared" si="20"/>
        <v>0</v>
      </c>
    </row>
    <row r="179" spans="2:28" x14ac:dyDescent="0.2">
      <c r="B179" s="778"/>
      <c r="C179" s="214" t="s">
        <v>73</v>
      </c>
      <c r="D179" s="215"/>
      <c r="E179" s="215"/>
      <c r="F179" s="215"/>
      <c r="G179" s="218"/>
      <c r="H179" s="559">
        <f t="shared" ref="H179:AA179" si="21">SUM(H163:H175)</f>
        <v>0</v>
      </c>
      <c r="I179" s="560">
        <f t="shared" si="21"/>
        <v>0</v>
      </c>
      <c r="J179" s="560">
        <f t="shared" si="21"/>
        <v>0</v>
      </c>
      <c r="K179" s="560">
        <f t="shared" si="21"/>
        <v>0</v>
      </c>
      <c r="L179" s="560">
        <f t="shared" si="21"/>
        <v>0</v>
      </c>
      <c r="M179" s="560">
        <f t="shared" si="21"/>
        <v>0</v>
      </c>
      <c r="N179" s="560">
        <f t="shared" si="21"/>
        <v>0</v>
      </c>
      <c r="O179" s="560">
        <f t="shared" si="21"/>
        <v>0</v>
      </c>
      <c r="P179" s="560">
        <f t="shared" si="21"/>
        <v>0</v>
      </c>
      <c r="Q179" s="560">
        <f t="shared" si="21"/>
        <v>0</v>
      </c>
      <c r="R179" s="560">
        <f t="shared" si="21"/>
        <v>0</v>
      </c>
      <c r="S179" s="560">
        <f t="shared" si="21"/>
        <v>0</v>
      </c>
      <c r="T179" s="560">
        <f t="shared" si="21"/>
        <v>0</v>
      </c>
      <c r="U179" s="560">
        <f t="shared" si="21"/>
        <v>0</v>
      </c>
      <c r="V179" s="560">
        <f t="shared" si="21"/>
        <v>0</v>
      </c>
      <c r="W179" s="560">
        <f t="shared" si="21"/>
        <v>0</v>
      </c>
      <c r="X179" s="560">
        <f t="shared" si="21"/>
        <v>0</v>
      </c>
      <c r="Y179" s="560">
        <f t="shared" si="21"/>
        <v>0</v>
      </c>
      <c r="Z179" s="560">
        <f t="shared" si="21"/>
        <v>0</v>
      </c>
      <c r="AA179" s="560">
        <f t="shared" si="21"/>
        <v>0</v>
      </c>
    </row>
    <row r="180" spans="2:28" ht="30" x14ac:dyDescent="0.2">
      <c r="B180" s="219" t="s">
        <v>55</v>
      </c>
      <c r="C180" s="394"/>
      <c r="D180" s="220"/>
      <c r="E180" s="220"/>
      <c r="F180" s="220"/>
      <c r="G180" s="221"/>
      <c r="H180" s="609"/>
      <c r="I180" s="609"/>
      <c r="J180" s="609"/>
      <c r="K180" s="609"/>
      <c r="L180" s="609"/>
      <c r="M180" s="609"/>
      <c r="N180" s="609"/>
      <c r="O180" s="609"/>
      <c r="P180" s="609"/>
      <c r="Q180" s="609"/>
      <c r="R180" s="609"/>
      <c r="S180" s="609"/>
      <c r="T180" s="609"/>
      <c r="U180" s="609"/>
      <c r="V180" s="609"/>
      <c r="W180" s="609"/>
      <c r="X180" s="609"/>
      <c r="Y180" s="609"/>
      <c r="Z180" s="609"/>
      <c r="AA180" s="609"/>
    </row>
    <row r="181" spans="2:28" x14ac:dyDescent="0.2">
      <c r="B181" s="777" t="str">
        <f>'RS Phys Flow'!B26</f>
        <v>Net carbon flux.</v>
      </c>
      <c r="C181" s="209" t="s">
        <v>202</v>
      </c>
      <c r="D181" s="210"/>
      <c r="E181" s="210"/>
      <c r="F181" s="210"/>
      <c r="G181" s="211"/>
      <c r="H181" s="557"/>
      <c r="I181" s="557"/>
      <c r="J181" s="557"/>
      <c r="K181" s="557"/>
      <c r="L181" s="557"/>
      <c r="M181" s="557"/>
      <c r="N181" s="557"/>
      <c r="O181" s="557"/>
      <c r="P181" s="557"/>
      <c r="Q181" s="557"/>
      <c r="R181" s="557"/>
      <c r="S181" s="557"/>
      <c r="T181" s="557"/>
      <c r="U181" s="557"/>
      <c r="V181" s="557"/>
      <c r="W181" s="557"/>
      <c r="X181" s="557"/>
      <c r="Y181" s="557"/>
      <c r="Z181" s="557"/>
      <c r="AA181" s="557"/>
      <c r="AB181" s="387"/>
    </row>
    <row r="182" spans="2:28" ht="28.5" x14ac:dyDescent="0.2">
      <c r="B182" s="778"/>
      <c r="C182" s="389" t="s">
        <v>298</v>
      </c>
      <c r="D182" s="383"/>
      <c r="E182" s="210" t="s">
        <v>82</v>
      </c>
      <c r="F182" s="383"/>
      <c r="G182" s="178"/>
      <c r="H182" s="606"/>
      <c r="I182" s="606"/>
      <c r="J182" s="606"/>
      <c r="K182" s="606"/>
      <c r="L182" s="606"/>
      <c r="M182" s="606"/>
      <c r="N182" s="606"/>
      <c r="O182" s="606"/>
      <c r="P182" s="606"/>
      <c r="Q182" s="606"/>
      <c r="R182" s="606"/>
      <c r="S182" s="606"/>
      <c r="T182" s="606"/>
      <c r="U182" s="606"/>
      <c r="V182" s="606"/>
      <c r="W182" s="606"/>
      <c r="X182" s="606"/>
      <c r="Y182" s="606"/>
      <c r="Z182" s="606"/>
      <c r="AA182" s="606"/>
      <c r="AB182" s="200"/>
    </row>
    <row r="183" spans="2:28" ht="28.5" x14ac:dyDescent="0.2">
      <c r="B183" s="778"/>
      <c r="C183" s="389" t="s">
        <v>299</v>
      </c>
      <c r="D183" s="383"/>
      <c r="E183" s="210" t="s">
        <v>82</v>
      </c>
      <c r="F183" s="383"/>
      <c r="G183" s="178"/>
      <c r="H183" s="606"/>
      <c r="I183" s="606"/>
      <c r="J183" s="606"/>
      <c r="K183" s="606"/>
      <c r="L183" s="606"/>
      <c r="M183" s="606"/>
      <c r="N183" s="606"/>
      <c r="O183" s="606"/>
      <c r="P183" s="606"/>
      <c r="Q183" s="606"/>
      <c r="R183" s="606"/>
      <c r="S183" s="606"/>
      <c r="T183" s="606"/>
      <c r="U183" s="606"/>
      <c r="V183" s="606"/>
      <c r="W183" s="606"/>
      <c r="X183" s="606"/>
      <c r="Y183" s="606"/>
      <c r="Z183" s="606"/>
      <c r="AA183" s="606"/>
      <c r="AB183" s="200"/>
    </row>
    <row r="184" spans="2:28" ht="28.5" x14ac:dyDescent="0.2">
      <c r="B184" s="778"/>
      <c r="C184" s="389" t="s">
        <v>300</v>
      </c>
      <c r="D184" s="383"/>
      <c r="E184" s="210" t="s">
        <v>82</v>
      </c>
      <c r="F184" s="383"/>
      <c r="G184" s="178"/>
      <c r="H184" s="606"/>
      <c r="I184" s="606"/>
      <c r="J184" s="606"/>
      <c r="K184" s="606"/>
      <c r="L184" s="606"/>
      <c r="M184" s="606"/>
      <c r="N184" s="606"/>
      <c r="O184" s="606"/>
      <c r="P184" s="606"/>
      <c r="Q184" s="606"/>
      <c r="R184" s="606"/>
      <c r="S184" s="606"/>
      <c r="T184" s="606"/>
      <c r="U184" s="606"/>
      <c r="V184" s="606"/>
      <c r="W184" s="606"/>
      <c r="X184" s="606"/>
      <c r="Y184" s="606"/>
      <c r="Z184" s="606"/>
      <c r="AA184" s="606"/>
      <c r="AB184" s="200"/>
    </row>
    <row r="185" spans="2:28" x14ac:dyDescent="0.2">
      <c r="B185" s="778"/>
      <c r="C185" s="212" t="s">
        <v>83</v>
      </c>
      <c r="D185" s="210"/>
      <c r="E185" s="210" t="s">
        <v>82</v>
      </c>
      <c r="F185" s="210"/>
      <c r="G185" s="211"/>
      <c r="H185" s="556">
        <f>(H182*'X RS Gen V Info'!$E$53)+('RS Attrib'!H183*'X RS Gen V Info'!$E$54)+('RS Attrib'!H184*'X RS Gen V Info'!$E$55)</f>
        <v>0</v>
      </c>
      <c r="I185" s="556">
        <f>(I182*'X RS Gen V Info'!$E$53)+('RS Attrib'!I183*'X RS Gen V Info'!$E$54)+('RS Attrib'!I184*'X RS Gen V Info'!$E$55)</f>
        <v>0</v>
      </c>
      <c r="J185" s="556">
        <f>(J182*'X RS Gen V Info'!$E$53)+('RS Attrib'!J183*'X RS Gen V Info'!$E$54)+('RS Attrib'!J184*'X RS Gen V Info'!$E$55)</f>
        <v>0</v>
      </c>
      <c r="K185" s="556">
        <f>(K182*'X RS Gen V Info'!$E$53)+('RS Attrib'!K183*'X RS Gen V Info'!$E$54)+('RS Attrib'!K184*'X RS Gen V Info'!$E$55)</f>
        <v>0</v>
      </c>
      <c r="L185" s="556">
        <f>(L182*'X RS Gen V Info'!$E$53)+('RS Attrib'!L183*'X RS Gen V Info'!$E$54)+('RS Attrib'!L184*'X RS Gen V Info'!$E$55)</f>
        <v>0</v>
      </c>
      <c r="M185" s="556">
        <f>(M182*'X RS Gen V Info'!$E$53)+('RS Attrib'!M183*'X RS Gen V Info'!$E$54)+('RS Attrib'!M184*'X RS Gen V Info'!$E$55)</f>
        <v>0</v>
      </c>
      <c r="N185" s="556">
        <f>(N182*'X RS Gen V Info'!$E$53)+('RS Attrib'!N183*'X RS Gen V Info'!$E$54)+('RS Attrib'!N184*'X RS Gen V Info'!$E$55)</f>
        <v>0</v>
      </c>
      <c r="O185" s="556">
        <f>(O182*'X RS Gen V Info'!$E$53)+('RS Attrib'!O183*'X RS Gen V Info'!$E$54)+('RS Attrib'!O184*'X RS Gen V Info'!$E$55)</f>
        <v>0</v>
      </c>
      <c r="P185" s="556">
        <f>(P182*'X RS Gen V Info'!$E$53)+('RS Attrib'!P183*'X RS Gen V Info'!$E$54)+('RS Attrib'!P184*'X RS Gen V Info'!$E$55)</f>
        <v>0</v>
      </c>
      <c r="Q185" s="556">
        <f>(Q182*'X RS Gen V Info'!$E$53)+('RS Attrib'!Q183*'X RS Gen V Info'!$E$54)+('RS Attrib'!Q184*'X RS Gen V Info'!$E$55)</f>
        <v>0</v>
      </c>
      <c r="R185" s="556">
        <f>(R182*'X RS Gen V Info'!$E$53)+('RS Attrib'!R183*'X RS Gen V Info'!$E$54)+('RS Attrib'!R184*'X RS Gen V Info'!$E$55)</f>
        <v>0</v>
      </c>
      <c r="S185" s="556">
        <f>(S182*'X RS Gen V Info'!$E$53)+('RS Attrib'!S183*'X RS Gen V Info'!$E$54)+('RS Attrib'!S184*'X RS Gen V Info'!$E$55)</f>
        <v>0</v>
      </c>
      <c r="T185" s="556">
        <f>(T182*'X RS Gen V Info'!$E$53)+('RS Attrib'!T183*'X RS Gen V Info'!$E$54)+('RS Attrib'!T184*'X RS Gen V Info'!$E$55)</f>
        <v>0</v>
      </c>
      <c r="U185" s="556">
        <f>(U182*'X RS Gen V Info'!$E$53)+('RS Attrib'!U183*'X RS Gen V Info'!$E$54)+('RS Attrib'!U184*'X RS Gen V Info'!$E$55)</f>
        <v>0</v>
      </c>
      <c r="V185" s="556">
        <f>(V182*'X RS Gen V Info'!$E$53)+('RS Attrib'!V183*'X RS Gen V Info'!$E$54)+('RS Attrib'!V184*'X RS Gen V Info'!$E$55)</f>
        <v>0</v>
      </c>
      <c r="W185" s="556">
        <f>(W182*'X RS Gen V Info'!$E$53)+('RS Attrib'!W183*'X RS Gen V Info'!$E$54)+('RS Attrib'!W184*'X RS Gen V Info'!$E$55)</f>
        <v>0</v>
      </c>
      <c r="X185" s="556">
        <f>(X182*'X RS Gen V Info'!$E$53)+('RS Attrib'!X183*'X RS Gen V Info'!$E$54)+('RS Attrib'!X184*'X RS Gen V Info'!$E$55)</f>
        <v>0</v>
      </c>
      <c r="Y185" s="556">
        <f>(Y182*'X RS Gen V Info'!$E$53)+('RS Attrib'!Y183*'X RS Gen V Info'!$E$54)+('RS Attrib'!Y184*'X RS Gen V Info'!$E$55)</f>
        <v>0</v>
      </c>
      <c r="Z185" s="556">
        <f>(Z182*'X RS Gen V Info'!$E$53)+('RS Attrib'!Z183*'X RS Gen V Info'!$E$54)+('RS Attrib'!Z184*'X RS Gen V Info'!$E$55)</f>
        <v>0</v>
      </c>
      <c r="AA185" s="556">
        <f>(AA182*'X RS Gen V Info'!$E$53)+('RS Attrib'!AA183*'X RS Gen V Info'!$E$54)+('RS Attrib'!AA184*'X RS Gen V Info'!$E$55)</f>
        <v>0</v>
      </c>
      <c r="AB185" s="200"/>
    </row>
    <row r="186" spans="2:28" x14ac:dyDescent="0.2">
      <c r="B186" s="778"/>
      <c r="C186" s="389" t="s">
        <v>187</v>
      </c>
      <c r="D186" s="383"/>
      <c r="E186" s="518" t="s">
        <v>63</v>
      </c>
      <c r="F186" s="383"/>
      <c r="G186" s="178"/>
      <c r="H186" s="562"/>
      <c r="I186" s="562"/>
      <c r="J186" s="562"/>
      <c r="K186" s="562"/>
      <c r="L186" s="562"/>
      <c r="M186" s="562"/>
      <c r="N186" s="562"/>
      <c r="O186" s="562"/>
      <c r="P186" s="562"/>
      <c r="Q186" s="562"/>
      <c r="R186" s="562"/>
      <c r="S186" s="562"/>
      <c r="T186" s="562"/>
      <c r="U186" s="562"/>
      <c r="V186" s="562"/>
      <c r="W186" s="562"/>
      <c r="X186" s="562"/>
      <c r="Y186" s="562"/>
      <c r="Z186" s="562"/>
      <c r="AA186" s="562"/>
      <c r="AB186" s="200"/>
    </row>
    <row r="187" spans="2:28" x14ac:dyDescent="0.2">
      <c r="B187" s="778"/>
      <c r="C187" s="388" t="s">
        <v>188</v>
      </c>
      <c r="D187" s="383"/>
      <c r="E187" s="518" t="s">
        <v>63</v>
      </c>
      <c r="F187" s="383"/>
      <c r="G187" s="178"/>
      <c r="H187" s="562"/>
      <c r="I187" s="562"/>
      <c r="J187" s="562"/>
      <c r="K187" s="562"/>
      <c r="L187" s="562"/>
      <c r="M187" s="562"/>
      <c r="N187" s="562"/>
      <c r="O187" s="562"/>
      <c r="P187" s="562"/>
      <c r="Q187" s="562"/>
      <c r="R187" s="562"/>
      <c r="S187" s="562"/>
      <c r="T187" s="562"/>
      <c r="U187" s="562"/>
      <c r="V187" s="562"/>
      <c r="W187" s="562"/>
      <c r="X187" s="562"/>
      <c r="Y187" s="562"/>
      <c r="Z187" s="562"/>
      <c r="AA187" s="562"/>
      <c r="AB187" s="200"/>
    </row>
    <row r="188" spans="2:28" x14ac:dyDescent="0.2">
      <c r="B188" s="778"/>
      <c r="C188" s="388" t="s">
        <v>189</v>
      </c>
      <c r="D188" s="383"/>
      <c r="E188" s="518" t="s">
        <v>63</v>
      </c>
      <c r="F188" s="383"/>
      <c r="G188" s="178"/>
      <c r="H188" s="562"/>
      <c r="I188" s="562"/>
      <c r="J188" s="562"/>
      <c r="K188" s="562"/>
      <c r="L188" s="562"/>
      <c r="M188" s="562"/>
      <c r="N188" s="562"/>
      <c r="O188" s="562"/>
      <c r="P188" s="562"/>
      <c r="Q188" s="562"/>
      <c r="R188" s="562"/>
      <c r="S188" s="562"/>
      <c r="T188" s="562"/>
      <c r="U188" s="562"/>
      <c r="V188" s="562"/>
      <c r="W188" s="562"/>
      <c r="X188" s="562"/>
      <c r="Y188" s="562"/>
      <c r="Z188" s="562"/>
      <c r="AA188" s="562"/>
      <c r="AB188" s="200"/>
    </row>
    <row r="189" spans="2:28" x14ac:dyDescent="0.2">
      <c r="B189" s="778"/>
      <c r="C189" s="388" t="s">
        <v>190</v>
      </c>
      <c r="D189" s="383"/>
      <c r="E189" s="518" t="s">
        <v>63</v>
      </c>
      <c r="F189" s="383"/>
      <c r="G189" s="178"/>
      <c r="H189" s="562"/>
      <c r="I189" s="562"/>
      <c r="J189" s="562"/>
      <c r="K189" s="562"/>
      <c r="L189" s="562"/>
      <c r="M189" s="562"/>
      <c r="N189" s="562"/>
      <c r="O189" s="562"/>
      <c r="P189" s="562"/>
      <c r="Q189" s="562"/>
      <c r="R189" s="562"/>
      <c r="S189" s="562"/>
      <c r="T189" s="562"/>
      <c r="U189" s="562"/>
      <c r="V189" s="562"/>
      <c r="W189" s="562"/>
      <c r="X189" s="562"/>
      <c r="Y189" s="562"/>
      <c r="Z189" s="562"/>
      <c r="AA189" s="562"/>
      <c r="AB189" s="200"/>
    </row>
    <row r="190" spans="2:28" x14ac:dyDescent="0.2">
      <c r="B190" s="778"/>
      <c r="C190" s="388" t="s">
        <v>191</v>
      </c>
      <c r="D190" s="383"/>
      <c r="E190" s="518" t="s">
        <v>63</v>
      </c>
      <c r="F190" s="383"/>
      <c r="G190" s="178"/>
      <c r="H190" s="562">
        <f t="shared" ref="H190:Q197" si="22">0*(-1)</f>
        <v>0</v>
      </c>
      <c r="I190" s="562">
        <f t="shared" si="22"/>
        <v>0</v>
      </c>
      <c r="J190" s="562">
        <f t="shared" si="22"/>
        <v>0</v>
      </c>
      <c r="K190" s="562">
        <f t="shared" si="22"/>
        <v>0</v>
      </c>
      <c r="L190" s="562">
        <f t="shared" si="22"/>
        <v>0</v>
      </c>
      <c r="M190" s="562">
        <f t="shared" si="22"/>
        <v>0</v>
      </c>
      <c r="N190" s="562">
        <f t="shared" si="22"/>
        <v>0</v>
      </c>
      <c r="O190" s="562">
        <f t="shared" si="22"/>
        <v>0</v>
      </c>
      <c r="P190" s="562">
        <f t="shared" si="22"/>
        <v>0</v>
      </c>
      <c r="Q190" s="562">
        <f t="shared" si="22"/>
        <v>0</v>
      </c>
      <c r="R190" s="562">
        <f t="shared" ref="R190:AA197" si="23">0*(-1)</f>
        <v>0</v>
      </c>
      <c r="S190" s="562">
        <f t="shared" si="23"/>
        <v>0</v>
      </c>
      <c r="T190" s="562">
        <f t="shared" si="23"/>
        <v>0</v>
      </c>
      <c r="U190" s="562">
        <f t="shared" si="23"/>
        <v>0</v>
      </c>
      <c r="V190" s="562">
        <f t="shared" si="23"/>
        <v>0</v>
      </c>
      <c r="W190" s="562">
        <f t="shared" si="23"/>
        <v>0</v>
      </c>
      <c r="X190" s="562">
        <f t="shared" si="23"/>
        <v>0</v>
      </c>
      <c r="Y190" s="562">
        <f t="shared" si="23"/>
        <v>0</v>
      </c>
      <c r="Z190" s="562">
        <f t="shared" si="23"/>
        <v>0</v>
      </c>
      <c r="AA190" s="562">
        <f t="shared" si="23"/>
        <v>0</v>
      </c>
      <c r="AB190" s="200"/>
    </row>
    <row r="191" spans="2:28" x14ac:dyDescent="0.2">
      <c r="B191" s="778"/>
      <c r="C191" s="388" t="s">
        <v>192</v>
      </c>
      <c r="D191" s="383"/>
      <c r="E191" s="518" t="s">
        <v>82</v>
      </c>
      <c r="F191" s="383"/>
      <c r="G191" s="178"/>
      <c r="H191" s="562">
        <f t="shared" si="22"/>
        <v>0</v>
      </c>
      <c r="I191" s="562">
        <f t="shared" si="22"/>
        <v>0</v>
      </c>
      <c r="J191" s="562">
        <f t="shared" si="22"/>
        <v>0</v>
      </c>
      <c r="K191" s="562">
        <f t="shared" si="22"/>
        <v>0</v>
      </c>
      <c r="L191" s="562">
        <f t="shared" si="22"/>
        <v>0</v>
      </c>
      <c r="M191" s="562">
        <f t="shared" si="22"/>
        <v>0</v>
      </c>
      <c r="N191" s="562">
        <f t="shared" si="22"/>
        <v>0</v>
      </c>
      <c r="O191" s="562">
        <f t="shared" si="22"/>
        <v>0</v>
      </c>
      <c r="P191" s="562">
        <f t="shared" si="22"/>
        <v>0</v>
      </c>
      <c r="Q191" s="562">
        <f t="shared" si="22"/>
        <v>0</v>
      </c>
      <c r="R191" s="562">
        <f t="shared" si="23"/>
        <v>0</v>
      </c>
      <c r="S191" s="562">
        <f t="shared" si="23"/>
        <v>0</v>
      </c>
      <c r="T191" s="562">
        <f t="shared" si="23"/>
        <v>0</v>
      </c>
      <c r="U191" s="562">
        <f t="shared" si="23"/>
        <v>0</v>
      </c>
      <c r="V191" s="562">
        <f t="shared" si="23"/>
        <v>0</v>
      </c>
      <c r="W191" s="562">
        <f t="shared" si="23"/>
        <v>0</v>
      </c>
      <c r="X191" s="562">
        <f t="shared" si="23"/>
        <v>0</v>
      </c>
      <c r="Y191" s="562">
        <f t="shared" si="23"/>
        <v>0</v>
      </c>
      <c r="Z191" s="562">
        <f t="shared" si="23"/>
        <v>0</v>
      </c>
      <c r="AA191" s="562">
        <f t="shared" si="23"/>
        <v>0</v>
      </c>
      <c r="AB191" s="200"/>
    </row>
    <row r="192" spans="2:28" x14ac:dyDescent="0.2">
      <c r="B192" s="778"/>
      <c r="C192" s="388" t="s">
        <v>193</v>
      </c>
      <c r="D192" s="383"/>
      <c r="E192" s="518" t="s">
        <v>82</v>
      </c>
      <c r="F192" s="383"/>
      <c r="G192" s="178"/>
      <c r="H192" s="562">
        <f t="shared" si="22"/>
        <v>0</v>
      </c>
      <c r="I192" s="562">
        <f t="shared" si="22"/>
        <v>0</v>
      </c>
      <c r="J192" s="562">
        <f t="shared" si="22"/>
        <v>0</v>
      </c>
      <c r="K192" s="562">
        <f t="shared" si="22"/>
        <v>0</v>
      </c>
      <c r="L192" s="562">
        <f t="shared" si="22"/>
        <v>0</v>
      </c>
      <c r="M192" s="562">
        <f t="shared" si="22"/>
        <v>0</v>
      </c>
      <c r="N192" s="562">
        <f t="shared" si="22"/>
        <v>0</v>
      </c>
      <c r="O192" s="562">
        <f t="shared" si="22"/>
        <v>0</v>
      </c>
      <c r="P192" s="562">
        <f t="shared" si="22"/>
        <v>0</v>
      </c>
      <c r="Q192" s="562">
        <f t="shared" si="22"/>
        <v>0</v>
      </c>
      <c r="R192" s="562">
        <f t="shared" si="23"/>
        <v>0</v>
      </c>
      <c r="S192" s="562">
        <f t="shared" si="23"/>
        <v>0</v>
      </c>
      <c r="T192" s="562">
        <f t="shared" si="23"/>
        <v>0</v>
      </c>
      <c r="U192" s="562">
        <f t="shared" si="23"/>
        <v>0</v>
      </c>
      <c r="V192" s="562">
        <f t="shared" si="23"/>
        <v>0</v>
      </c>
      <c r="W192" s="562">
        <f t="shared" si="23"/>
        <v>0</v>
      </c>
      <c r="X192" s="562">
        <f t="shared" si="23"/>
        <v>0</v>
      </c>
      <c r="Y192" s="562">
        <f t="shared" si="23"/>
        <v>0</v>
      </c>
      <c r="Z192" s="562">
        <f t="shared" si="23"/>
        <v>0</v>
      </c>
      <c r="AA192" s="562">
        <f t="shared" si="23"/>
        <v>0</v>
      </c>
      <c r="AB192" s="200"/>
    </row>
    <row r="193" spans="2:28" x14ac:dyDescent="0.2">
      <c r="B193" s="778"/>
      <c r="C193" s="390" t="s">
        <v>201</v>
      </c>
      <c r="D193" s="383"/>
      <c r="E193" s="383"/>
      <c r="F193" s="383"/>
      <c r="G193" s="178"/>
      <c r="H193" s="562">
        <f t="shared" si="22"/>
        <v>0</v>
      </c>
      <c r="I193" s="562">
        <f t="shared" si="22"/>
        <v>0</v>
      </c>
      <c r="J193" s="562">
        <f t="shared" si="22"/>
        <v>0</v>
      </c>
      <c r="K193" s="562">
        <f t="shared" si="22"/>
        <v>0</v>
      </c>
      <c r="L193" s="562">
        <f t="shared" si="22"/>
        <v>0</v>
      </c>
      <c r="M193" s="562">
        <f t="shared" si="22"/>
        <v>0</v>
      </c>
      <c r="N193" s="562">
        <f t="shared" si="22"/>
        <v>0</v>
      </c>
      <c r="O193" s="562">
        <f t="shared" si="22"/>
        <v>0</v>
      </c>
      <c r="P193" s="562">
        <f t="shared" si="22"/>
        <v>0</v>
      </c>
      <c r="Q193" s="562">
        <f t="shared" si="22"/>
        <v>0</v>
      </c>
      <c r="R193" s="562">
        <f t="shared" si="23"/>
        <v>0</v>
      </c>
      <c r="S193" s="562">
        <f t="shared" si="23"/>
        <v>0</v>
      </c>
      <c r="T193" s="562">
        <f t="shared" si="23"/>
        <v>0</v>
      </c>
      <c r="U193" s="562">
        <f t="shared" si="23"/>
        <v>0</v>
      </c>
      <c r="V193" s="562">
        <f t="shared" si="23"/>
        <v>0</v>
      </c>
      <c r="W193" s="562">
        <f t="shared" si="23"/>
        <v>0</v>
      </c>
      <c r="X193" s="562">
        <f t="shared" si="23"/>
        <v>0</v>
      </c>
      <c r="Y193" s="562">
        <f t="shared" si="23"/>
        <v>0</v>
      </c>
      <c r="Z193" s="562">
        <f t="shared" si="23"/>
        <v>0</v>
      </c>
      <c r="AA193" s="562">
        <f t="shared" si="23"/>
        <v>0</v>
      </c>
      <c r="AB193" s="200"/>
    </row>
    <row r="194" spans="2:28" x14ac:dyDescent="0.2">
      <c r="B194" s="778"/>
      <c r="C194" s="385"/>
      <c r="D194" s="383"/>
      <c r="E194" s="383"/>
      <c r="F194" s="383"/>
      <c r="G194" s="178"/>
      <c r="H194" s="562">
        <f t="shared" si="22"/>
        <v>0</v>
      </c>
      <c r="I194" s="562">
        <f t="shared" si="22"/>
        <v>0</v>
      </c>
      <c r="J194" s="562">
        <f t="shared" si="22"/>
        <v>0</v>
      </c>
      <c r="K194" s="562">
        <f t="shared" si="22"/>
        <v>0</v>
      </c>
      <c r="L194" s="562">
        <f t="shared" si="22"/>
        <v>0</v>
      </c>
      <c r="M194" s="562">
        <f t="shared" si="22"/>
        <v>0</v>
      </c>
      <c r="N194" s="562">
        <f t="shared" si="22"/>
        <v>0</v>
      </c>
      <c r="O194" s="562">
        <f t="shared" si="22"/>
        <v>0</v>
      </c>
      <c r="P194" s="562">
        <f t="shared" si="22"/>
        <v>0</v>
      </c>
      <c r="Q194" s="562">
        <f t="shared" si="22"/>
        <v>0</v>
      </c>
      <c r="R194" s="562">
        <f t="shared" si="23"/>
        <v>0</v>
      </c>
      <c r="S194" s="562">
        <f t="shared" si="23"/>
        <v>0</v>
      </c>
      <c r="T194" s="562">
        <f t="shared" si="23"/>
        <v>0</v>
      </c>
      <c r="U194" s="562">
        <f t="shared" si="23"/>
        <v>0</v>
      </c>
      <c r="V194" s="562">
        <f t="shared" si="23"/>
        <v>0</v>
      </c>
      <c r="W194" s="562">
        <f t="shared" si="23"/>
        <v>0</v>
      </c>
      <c r="X194" s="562">
        <f t="shared" si="23"/>
        <v>0</v>
      </c>
      <c r="Y194" s="562">
        <f t="shared" si="23"/>
        <v>0</v>
      </c>
      <c r="Z194" s="562">
        <f t="shared" si="23"/>
        <v>0</v>
      </c>
      <c r="AA194" s="562">
        <f t="shared" si="23"/>
        <v>0</v>
      </c>
      <c r="AB194" s="200"/>
    </row>
    <row r="195" spans="2:28" x14ac:dyDescent="0.2">
      <c r="B195" s="778"/>
      <c r="C195" s="385"/>
      <c r="D195" s="383"/>
      <c r="E195" s="383"/>
      <c r="F195" s="383"/>
      <c r="G195" s="178"/>
      <c r="H195" s="562">
        <f t="shared" si="22"/>
        <v>0</v>
      </c>
      <c r="I195" s="562">
        <f t="shared" si="22"/>
        <v>0</v>
      </c>
      <c r="J195" s="562">
        <f t="shared" si="22"/>
        <v>0</v>
      </c>
      <c r="K195" s="562">
        <f t="shared" si="22"/>
        <v>0</v>
      </c>
      <c r="L195" s="562">
        <f t="shared" si="22"/>
        <v>0</v>
      </c>
      <c r="M195" s="562">
        <f t="shared" si="22"/>
        <v>0</v>
      </c>
      <c r="N195" s="562">
        <f t="shared" si="22"/>
        <v>0</v>
      </c>
      <c r="O195" s="562">
        <f t="shared" si="22"/>
        <v>0</v>
      </c>
      <c r="P195" s="562">
        <f t="shared" si="22"/>
        <v>0</v>
      </c>
      <c r="Q195" s="562">
        <f t="shared" si="22"/>
        <v>0</v>
      </c>
      <c r="R195" s="562">
        <f t="shared" si="23"/>
        <v>0</v>
      </c>
      <c r="S195" s="562">
        <f t="shared" si="23"/>
        <v>0</v>
      </c>
      <c r="T195" s="562">
        <f t="shared" si="23"/>
        <v>0</v>
      </c>
      <c r="U195" s="562">
        <f t="shared" si="23"/>
        <v>0</v>
      </c>
      <c r="V195" s="562">
        <f t="shared" si="23"/>
        <v>0</v>
      </c>
      <c r="W195" s="562">
        <f t="shared" si="23"/>
        <v>0</v>
      </c>
      <c r="X195" s="562">
        <f t="shared" si="23"/>
        <v>0</v>
      </c>
      <c r="Y195" s="562">
        <f t="shared" si="23"/>
        <v>0</v>
      </c>
      <c r="Z195" s="562">
        <f t="shared" si="23"/>
        <v>0</v>
      </c>
      <c r="AA195" s="562">
        <f t="shared" si="23"/>
        <v>0</v>
      </c>
      <c r="AB195" s="200"/>
    </row>
    <row r="196" spans="2:28" x14ac:dyDescent="0.2">
      <c r="B196" s="778"/>
      <c r="C196" s="385"/>
      <c r="D196" s="383"/>
      <c r="E196" s="383"/>
      <c r="F196" s="383"/>
      <c r="G196" s="178"/>
      <c r="H196" s="562">
        <f t="shared" si="22"/>
        <v>0</v>
      </c>
      <c r="I196" s="562">
        <f t="shared" si="22"/>
        <v>0</v>
      </c>
      <c r="J196" s="562">
        <f t="shared" si="22"/>
        <v>0</v>
      </c>
      <c r="K196" s="562">
        <f t="shared" si="22"/>
        <v>0</v>
      </c>
      <c r="L196" s="562">
        <f t="shared" si="22"/>
        <v>0</v>
      </c>
      <c r="M196" s="562">
        <f t="shared" si="22"/>
        <v>0</v>
      </c>
      <c r="N196" s="562">
        <f t="shared" si="22"/>
        <v>0</v>
      </c>
      <c r="O196" s="562">
        <f t="shared" si="22"/>
        <v>0</v>
      </c>
      <c r="P196" s="562">
        <f t="shared" si="22"/>
        <v>0</v>
      </c>
      <c r="Q196" s="562">
        <f t="shared" si="22"/>
        <v>0</v>
      </c>
      <c r="R196" s="562">
        <f t="shared" si="23"/>
        <v>0</v>
      </c>
      <c r="S196" s="562">
        <f t="shared" si="23"/>
        <v>0</v>
      </c>
      <c r="T196" s="562">
        <f t="shared" si="23"/>
        <v>0</v>
      </c>
      <c r="U196" s="562">
        <f t="shared" si="23"/>
        <v>0</v>
      </c>
      <c r="V196" s="562">
        <f t="shared" si="23"/>
        <v>0</v>
      </c>
      <c r="W196" s="562">
        <f t="shared" si="23"/>
        <v>0</v>
      </c>
      <c r="X196" s="562">
        <f t="shared" si="23"/>
        <v>0</v>
      </c>
      <c r="Y196" s="562">
        <f t="shared" si="23"/>
        <v>0</v>
      </c>
      <c r="Z196" s="562">
        <f t="shared" si="23"/>
        <v>0</v>
      </c>
      <c r="AA196" s="562">
        <f t="shared" si="23"/>
        <v>0</v>
      </c>
      <c r="AB196" s="200"/>
    </row>
    <row r="197" spans="2:28" x14ac:dyDescent="0.2">
      <c r="B197" s="778"/>
      <c r="C197" s="385"/>
      <c r="D197" s="383"/>
      <c r="E197" s="383"/>
      <c r="F197" s="383"/>
      <c r="G197" s="178"/>
      <c r="H197" s="562">
        <f t="shared" si="22"/>
        <v>0</v>
      </c>
      <c r="I197" s="562">
        <f t="shared" si="22"/>
        <v>0</v>
      </c>
      <c r="J197" s="562">
        <f t="shared" si="22"/>
        <v>0</v>
      </c>
      <c r="K197" s="562">
        <f t="shared" si="22"/>
        <v>0</v>
      </c>
      <c r="L197" s="562">
        <f t="shared" si="22"/>
        <v>0</v>
      </c>
      <c r="M197" s="562">
        <f t="shared" si="22"/>
        <v>0</v>
      </c>
      <c r="N197" s="562">
        <f t="shared" si="22"/>
        <v>0</v>
      </c>
      <c r="O197" s="562">
        <f t="shared" si="22"/>
        <v>0</v>
      </c>
      <c r="P197" s="562">
        <f t="shared" si="22"/>
        <v>0</v>
      </c>
      <c r="Q197" s="562">
        <f t="shared" si="22"/>
        <v>0</v>
      </c>
      <c r="R197" s="562">
        <f t="shared" si="23"/>
        <v>0</v>
      </c>
      <c r="S197" s="562">
        <f t="shared" si="23"/>
        <v>0</v>
      </c>
      <c r="T197" s="562">
        <f t="shared" si="23"/>
        <v>0</v>
      </c>
      <c r="U197" s="562">
        <f t="shared" si="23"/>
        <v>0</v>
      </c>
      <c r="V197" s="562">
        <f t="shared" si="23"/>
        <v>0</v>
      </c>
      <c r="W197" s="562">
        <f t="shared" si="23"/>
        <v>0</v>
      </c>
      <c r="X197" s="562">
        <f t="shared" si="23"/>
        <v>0</v>
      </c>
      <c r="Y197" s="562">
        <f t="shared" si="23"/>
        <v>0</v>
      </c>
      <c r="Z197" s="562">
        <f t="shared" si="23"/>
        <v>0</v>
      </c>
      <c r="AA197" s="562">
        <f t="shared" si="23"/>
        <v>0</v>
      </c>
      <c r="AB197" s="200"/>
    </row>
    <row r="198" spans="2:28" x14ac:dyDescent="0.2">
      <c r="B198" s="778"/>
      <c r="C198" s="209" t="s">
        <v>77</v>
      </c>
      <c r="D198" s="210"/>
      <c r="E198" s="210"/>
      <c r="F198" s="210"/>
      <c r="G198" s="211"/>
      <c r="H198" s="557"/>
      <c r="I198" s="557"/>
      <c r="J198" s="557"/>
      <c r="K198" s="557"/>
      <c r="L198" s="557"/>
      <c r="M198" s="557"/>
      <c r="N198" s="557"/>
      <c r="O198" s="557"/>
      <c r="P198" s="557"/>
      <c r="Q198" s="557"/>
      <c r="R198" s="557"/>
      <c r="S198" s="557"/>
      <c r="T198" s="557"/>
      <c r="U198" s="557"/>
      <c r="V198" s="557"/>
      <c r="W198" s="557"/>
      <c r="X198" s="557"/>
      <c r="Y198" s="557"/>
      <c r="Z198" s="557"/>
      <c r="AA198" s="557"/>
      <c r="AB198" s="200"/>
    </row>
    <row r="199" spans="2:28" x14ac:dyDescent="0.2">
      <c r="B199" s="778"/>
      <c r="C199" s="213" t="s">
        <v>75</v>
      </c>
      <c r="D199" s="210"/>
      <c r="E199" s="210"/>
      <c r="F199" s="210"/>
      <c r="G199" s="211"/>
      <c r="H199" s="558">
        <f>SUMIF($E185:$E197,"NE",H185:H197)</f>
        <v>0</v>
      </c>
      <c r="I199" s="558">
        <f t="shared" ref="I199:AA199" si="24">SUMIF($E185:$E197,"NE",I185:I197)</f>
        <v>0</v>
      </c>
      <c r="J199" s="558">
        <f t="shared" si="24"/>
        <v>0</v>
      </c>
      <c r="K199" s="558">
        <f t="shared" si="24"/>
        <v>0</v>
      </c>
      <c r="L199" s="558">
        <f t="shared" si="24"/>
        <v>0</v>
      </c>
      <c r="M199" s="558">
        <f t="shared" si="24"/>
        <v>0</v>
      </c>
      <c r="N199" s="558">
        <f t="shared" si="24"/>
        <v>0</v>
      </c>
      <c r="O199" s="558">
        <f t="shared" si="24"/>
        <v>0</v>
      </c>
      <c r="P199" s="558">
        <f t="shared" si="24"/>
        <v>0</v>
      </c>
      <c r="Q199" s="558">
        <f t="shared" si="24"/>
        <v>0</v>
      </c>
      <c r="R199" s="558">
        <f t="shared" si="24"/>
        <v>0</v>
      </c>
      <c r="S199" s="558">
        <f t="shared" si="24"/>
        <v>0</v>
      </c>
      <c r="T199" s="558">
        <f t="shared" si="24"/>
        <v>0</v>
      </c>
      <c r="U199" s="558">
        <f t="shared" si="24"/>
        <v>0</v>
      </c>
      <c r="V199" s="558">
        <f t="shared" si="24"/>
        <v>0</v>
      </c>
      <c r="W199" s="558">
        <f t="shared" si="24"/>
        <v>0</v>
      </c>
      <c r="X199" s="558">
        <f t="shared" si="24"/>
        <v>0</v>
      </c>
      <c r="Y199" s="558">
        <f t="shared" si="24"/>
        <v>0</v>
      </c>
      <c r="Z199" s="558">
        <f t="shared" si="24"/>
        <v>0</v>
      </c>
      <c r="AA199" s="558">
        <f t="shared" si="24"/>
        <v>0</v>
      </c>
      <c r="AB199" s="200"/>
    </row>
    <row r="200" spans="2:28" x14ac:dyDescent="0.2">
      <c r="B200" s="778"/>
      <c r="C200" s="213" t="s">
        <v>76</v>
      </c>
      <c r="D200" s="210"/>
      <c r="E200" s="210"/>
      <c r="F200" s="210"/>
      <c r="G200" s="211"/>
      <c r="H200" s="558">
        <f>SUMIF($E185:$E197,"Not NE",H185:H197)</f>
        <v>0</v>
      </c>
      <c r="I200" s="558">
        <f t="shared" ref="I200:AA200" si="25">SUMIF($E185:$E197,"Not NE",I185:I197)</f>
        <v>0</v>
      </c>
      <c r="J200" s="558">
        <f t="shared" si="25"/>
        <v>0</v>
      </c>
      <c r="K200" s="558">
        <f t="shared" si="25"/>
        <v>0</v>
      </c>
      <c r="L200" s="558">
        <f t="shared" si="25"/>
        <v>0</v>
      </c>
      <c r="M200" s="558">
        <f t="shared" si="25"/>
        <v>0</v>
      </c>
      <c r="N200" s="558">
        <f t="shared" si="25"/>
        <v>0</v>
      </c>
      <c r="O200" s="558">
        <f t="shared" si="25"/>
        <v>0</v>
      </c>
      <c r="P200" s="558">
        <f t="shared" si="25"/>
        <v>0</v>
      </c>
      <c r="Q200" s="558">
        <f t="shared" si="25"/>
        <v>0</v>
      </c>
      <c r="R200" s="558">
        <f t="shared" si="25"/>
        <v>0</v>
      </c>
      <c r="S200" s="558">
        <f t="shared" si="25"/>
        <v>0</v>
      </c>
      <c r="T200" s="558">
        <f t="shared" si="25"/>
        <v>0</v>
      </c>
      <c r="U200" s="558">
        <f t="shared" si="25"/>
        <v>0</v>
      </c>
      <c r="V200" s="558">
        <f t="shared" si="25"/>
        <v>0</v>
      </c>
      <c r="W200" s="558">
        <f t="shared" si="25"/>
        <v>0</v>
      </c>
      <c r="X200" s="558">
        <f t="shared" si="25"/>
        <v>0</v>
      </c>
      <c r="Y200" s="558">
        <f t="shared" si="25"/>
        <v>0</v>
      </c>
      <c r="Z200" s="558">
        <f t="shared" si="25"/>
        <v>0</v>
      </c>
      <c r="AA200" s="558">
        <f t="shared" si="25"/>
        <v>0</v>
      </c>
      <c r="AB200" s="200"/>
    </row>
    <row r="201" spans="2:28" x14ac:dyDescent="0.2">
      <c r="B201" s="778"/>
      <c r="C201" s="214" t="s">
        <v>73</v>
      </c>
      <c r="D201" s="215"/>
      <c r="E201" s="215"/>
      <c r="F201" s="215"/>
      <c r="G201" s="218"/>
      <c r="H201" s="559">
        <f t="shared" ref="H201:AA201" si="26">SUM(H185:H197)</f>
        <v>0</v>
      </c>
      <c r="I201" s="560">
        <f t="shared" si="26"/>
        <v>0</v>
      </c>
      <c r="J201" s="560">
        <f t="shared" si="26"/>
        <v>0</v>
      </c>
      <c r="K201" s="560">
        <f t="shared" si="26"/>
        <v>0</v>
      </c>
      <c r="L201" s="560">
        <f t="shared" si="26"/>
        <v>0</v>
      </c>
      <c r="M201" s="560">
        <f t="shared" si="26"/>
        <v>0</v>
      </c>
      <c r="N201" s="560">
        <f t="shared" si="26"/>
        <v>0</v>
      </c>
      <c r="O201" s="560">
        <f t="shared" si="26"/>
        <v>0</v>
      </c>
      <c r="P201" s="560">
        <f t="shared" si="26"/>
        <v>0</v>
      </c>
      <c r="Q201" s="560">
        <f t="shared" si="26"/>
        <v>0</v>
      </c>
      <c r="R201" s="560">
        <f t="shared" si="26"/>
        <v>0</v>
      </c>
      <c r="S201" s="560">
        <f t="shared" si="26"/>
        <v>0</v>
      </c>
      <c r="T201" s="560">
        <f t="shared" si="26"/>
        <v>0</v>
      </c>
      <c r="U201" s="560">
        <f t="shared" si="26"/>
        <v>0</v>
      </c>
      <c r="V201" s="560">
        <f t="shared" si="26"/>
        <v>0</v>
      </c>
      <c r="W201" s="560">
        <f t="shared" si="26"/>
        <v>0</v>
      </c>
      <c r="X201" s="560">
        <f t="shared" si="26"/>
        <v>0</v>
      </c>
      <c r="Y201" s="560">
        <f t="shared" si="26"/>
        <v>0</v>
      </c>
      <c r="Z201" s="560">
        <f t="shared" si="26"/>
        <v>0</v>
      </c>
      <c r="AA201" s="560">
        <f t="shared" si="26"/>
        <v>0</v>
      </c>
      <c r="AB201" s="200"/>
    </row>
    <row r="202" spans="2:28" x14ac:dyDescent="0.2">
      <c r="B202" s="777">
        <f>'RS Phys Flow'!B27</f>
        <v>0</v>
      </c>
      <c r="C202" s="225" t="s">
        <v>202</v>
      </c>
      <c r="D202" s="210"/>
      <c r="E202" s="210"/>
      <c r="F202" s="210"/>
      <c r="G202" s="211"/>
      <c r="H202" s="557"/>
      <c r="I202" s="557"/>
      <c r="J202" s="557"/>
      <c r="K202" s="557"/>
      <c r="L202" s="557"/>
      <c r="M202" s="557"/>
      <c r="N202" s="557"/>
      <c r="O202" s="557"/>
      <c r="P202" s="557"/>
      <c r="Q202" s="557"/>
      <c r="R202" s="557"/>
      <c r="S202" s="557"/>
      <c r="T202" s="557"/>
      <c r="U202" s="557"/>
      <c r="V202" s="557"/>
      <c r="W202" s="557"/>
      <c r="X202" s="557"/>
      <c r="Y202" s="557"/>
      <c r="Z202" s="557"/>
      <c r="AA202" s="557"/>
      <c r="AB202" s="387"/>
    </row>
    <row r="203" spans="2:28" ht="28.5" x14ac:dyDescent="0.2">
      <c r="B203" s="778"/>
      <c r="C203" s="389" t="s">
        <v>298</v>
      </c>
      <c r="D203" s="383"/>
      <c r="E203" s="210" t="s">
        <v>82</v>
      </c>
      <c r="F203" s="383"/>
      <c r="G203" s="178"/>
      <c r="H203" s="606"/>
      <c r="I203" s="606"/>
      <c r="J203" s="606"/>
      <c r="K203" s="606"/>
      <c r="L203" s="606"/>
      <c r="M203" s="606"/>
      <c r="N203" s="606"/>
      <c r="O203" s="606"/>
      <c r="P203" s="606"/>
      <c r="Q203" s="606"/>
      <c r="R203" s="606"/>
      <c r="S203" s="606"/>
      <c r="T203" s="606"/>
      <c r="U203" s="606"/>
      <c r="V203" s="606"/>
      <c r="W203" s="606"/>
      <c r="X203" s="606"/>
      <c r="Y203" s="606"/>
      <c r="Z203" s="606"/>
      <c r="AA203" s="606"/>
      <c r="AB203" s="200"/>
    </row>
    <row r="204" spans="2:28" ht="28.5" x14ac:dyDescent="0.2">
      <c r="B204" s="778"/>
      <c r="C204" s="389" t="s">
        <v>299</v>
      </c>
      <c r="D204" s="383"/>
      <c r="E204" s="210" t="s">
        <v>82</v>
      </c>
      <c r="F204" s="383"/>
      <c r="G204" s="178"/>
      <c r="H204" s="606"/>
      <c r="I204" s="606"/>
      <c r="J204" s="606"/>
      <c r="K204" s="606"/>
      <c r="L204" s="606"/>
      <c r="M204" s="606"/>
      <c r="N204" s="606"/>
      <c r="O204" s="606"/>
      <c r="P204" s="606"/>
      <c r="Q204" s="606"/>
      <c r="R204" s="606"/>
      <c r="S204" s="606"/>
      <c r="T204" s="606"/>
      <c r="U204" s="606"/>
      <c r="V204" s="606"/>
      <c r="W204" s="606"/>
      <c r="X204" s="606"/>
      <c r="Y204" s="606"/>
      <c r="Z204" s="606"/>
      <c r="AA204" s="606"/>
      <c r="AB204" s="200"/>
    </row>
    <row r="205" spans="2:28" ht="28.5" x14ac:dyDescent="0.2">
      <c r="B205" s="778"/>
      <c r="C205" s="389" t="s">
        <v>300</v>
      </c>
      <c r="D205" s="383"/>
      <c r="E205" s="210" t="s">
        <v>82</v>
      </c>
      <c r="F205" s="383"/>
      <c r="G205" s="178"/>
      <c r="H205" s="606"/>
      <c r="I205" s="606"/>
      <c r="J205" s="606"/>
      <c r="K205" s="606"/>
      <c r="L205" s="606"/>
      <c r="M205" s="606"/>
      <c r="N205" s="606"/>
      <c r="O205" s="606"/>
      <c r="P205" s="606"/>
      <c r="Q205" s="606"/>
      <c r="R205" s="606"/>
      <c r="S205" s="606"/>
      <c r="T205" s="606"/>
      <c r="U205" s="606"/>
      <c r="V205" s="606"/>
      <c r="W205" s="606"/>
      <c r="X205" s="606"/>
      <c r="Y205" s="606"/>
      <c r="Z205" s="606"/>
      <c r="AA205" s="606"/>
      <c r="AB205" s="200"/>
    </row>
    <row r="206" spans="2:28" x14ac:dyDescent="0.2">
      <c r="B206" s="778"/>
      <c r="C206" s="212" t="s">
        <v>83</v>
      </c>
      <c r="D206" s="210"/>
      <c r="E206" s="210" t="s">
        <v>82</v>
      </c>
      <c r="F206" s="210"/>
      <c r="G206" s="211"/>
      <c r="H206" s="557">
        <f>(H203*'X RS Gen V Info'!$E$53)+('RS Attrib'!H204*'X RS Gen V Info'!$E$54)+('RS Attrib'!H205*'X RS Gen V Info'!$E$55)</f>
        <v>0</v>
      </c>
      <c r="I206" s="557">
        <f>(I203*'X RS Gen V Info'!$E$53)+('RS Attrib'!I204*'X RS Gen V Info'!$E$54)+('RS Attrib'!I205*'X RS Gen V Info'!$E$55)</f>
        <v>0</v>
      </c>
      <c r="J206" s="557">
        <f>(J203*'X RS Gen V Info'!$E$53)+('RS Attrib'!J204*'X RS Gen V Info'!$E$54)+('RS Attrib'!J205*'X RS Gen V Info'!$E$55)</f>
        <v>0</v>
      </c>
      <c r="K206" s="557">
        <f>(K203*'X RS Gen V Info'!$E$53)+('RS Attrib'!K204*'X RS Gen V Info'!$E$54)+('RS Attrib'!K205*'X RS Gen V Info'!$E$55)</f>
        <v>0</v>
      </c>
      <c r="L206" s="557">
        <f>(L203*'X RS Gen V Info'!$E$53)+('RS Attrib'!L204*'X RS Gen V Info'!$E$54)+('RS Attrib'!L205*'X RS Gen V Info'!$E$55)</f>
        <v>0</v>
      </c>
      <c r="M206" s="557">
        <f>(M203*'X RS Gen V Info'!$E$53)+('RS Attrib'!M204*'X RS Gen V Info'!$E$54)+('RS Attrib'!M205*'X RS Gen V Info'!$E$55)</f>
        <v>0</v>
      </c>
      <c r="N206" s="557">
        <f>(N203*'X RS Gen V Info'!$E$53)+('RS Attrib'!N204*'X RS Gen V Info'!$E$54)+('RS Attrib'!N205*'X RS Gen V Info'!$E$55)</f>
        <v>0</v>
      </c>
      <c r="O206" s="557">
        <f>(O203*'X RS Gen V Info'!$E$53)+('RS Attrib'!O204*'X RS Gen V Info'!$E$54)+('RS Attrib'!O205*'X RS Gen V Info'!$E$55)</f>
        <v>0</v>
      </c>
      <c r="P206" s="557">
        <f>(P203*'X RS Gen V Info'!$E$53)+('RS Attrib'!P204*'X RS Gen V Info'!$E$54)+('RS Attrib'!P205*'X RS Gen V Info'!$E$55)</f>
        <v>0</v>
      </c>
      <c r="Q206" s="557">
        <f>(Q203*'X RS Gen V Info'!$E$53)+('RS Attrib'!Q204*'X RS Gen V Info'!$E$54)+('RS Attrib'!Q205*'X RS Gen V Info'!$E$55)</f>
        <v>0</v>
      </c>
      <c r="R206" s="557">
        <f>(R203*'X RS Gen V Info'!$E$53)+('RS Attrib'!R204*'X RS Gen V Info'!$E$54)+('RS Attrib'!R205*'X RS Gen V Info'!$E$55)</f>
        <v>0</v>
      </c>
      <c r="S206" s="557">
        <f>(S203*'X RS Gen V Info'!$E$53)+('RS Attrib'!S204*'X RS Gen V Info'!$E$54)+('RS Attrib'!S205*'X RS Gen V Info'!$E$55)</f>
        <v>0</v>
      </c>
      <c r="T206" s="557">
        <f>(T203*'X RS Gen V Info'!$E$53)+('RS Attrib'!T204*'X RS Gen V Info'!$E$54)+('RS Attrib'!T205*'X RS Gen V Info'!$E$55)</f>
        <v>0</v>
      </c>
      <c r="U206" s="557">
        <f>(U203*'X RS Gen V Info'!$E$53)+('RS Attrib'!U204*'X RS Gen V Info'!$E$54)+('RS Attrib'!U205*'X RS Gen V Info'!$E$55)</f>
        <v>0</v>
      </c>
      <c r="V206" s="557">
        <f>(V203*'X RS Gen V Info'!$E$53)+('RS Attrib'!V204*'X RS Gen V Info'!$E$54)+('RS Attrib'!V205*'X RS Gen V Info'!$E$55)</f>
        <v>0</v>
      </c>
      <c r="W206" s="557">
        <f>(W203*'X RS Gen V Info'!$E$53)+('RS Attrib'!W204*'X RS Gen V Info'!$E$54)+('RS Attrib'!W205*'X RS Gen V Info'!$E$55)</f>
        <v>0</v>
      </c>
      <c r="X206" s="557">
        <f>(X203*'X RS Gen V Info'!$E$53)+('RS Attrib'!X204*'X RS Gen V Info'!$E$54)+('RS Attrib'!X205*'X RS Gen V Info'!$E$55)</f>
        <v>0</v>
      </c>
      <c r="Y206" s="557">
        <f>(Y203*'X RS Gen V Info'!$E$53)+('RS Attrib'!Y204*'X RS Gen V Info'!$E$54)+('RS Attrib'!Y205*'X RS Gen V Info'!$E$55)</f>
        <v>0</v>
      </c>
      <c r="Z206" s="557">
        <f>(Z203*'X RS Gen V Info'!$E$53)+('RS Attrib'!Z204*'X RS Gen V Info'!$E$54)+('RS Attrib'!Z205*'X RS Gen V Info'!$E$55)</f>
        <v>0</v>
      </c>
      <c r="AA206" s="557">
        <f>(AA203*'X RS Gen V Info'!$E$53)+('RS Attrib'!AA204*'X RS Gen V Info'!$E$54)+('RS Attrib'!AA205*'X RS Gen V Info'!$E$55)</f>
        <v>0</v>
      </c>
      <c r="AB206" s="200"/>
    </row>
    <row r="207" spans="2:28" x14ac:dyDescent="0.2">
      <c r="B207" s="778"/>
      <c r="C207" s="389" t="s">
        <v>187</v>
      </c>
      <c r="D207" s="383"/>
      <c r="E207" s="518" t="s">
        <v>63</v>
      </c>
      <c r="F207" s="383"/>
      <c r="G207" s="178"/>
      <c r="H207" s="606"/>
      <c r="I207" s="606"/>
      <c r="J207" s="606"/>
      <c r="K207" s="606"/>
      <c r="L207" s="606"/>
      <c r="M207" s="606"/>
      <c r="N207" s="606"/>
      <c r="O207" s="606"/>
      <c r="P207" s="606"/>
      <c r="Q207" s="606"/>
      <c r="R207" s="606"/>
      <c r="S207" s="606"/>
      <c r="T207" s="606"/>
      <c r="U207" s="606"/>
      <c r="V207" s="606"/>
      <c r="W207" s="606"/>
      <c r="X207" s="606"/>
      <c r="Y207" s="606"/>
      <c r="Z207" s="606"/>
      <c r="AA207" s="606"/>
      <c r="AB207" s="200"/>
    </row>
    <row r="208" spans="2:28" x14ac:dyDescent="0.2">
      <c r="B208" s="778"/>
      <c r="C208" s="388" t="s">
        <v>188</v>
      </c>
      <c r="D208" s="383"/>
      <c r="E208" s="518" t="s">
        <v>63</v>
      </c>
      <c r="F208" s="383"/>
      <c r="G208" s="178"/>
      <c r="H208" s="606"/>
      <c r="I208" s="606"/>
      <c r="J208" s="606"/>
      <c r="K208" s="606"/>
      <c r="L208" s="606"/>
      <c r="M208" s="606"/>
      <c r="N208" s="606"/>
      <c r="O208" s="606"/>
      <c r="P208" s="606"/>
      <c r="Q208" s="606"/>
      <c r="R208" s="606"/>
      <c r="S208" s="606"/>
      <c r="T208" s="606"/>
      <c r="U208" s="606"/>
      <c r="V208" s="606"/>
      <c r="W208" s="606"/>
      <c r="X208" s="606"/>
      <c r="Y208" s="606"/>
      <c r="Z208" s="606"/>
      <c r="AA208" s="606"/>
      <c r="AB208" s="200"/>
    </row>
    <row r="209" spans="2:28" x14ac:dyDescent="0.2">
      <c r="B209" s="778"/>
      <c r="C209" s="388" t="s">
        <v>189</v>
      </c>
      <c r="D209" s="383"/>
      <c r="E209" s="518" t="s">
        <v>63</v>
      </c>
      <c r="F209" s="383"/>
      <c r="G209" s="178"/>
      <c r="H209" s="606"/>
      <c r="I209" s="606"/>
      <c r="J209" s="606"/>
      <c r="K209" s="606"/>
      <c r="L209" s="606"/>
      <c r="M209" s="606"/>
      <c r="N209" s="606"/>
      <c r="O209" s="606"/>
      <c r="P209" s="606"/>
      <c r="Q209" s="606"/>
      <c r="R209" s="606"/>
      <c r="S209" s="606"/>
      <c r="T209" s="606"/>
      <c r="U209" s="606"/>
      <c r="V209" s="606"/>
      <c r="W209" s="606"/>
      <c r="X209" s="606"/>
      <c r="Y209" s="606"/>
      <c r="Z209" s="606"/>
      <c r="AA209" s="606"/>
      <c r="AB209" s="200"/>
    </row>
    <row r="210" spans="2:28" x14ac:dyDescent="0.2">
      <c r="B210" s="778"/>
      <c r="C210" s="388" t="s">
        <v>190</v>
      </c>
      <c r="D210" s="383"/>
      <c r="E210" s="518" t="s">
        <v>63</v>
      </c>
      <c r="F210" s="383"/>
      <c r="G210" s="178"/>
      <c r="H210" s="606"/>
      <c r="I210" s="606"/>
      <c r="J210" s="606"/>
      <c r="K210" s="606"/>
      <c r="L210" s="606"/>
      <c r="M210" s="606"/>
      <c r="N210" s="606"/>
      <c r="O210" s="606"/>
      <c r="P210" s="606"/>
      <c r="Q210" s="606"/>
      <c r="R210" s="606"/>
      <c r="S210" s="606"/>
      <c r="T210" s="606"/>
      <c r="U210" s="606"/>
      <c r="V210" s="606"/>
      <c r="W210" s="606"/>
      <c r="X210" s="606"/>
      <c r="Y210" s="606"/>
      <c r="Z210" s="606"/>
      <c r="AA210" s="606"/>
      <c r="AB210" s="200"/>
    </row>
    <row r="211" spans="2:28" x14ac:dyDescent="0.2">
      <c r="B211" s="778"/>
      <c r="C211" s="388" t="s">
        <v>191</v>
      </c>
      <c r="D211" s="383"/>
      <c r="E211" s="518" t="s">
        <v>63</v>
      </c>
      <c r="F211" s="383"/>
      <c r="G211" s="178"/>
      <c r="H211" s="606"/>
      <c r="I211" s="606"/>
      <c r="J211" s="606"/>
      <c r="K211" s="606"/>
      <c r="L211" s="606"/>
      <c r="M211" s="606"/>
      <c r="N211" s="606"/>
      <c r="O211" s="606"/>
      <c r="P211" s="606"/>
      <c r="Q211" s="606"/>
      <c r="R211" s="606"/>
      <c r="S211" s="606"/>
      <c r="T211" s="606"/>
      <c r="U211" s="606"/>
      <c r="V211" s="606"/>
      <c r="W211" s="606"/>
      <c r="X211" s="606"/>
      <c r="Y211" s="606"/>
      <c r="Z211" s="606"/>
      <c r="AA211" s="606"/>
      <c r="AB211" s="200"/>
    </row>
    <row r="212" spans="2:28" x14ac:dyDescent="0.2">
      <c r="B212" s="778"/>
      <c r="C212" s="388" t="s">
        <v>192</v>
      </c>
      <c r="D212" s="383"/>
      <c r="E212" s="518" t="s">
        <v>82</v>
      </c>
      <c r="F212" s="383"/>
      <c r="G212" s="178"/>
      <c r="H212" s="606"/>
      <c r="I212" s="606"/>
      <c r="J212" s="606"/>
      <c r="K212" s="606"/>
      <c r="L212" s="606"/>
      <c r="M212" s="606"/>
      <c r="N212" s="606"/>
      <c r="O212" s="606"/>
      <c r="P212" s="606"/>
      <c r="Q212" s="606"/>
      <c r="R212" s="606"/>
      <c r="S212" s="606"/>
      <c r="T212" s="606"/>
      <c r="U212" s="606"/>
      <c r="V212" s="606"/>
      <c r="W212" s="606"/>
      <c r="X212" s="606"/>
      <c r="Y212" s="606"/>
      <c r="Z212" s="606"/>
      <c r="AA212" s="606"/>
      <c r="AB212" s="200"/>
    </row>
    <row r="213" spans="2:28" x14ac:dyDescent="0.2">
      <c r="B213" s="778"/>
      <c r="C213" s="388" t="s">
        <v>193</v>
      </c>
      <c r="D213" s="383"/>
      <c r="E213" s="518" t="s">
        <v>82</v>
      </c>
      <c r="F213" s="383"/>
      <c r="G213" s="178"/>
      <c r="H213" s="606"/>
      <c r="I213" s="606"/>
      <c r="J213" s="606"/>
      <c r="K213" s="606"/>
      <c r="L213" s="606"/>
      <c r="M213" s="606"/>
      <c r="N213" s="606"/>
      <c r="O213" s="606"/>
      <c r="P213" s="606"/>
      <c r="Q213" s="606"/>
      <c r="R213" s="606"/>
      <c r="S213" s="606"/>
      <c r="T213" s="606"/>
      <c r="U213" s="606"/>
      <c r="V213" s="606"/>
      <c r="W213" s="606"/>
      <c r="X213" s="606"/>
      <c r="Y213" s="606"/>
      <c r="Z213" s="606"/>
      <c r="AA213" s="606"/>
      <c r="AB213" s="200"/>
    </row>
    <row r="214" spans="2:28" x14ac:dyDescent="0.2">
      <c r="B214" s="778"/>
      <c r="C214" s="390" t="s">
        <v>201</v>
      </c>
      <c r="D214" s="383"/>
      <c r="E214" s="383"/>
      <c r="F214" s="383"/>
      <c r="G214" s="178"/>
      <c r="H214" s="606"/>
      <c r="I214" s="606"/>
      <c r="J214" s="606"/>
      <c r="K214" s="606"/>
      <c r="L214" s="606"/>
      <c r="M214" s="606"/>
      <c r="N214" s="606"/>
      <c r="O214" s="606"/>
      <c r="P214" s="606"/>
      <c r="Q214" s="606"/>
      <c r="R214" s="606"/>
      <c r="S214" s="606"/>
      <c r="T214" s="606"/>
      <c r="U214" s="606"/>
      <c r="V214" s="606"/>
      <c r="W214" s="606"/>
      <c r="X214" s="606"/>
      <c r="Y214" s="606"/>
      <c r="Z214" s="606"/>
      <c r="AA214" s="606"/>
      <c r="AB214" s="200"/>
    </row>
    <row r="215" spans="2:28" x14ac:dyDescent="0.2">
      <c r="B215" s="778"/>
      <c r="C215" s="385"/>
      <c r="D215" s="383"/>
      <c r="E215" s="383"/>
      <c r="F215" s="383"/>
      <c r="G215" s="178"/>
      <c r="H215" s="606"/>
      <c r="I215" s="606"/>
      <c r="J215" s="606"/>
      <c r="K215" s="606"/>
      <c r="L215" s="606"/>
      <c r="M215" s="606"/>
      <c r="N215" s="606"/>
      <c r="O215" s="606"/>
      <c r="P215" s="606"/>
      <c r="Q215" s="606"/>
      <c r="R215" s="606"/>
      <c r="S215" s="606"/>
      <c r="T215" s="606"/>
      <c r="U215" s="606"/>
      <c r="V215" s="606"/>
      <c r="W215" s="606"/>
      <c r="X215" s="606"/>
      <c r="Y215" s="606"/>
      <c r="Z215" s="606"/>
      <c r="AA215" s="606"/>
      <c r="AB215" s="200"/>
    </row>
    <row r="216" spans="2:28" x14ac:dyDescent="0.2">
      <c r="B216" s="778"/>
      <c r="C216" s="385"/>
      <c r="D216" s="383"/>
      <c r="E216" s="383"/>
      <c r="F216" s="383"/>
      <c r="G216" s="178"/>
      <c r="H216" s="606"/>
      <c r="I216" s="606"/>
      <c r="J216" s="606"/>
      <c r="K216" s="606"/>
      <c r="L216" s="606"/>
      <c r="M216" s="606"/>
      <c r="N216" s="606"/>
      <c r="O216" s="606"/>
      <c r="P216" s="606"/>
      <c r="Q216" s="606"/>
      <c r="R216" s="606"/>
      <c r="S216" s="606"/>
      <c r="T216" s="606"/>
      <c r="U216" s="606"/>
      <c r="V216" s="606"/>
      <c r="W216" s="606"/>
      <c r="X216" s="606"/>
      <c r="Y216" s="606"/>
      <c r="Z216" s="606"/>
      <c r="AA216" s="606"/>
      <c r="AB216" s="200"/>
    </row>
    <row r="217" spans="2:28" x14ac:dyDescent="0.2">
      <c r="B217" s="778"/>
      <c r="C217" s="385"/>
      <c r="D217" s="383"/>
      <c r="E217" s="383"/>
      <c r="F217" s="383"/>
      <c r="G217" s="178"/>
      <c r="H217" s="606"/>
      <c r="I217" s="606"/>
      <c r="J217" s="606"/>
      <c r="K217" s="606"/>
      <c r="L217" s="606"/>
      <c r="M217" s="606"/>
      <c r="N217" s="606"/>
      <c r="O217" s="606"/>
      <c r="P217" s="606"/>
      <c r="Q217" s="606"/>
      <c r="R217" s="606"/>
      <c r="S217" s="606"/>
      <c r="T217" s="606"/>
      <c r="U217" s="606"/>
      <c r="V217" s="606"/>
      <c r="W217" s="606"/>
      <c r="X217" s="606"/>
      <c r="Y217" s="606"/>
      <c r="Z217" s="606"/>
      <c r="AA217" s="606"/>
      <c r="AB217" s="200"/>
    </row>
    <row r="218" spans="2:28" x14ac:dyDescent="0.2">
      <c r="B218" s="778"/>
      <c r="C218" s="385"/>
      <c r="D218" s="383"/>
      <c r="E218" s="383"/>
      <c r="F218" s="383"/>
      <c r="G218" s="178"/>
      <c r="H218" s="606"/>
      <c r="I218" s="606"/>
      <c r="J218" s="606"/>
      <c r="K218" s="606"/>
      <c r="L218" s="606"/>
      <c r="M218" s="606"/>
      <c r="N218" s="606"/>
      <c r="O218" s="606"/>
      <c r="P218" s="606"/>
      <c r="Q218" s="606"/>
      <c r="R218" s="606"/>
      <c r="S218" s="606"/>
      <c r="T218" s="606"/>
      <c r="U218" s="606"/>
      <c r="V218" s="606"/>
      <c r="W218" s="606"/>
      <c r="X218" s="606"/>
      <c r="Y218" s="606"/>
      <c r="Z218" s="606"/>
      <c r="AA218" s="606"/>
      <c r="AB218" s="200"/>
    </row>
    <row r="219" spans="2:28" x14ac:dyDescent="0.2">
      <c r="B219" s="778"/>
      <c r="C219" s="209" t="s">
        <v>77</v>
      </c>
      <c r="D219" s="210"/>
      <c r="E219" s="210"/>
      <c r="F219" s="210"/>
      <c r="G219" s="211"/>
      <c r="H219" s="557"/>
      <c r="I219" s="557"/>
      <c r="J219" s="557"/>
      <c r="K219" s="557"/>
      <c r="L219" s="557"/>
      <c r="M219" s="557"/>
      <c r="N219" s="557"/>
      <c r="O219" s="557"/>
      <c r="P219" s="557"/>
      <c r="Q219" s="557"/>
      <c r="R219" s="557"/>
      <c r="S219" s="557"/>
      <c r="T219" s="557"/>
      <c r="U219" s="557"/>
      <c r="V219" s="557"/>
      <c r="W219" s="557"/>
      <c r="X219" s="557"/>
      <c r="Y219" s="557"/>
      <c r="Z219" s="557"/>
      <c r="AA219" s="557"/>
      <c r="AB219" s="200"/>
    </row>
    <row r="220" spans="2:28" x14ac:dyDescent="0.2">
      <c r="B220" s="778"/>
      <c r="C220" s="213" t="s">
        <v>75</v>
      </c>
      <c r="D220" s="210"/>
      <c r="E220" s="210"/>
      <c r="F220" s="210"/>
      <c r="G220" s="211"/>
      <c r="H220" s="558">
        <f>SUMIF($E206:$E218,"NE",H206:H218)</f>
        <v>0</v>
      </c>
      <c r="I220" s="558">
        <f t="shared" ref="I220:AA220" si="27">SUMIF($E206:$E218,"NE",I206:I218)</f>
        <v>0</v>
      </c>
      <c r="J220" s="558">
        <f t="shared" si="27"/>
        <v>0</v>
      </c>
      <c r="K220" s="558">
        <f t="shared" si="27"/>
        <v>0</v>
      </c>
      <c r="L220" s="558">
        <f t="shared" si="27"/>
        <v>0</v>
      </c>
      <c r="M220" s="558">
        <f>SUMIF($E206:$E218,"NE",M206:M218)</f>
        <v>0</v>
      </c>
      <c r="N220" s="558">
        <f t="shared" si="27"/>
        <v>0</v>
      </c>
      <c r="O220" s="558">
        <f t="shared" si="27"/>
        <v>0</v>
      </c>
      <c r="P220" s="558">
        <f t="shared" si="27"/>
        <v>0</v>
      </c>
      <c r="Q220" s="558">
        <f t="shared" si="27"/>
        <v>0</v>
      </c>
      <c r="R220" s="558">
        <f t="shared" si="27"/>
        <v>0</v>
      </c>
      <c r="S220" s="558">
        <f t="shared" si="27"/>
        <v>0</v>
      </c>
      <c r="T220" s="558">
        <f t="shared" si="27"/>
        <v>0</v>
      </c>
      <c r="U220" s="558">
        <f t="shared" si="27"/>
        <v>0</v>
      </c>
      <c r="V220" s="558">
        <f t="shared" si="27"/>
        <v>0</v>
      </c>
      <c r="W220" s="558">
        <f t="shared" si="27"/>
        <v>0</v>
      </c>
      <c r="X220" s="558">
        <f t="shared" si="27"/>
        <v>0</v>
      </c>
      <c r="Y220" s="558">
        <f t="shared" si="27"/>
        <v>0</v>
      </c>
      <c r="Z220" s="558">
        <f t="shared" si="27"/>
        <v>0</v>
      </c>
      <c r="AA220" s="558">
        <f t="shared" si="27"/>
        <v>0</v>
      </c>
      <c r="AB220" s="200"/>
    </row>
    <row r="221" spans="2:28" x14ac:dyDescent="0.2">
      <c r="B221" s="778"/>
      <c r="C221" s="213" t="s">
        <v>76</v>
      </c>
      <c r="D221" s="210"/>
      <c r="E221" s="210"/>
      <c r="F221" s="210"/>
      <c r="G221" s="211"/>
      <c r="H221" s="558">
        <f>SUMIF($E206:$E218,"Not NE",H206:H218)</f>
        <v>0</v>
      </c>
      <c r="I221" s="558">
        <f t="shared" ref="I221:AA221" si="28">SUMIF($E206:$E218,"Not NE",I206:I218)</f>
        <v>0</v>
      </c>
      <c r="J221" s="558">
        <f t="shared" si="28"/>
        <v>0</v>
      </c>
      <c r="K221" s="558">
        <f t="shared" si="28"/>
        <v>0</v>
      </c>
      <c r="L221" s="558">
        <f t="shared" si="28"/>
        <v>0</v>
      </c>
      <c r="M221" s="558">
        <f>SUMIF($E206:$E218,"Not NE",M206:M218)</f>
        <v>0</v>
      </c>
      <c r="N221" s="558">
        <f t="shared" si="28"/>
        <v>0</v>
      </c>
      <c r="O221" s="558">
        <f t="shared" si="28"/>
        <v>0</v>
      </c>
      <c r="P221" s="558">
        <f t="shared" si="28"/>
        <v>0</v>
      </c>
      <c r="Q221" s="558">
        <f t="shared" si="28"/>
        <v>0</v>
      </c>
      <c r="R221" s="558">
        <f t="shared" si="28"/>
        <v>0</v>
      </c>
      <c r="S221" s="558">
        <f t="shared" si="28"/>
        <v>0</v>
      </c>
      <c r="T221" s="558">
        <f t="shared" si="28"/>
        <v>0</v>
      </c>
      <c r="U221" s="558">
        <f t="shared" si="28"/>
        <v>0</v>
      </c>
      <c r="V221" s="558">
        <f t="shared" si="28"/>
        <v>0</v>
      </c>
      <c r="W221" s="558">
        <f t="shared" si="28"/>
        <v>0</v>
      </c>
      <c r="X221" s="558">
        <f t="shared" si="28"/>
        <v>0</v>
      </c>
      <c r="Y221" s="558">
        <f t="shared" si="28"/>
        <v>0</v>
      </c>
      <c r="Z221" s="558">
        <f t="shared" si="28"/>
        <v>0</v>
      </c>
      <c r="AA221" s="558">
        <f t="shared" si="28"/>
        <v>0</v>
      </c>
      <c r="AB221" s="200"/>
    </row>
    <row r="222" spans="2:28" x14ac:dyDescent="0.2">
      <c r="B222" s="778"/>
      <c r="C222" s="214" t="s">
        <v>73</v>
      </c>
      <c r="D222" s="210"/>
      <c r="E222" s="210"/>
      <c r="F222" s="210"/>
      <c r="G222" s="211"/>
      <c r="H222" s="559">
        <f t="shared" ref="H222:AA222" si="29">SUM(H206:H218)</f>
        <v>0</v>
      </c>
      <c r="I222" s="560">
        <f t="shared" si="29"/>
        <v>0</v>
      </c>
      <c r="J222" s="560">
        <f t="shared" si="29"/>
        <v>0</v>
      </c>
      <c r="K222" s="560">
        <f t="shared" si="29"/>
        <v>0</v>
      </c>
      <c r="L222" s="560">
        <f t="shared" si="29"/>
        <v>0</v>
      </c>
      <c r="M222" s="560">
        <f t="shared" si="29"/>
        <v>0</v>
      </c>
      <c r="N222" s="560">
        <f t="shared" si="29"/>
        <v>0</v>
      </c>
      <c r="O222" s="560">
        <f t="shared" si="29"/>
        <v>0</v>
      </c>
      <c r="P222" s="560">
        <f t="shared" si="29"/>
        <v>0</v>
      </c>
      <c r="Q222" s="560">
        <f t="shared" si="29"/>
        <v>0</v>
      </c>
      <c r="R222" s="560">
        <f t="shared" si="29"/>
        <v>0</v>
      </c>
      <c r="S222" s="560">
        <f t="shared" si="29"/>
        <v>0</v>
      </c>
      <c r="T222" s="560">
        <f t="shared" si="29"/>
        <v>0</v>
      </c>
      <c r="U222" s="560">
        <f t="shared" si="29"/>
        <v>0</v>
      </c>
      <c r="V222" s="560">
        <f t="shared" si="29"/>
        <v>0</v>
      </c>
      <c r="W222" s="560">
        <f t="shared" si="29"/>
        <v>0</v>
      </c>
      <c r="X222" s="560">
        <f t="shared" si="29"/>
        <v>0</v>
      </c>
      <c r="Y222" s="560">
        <f t="shared" si="29"/>
        <v>0</v>
      </c>
      <c r="Z222" s="560">
        <f t="shared" si="29"/>
        <v>0</v>
      </c>
      <c r="AA222" s="560">
        <f t="shared" si="29"/>
        <v>0</v>
      </c>
      <c r="AB222" s="200"/>
    </row>
    <row r="223" spans="2:28" x14ac:dyDescent="0.2">
      <c r="B223" s="777">
        <f>'RS Phys Flow'!B28</f>
        <v>0</v>
      </c>
      <c r="C223" s="225" t="s">
        <v>202</v>
      </c>
      <c r="D223" s="216"/>
      <c r="E223" s="216"/>
      <c r="F223" s="216"/>
      <c r="G223" s="217"/>
      <c r="H223" s="557"/>
      <c r="I223" s="557"/>
      <c r="J223" s="557"/>
      <c r="K223" s="557"/>
      <c r="L223" s="557"/>
      <c r="M223" s="557"/>
      <c r="N223" s="557"/>
      <c r="O223" s="557"/>
      <c r="P223" s="557"/>
      <c r="Q223" s="557"/>
      <c r="R223" s="557"/>
      <c r="S223" s="557"/>
      <c r="T223" s="557"/>
      <c r="U223" s="557"/>
      <c r="V223" s="557"/>
      <c r="W223" s="557"/>
      <c r="X223" s="557"/>
      <c r="Y223" s="557"/>
      <c r="Z223" s="557"/>
      <c r="AA223" s="557"/>
      <c r="AB223" s="387"/>
    </row>
    <row r="224" spans="2:28" ht="28.5" x14ac:dyDescent="0.2">
      <c r="B224" s="778"/>
      <c r="C224" s="389" t="s">
        <v>298</v>
      </c>
      <c r="D224" s="383"/>
      <c r="E224" s="210" t="s">
        <v>82</v>
      </c>
      <c r="F224" s="383"/>
      <c r="G224" s="178"/>
      <c r="H224" s="606"/>
      <c r="I224" s="606"/>
      <c r="J224" s="606"/>
      <c r="K224" s="606"/>
      <c r="L224" s="606"/>
      <c r="M224" s="606"/>
      <c r="N224" s="606"/>
      <c r="O224" s="606"/>
      <c r="P224" s="606"/>
      <c r="Q224" s="606"/>
      <c r="R224" s="606"/>
      <c r="S224" s="606"/>
      <c r="T224" s="606"/>
      <c r="U224" s="606"/>
      <c r="V224" s="606"/>
      <c r="W224" s="606"/>
      <c r="X224" s="606"/>
      <c r="Y224" s="606"/>
      <c r="Z224" s="606"/>
      <c r="AA224" s="606"/>
      <c r="AB224" s="200"/>
    </row>
    <row r="225" spans="2:28" ht="28.5" x14ac:dyDescent="0.2">
      <c r="B225" s="778"/>
      <c r="C225" s="389" t="s">
        <v>299</v>
      </c>
      <c r="D225" s="383"/>
      <c r="E225" s="210" t="s">
        <v>82</v>
      </c>
      <c r="F225" s="383"/>
      <c r="G225" s="178"/>
      <c r="H225" s="606"/>
      <c r="I225" s="606"/>
      <c r="J225" s="606"/>
      <c r="K225" s="606"/>
      <c r="L225" s="606"/>
      <c r="M225" s="606"/>
      <c r="N225" s="606"/>
      <c r="O225" s="606"/>
      <c r="P225" s="606"/>
      <c r="Q225" s="606"/>
      <c r="R225" s="606"/>
      <c r="S225" s="606"/>
      <c r="T225" s="606"/>
      <c r="U225" s="606"/>
      <c r="V225" s="606"/>
      <c r="W225" s="606"/>
      <c r="X225" s="606"/>
      <c r="Y225" s="606"/>
      <c r="Z225" s="606"/>
      <c r="AA225" s="606"/>
      <c r="AB225" s="200"/>
    </row>
    <row r="226" spans="2:28" ht="28.5" x14ac:dyDescent="0.2">
      <c r="B226" s="778"/>
      <c r="C226" s="389" t="s">
        <v>300</v>
      </c>
      <c r="D226" s="383"/>
      <c r="E226" s="210" t="s">
        <v>82</v>
      </c>
      <c r="F226" s="383"/>
      <c r="G226" s="178"/>
      <c r="H226" s="606"/>
      <c r="I226" s="606"/>
      <c r="J226" s="606"/>
      <c r="K226" s="606"/>
      <c r="L226" s="606"/>
      <c r="M226" s="606"/>
      <c r="N226" s="606"/>
      <c r="O226" s="606"/>
      <c r="P226" s="606"/>
      <c r="Q226" s="606"/>
      <c r="R226" s="606"/>
      <c r="S226" s="606"/>
      <c r="T226" s="606"/>
      <c r="U226" s="606"/>
      <c r="V226" s="606"/>
      <c r="W226" s="606"/>
      <c r="X226" s="606"/>
      <c r="Y226" s="606"/>
      <c r="Z226" s="606"/>
      <c r="AA226" s="606"/>
      <c r="AB226" s="200"/>
    </row>
    <row r="227" spans="2:28" x14ac:dyDescent="0.2">
      <c r="B227" s="778"/>
      <c r="C227" s="212" t="s">
        <v>83</v>
      </c>
      <c r="D227" s="210"/>
      <c r="E227" s="210" t="s">
        <v>82</v>
      </c>
      <c r="F227" s="210"/>
      <c r="G227" s="211"/>
      <c r="H227" s="557">
        <f>(H224*'X RS Gen V Info'!$E$53)+('RS Attrib'!H225*'X RS Gen V Info'!$E$54)+('RS Attrib'!H226*'X RS Gen V Info'!$E$55)</f>
        <v>0</v>
      </c>
      <c r="I227" s="557">
        <f>(I224*'X RS Gen V Info'!$E$53)+('RS Attrib'!I225*'X RS Gen V Info'!$E$54)+('RS Attrib'!I226*'X RS Gen V Info'!$E$55)</f>
        <v>0</v>
      </c>
      <c r="J227" s="557">
        <f>(J224*'X RS Gen V Info'!$E$53)+('RS Attrib'!J225*'X RS Gen V Info'!$E$54)+('RS Attrib'!J226*'X RS Gen V Info'!$E$55)</f>
        <v>0</v>
      </c>
      <c r="K227" s="557">
        <f>(K224*'X RS Gen V Info'!$E$53)+('RS Attrib'!K225*'X RS Gen V Info'!$E$54)+('RS Attrib'!K226*'X RS Gen V Info'!$E$55)</f>
        <v>0</v>
      </c>
      <c r="L227" s="557">
        <f>(L224*'X RS Gen V Info'!$E$53)+('RS Attrib'!L225*'X RS Gen V Info'!$E$54)+('RS Attrib'!L226*'X RS Gen V Info'!$E$55)</f>
        <v>0</v>
      </c>
      <c r="M227" s="557">
        <f>(M224*'X RS Gen V Info'!$E$53)+('RS Attrib'!M225*'X RS Gen V Info'!$E$54)+('RS Attrib'!M226*'X RS Gen V Info'!$E$55)</f>
        <v>0</v>
      </c>
      <c r="N227" s="557">
        <f>(N224*'X RS Gen V Info'!$E$53)+('RS Attrib'!N225*'X RS Gen V Info'!$E$54)+('RS Attrib'!N226*'X RS Gen V Info'!$E$55)</f>
        <v>0</v>
      </c>
      <c r="O227" s="557">
        <f>(O224*'X RS Gen V Info'!$E$53)+('RS Attrib'!O225*'X RS Gen V Info'!$E$54)+('RS Attrib'!O226*'X RS Gen V Info'!$E$55)</f>
        <v>0</v>
      </c>
      <c r="P227" s="557">
        <f>(P224*'X RS Gen V Info'!$E$53)+('RS Attrib'!P225*'X RS Gen V Info'!$E$54)+('RS Attrib'!P226*'X RS Gen V Info'!$E$55)</f>
        <v>0</v>
      </c>
      <c r="Q227" s="557">
        <f>(Q224*'X RS Gen V Info'!$E$53)+('RS Attrib'!Q225*'X RS Gen V Info'!$E$54)+('RS Attrib'!Q226*'X RS Gen V Info'!$E$55)</f>
        <v>0</v>
      </c>
      <c r="R227" s="557">
        <f>(R224*'X RS Gen V Info'!$E$53)+('RS Attrib'!R225*'X RS Gen V Info'!$E$54)+('RS Attrib'!R226*'X RS Gen V Info'!$E$55)</f>
        <v>0</v>
      </c>
      <c r="S227" s="557">
        <f>(S224*'X RS Gen V Info'!$E$53)+('RS Attrib'!S225*'X RS Gen V Info'!$E$54)+('RS Attrib'!S226*'X RS Gen V Info'!$E$55)</f>
        <v>0</v>
      </c>
      <c r="T227" s="557">
        <f>(T224*'X RS Gen V Info'!$E$53)+('RS Attrib'!T225*'X RS Gen V Info'!$E$54)+('RS Attrib'!T226*'X RS Gen V Info'!$E$55)</f>
        <v>0</v>
      </c>
      <c r="U227" s="557">
        <f>(U224*'X RS Gen V Info'!$E$53)+('RS Attrib'!U225*'X RS Gen V Info'!$E$54)+('RS Attrib'!U226*'X RS Gen V Info'!$E$55)</f>
        <v>0</v>
      </c>
      <c r="V227" s="557">
        <f>(V224*'X RS Gen V Info'!$E$53)+('RS Attrib'!V225*'X RS Gen V Info'!$E$54)+('RS Attrib'!V226*'X RS Gen V Info'!$E$55)</f>
        <v>0</v>
      </c>
      <c r="W227" s="557">
        <f>(W224*'X RS Gen V Info'!$E$53)+('RS Attrib'!W225*'X RS Gen V Info'!$E$54)+('RS Attrib'!W226*'X RS Gen V Info'!$E$55)</f>
        <v>0</v>
      </c>
      <c r="X227" s="557">
        <f>(X224*'X RS Gen V Info'!$E$53)+('RS Attrib'!X225*'X RS Gen V Info'!$E$54)+('RS Attrib'!X226*'X RS Gen V Info'!$E$55)</f>
        <v>0</v>
      </c>
      <c r="Y227" s="557">
        <f>(Y224*'X RS Gen V Info'!$E$53)+('RS Attrib'!Y225*'X RS Gen V Info'!$E$54)+('RS Attrib'!Y226*'X RS Gen V Info'!$E$55)</f>
        <v>0</v>
      </c>
      <c r="Z227" s="557">
        <f>(Z224*'X RS Gen V Info'!$E$53)+('RS Attrib'!Z225*'X RS Gen V Info'!$E$54)+('RS Attrib'!Z226*'X RS Gen V Info'!$E$55)</f>
        <v>0</v>
      </c>
      <c r="AA227" s="557">
        <f>(AA224*'X RS Gen V Info'!$E$53)+('RS Attrib'!AA225*'X RS Gen V Info'!$E$54)+('RS Attrib'!AA226*'X RS Gen V Info'!$E$55)</f>
        <v>0</v>
      </c>
      <c r="AB227" s="200"/>
    </row>
    <row r="228" spans="2:28" x14ac:dyDescent="0.2">
      <c r="B228" s="778"/>
      <c r="C228" s="389" t="s">
        <v>187</v>
      </c>
      <c r="D228" s="383"/>
      <c r="E228" s="518" t="s">
        <v>63</v>
      </c>
      <c r="F228" s="383"/>
      <c r="G228" s="178"/>
      <c r="H228" s="606"/>
      <c r="I228" s="606"/>
      <c r="J228" s="606"/>
      <c r="K228" s="606"/>
      <c r="L228" s="606"/>
      <c r="M228" s="606"/>
      <c r="N228" s="606"/>
      <c r="O228" s="606"/>
      <c r="P228" s="606"/>
      <c r="Q228" s="606"/>
      <c r="R228" s="606"/>
      <c r="S228" s="606"/>
      <c r="T228" s="606"/>
      <c r="U228" s="606"/>
      <c r="V228" s="606"/>
      <c r="W228" s="606"/>
      <c r="X228" s="606"/>
      <c r="Y228" s="606"/>
      <c r="Z228" s="606"/>
      <c r="AA228" s="606"/>
      <c r="AB228" s="200"/>
    </row>
    <row r="229" spans="2:28" x14ac:dyDescent="0.2">
      <c r="B229" s="778"/>
      <c r="C229" s="388" t="s">
        <v>188</v>
      </c>
      <c r="D229" s="383"/>
      <c r="E229" s="518" t="s">
        <v>63</v>
      </c>
      <c r="F229" s="383"/>
      <c r="G229" s="178"/>
      <c r="H229" s="606"/>
      <c r="I229" s="606"/>
      <c r="J229" s="606"/>
      <c r="K229" s="606"/>
      <c r="L229" s="606"/>
      <c r="M229" s="606"/>
      <c r="N229" s="606"/>
      <c r="O229" s="606"/>
      <c r="P229" s="606"/>
      <c r="Q229" s="606"/>
      <c r="R229" s="606"/>
      <c r="S229" s="606"/>
      <c r="T229" s="606"/>
      <c r="U229" s="606"/>
      <c r="V229" s="606"/>
      <c r="W229" s="606"/>
      <c r="X229" s="606"/>
      <c r="Y229" s="606"/>
      <c r="Z229" s="606"/>
      <c r="AA229" s="606"/>
      <c r="AB229" s="200"/>
    </row>
    <row r="230" spans="2:28" x14ac:dyDescent="0.2">
      <c r="B230" s="778"/>
      <c r="C230" s="388" t="s">
        <v>189</v>
      </c>
      <c r="D230" s="383"/>
      <c r="E230" s="518" t="s">
        <v>63</v>
      </c>
      <c r="F230" s="383"/>
      <c r="G230" s="178"/>
      <c r="H230" s="606"/>
      <c r="I230" s="606"/>
      <c r="J230" s="606"/>
      <c r="K230" s="606"/>
      <c r="L230" s="606"/>
      <c r="M230" s="606"/>
      <c r="N230" s="606"/>
      <c r="O230" s="606"/>
      <c r="P230" s="606"/>
      <c r="Q230" s="606"/>
      <c r="R230" s="606"/>
      <c r="S230" s="606"/>
      <c r="T230" s="606"/>
      <c r="U230" s="606"/>
      <c r="V230" s="606"/>
      <c r="W230" s="606"/>
      <c r="X230" s="606"/>
      <c r="Y230" s="606"/>
      <c r="Z230" s="606"/>
      <c r="AA230" s="606"/>
      <c r="AB230" s="200"/>
    </row>
    <row r="231" spans="2:28" x14ac:dyDescent="0.2">
      <c r="B231" s="778"/>
      <c r="C231" s="388" t="s">
        <v>190</v>
      </c>
      <c r="D231" s="383"/>
      <c r="E231" s="518" t="s">
        <v>63</v>
      </c>
      <c r="F231" s="383"/>
      <c r="G231" s="178"/>
      <c r="H231" s="606"/>
      <c r="I231" s="606"/>
      <c r="J231" s="606"/>
      <c r="K231" s="606"/>
      <c r="L231" s="606"/>
      <c r="M231" s="606"/>
      <c r="N231" s="606"/>
      <c r="O231" s="606"/>
      <c r="P231" s="606"/>
      <c r="Q231" s="606"/>
      <c r="R231" s="606"/>
      <c r="S231" s="606"/>
      <c r="T231" s="606"/>
      <c r="U231" s="606"/>
      <c r="V231" s="606"/>
      <c r="W231" s="606"/>
      <c r="X231" s="606"/>
      <c r="Y231" s="606"/>
      <c r="Z231" s="606"/>
      <c r="AA231" s="606"/>
      <c r="AB231" s="200"/>
    </row>
    <row r="232" spans="2:28" x14ac:dyDescent="0.2">
      <c r="B232" s="778"/>
      <c r="C232" s="388" t="s">
        <v>191</v>
      </c>
      <c r="D232" s="383"/>
      <c r="E232" s="518" t="s">
        <v>63</v>
      </c>
      <c r="F232" s="383"/>
      <c r="G232" s="178"/>
      <c r="H232" s="606"/>
      <c r="I232" s="606"/>
      <c r="J232" s="606"/>
      <c r="K232" s="606"/>
      <c r="L232" s="606"/>
      <c r="M232" s="606"/>
      <c r="N232" s="606"/>
      <c r="O232" s="606"/>
      <c r="P232" s="606"/>
      <c r="Q232" s="606"/>
      <c r="R232" s="606"/>
      <c r="S232" s="606"/>
      <c r="T232" s="606"/>
      <c r="U232" s="606"/>
      <c r="V232" s="606"/>
      <c r="W232" s="606"/>
      <c r="X232" s="606"/>
      <c r="Y232" s="606"/>
      <c r="Z232" s="606"/>
      <c r="AA232" s="606"/>
      <c r="AB232" s="200"/>
    </row>
    <row r="233" spans="2:28" x14ac:dyDescent="0.2">
      <c r="B233" s="778"/>
      <c r="C233" s="388" t="s">
        <v>192</v>
      </c>
      <c r="D233" s="383"/>
      <c r="E233" s="518" t="s">
        <v>82</v>
      </c>
      <c r="F233" s="383"/>
      <c r="G233" s="178"/>
      <c r="H233" s="606"/>
      <c r="I233" s="606"/>
      <c r="J233" s="606"/>
      <c r="K233" s="606"/>
      <c r="L233" s="606"/>
      <c r="M233" s="606"/>
      <c r="N233" s="606"/>
      <c r="O233" s="606"/>
      <c r="P233" s="606"/>
      <c r="Q233" s="606"/>
      <c r="R233" s="606"/>
      <c r="S233" s="606"/>
      <c r="T233" s="606"/>
      <c r="U233" s="606"/>
      <c r="V233" s="606"/>
      <c r="W233" s="606"/>
      <c r="X233" s="606"/>
      <c r="Y233" s="606"/>
      <c r="Z233" s="606"/>
      <c r="AA233" s="606"/>
      <c r="AB233" s="200"/>
    </row>
    <row r="234" spans="2:28" x14ac:dyDescent="0.2">
      <c r="B234" s="778"/>
      <c r="C234" s="388" t="s">
        <v>193</v>
      </c>
      <c r="D234" s="383"/>
      <c r="E234" s="518" t="s">
        <v>82</v>
      </c>
      <c r="F234" s="383"/>
      <c r="G234" s="178"/>
      <c r="H234" s="606"/>
      <c r="I234" s="606"/>
      <c r="J234" s="606"/>
      <c r="K234" s="606"/>
      <c r="L234" s="606"/>
      <c r="M234" s="606"/>
      <c r="N234" s="606"/>
      <c r="O234" s="606"/>
      <c r="P234" s="606"/>
      <c r="Q234" s="606"/>
      <c r="R234" s="606"/>
      <c r="S234" s="606"/>
      <c r="T234" s="606"/>
      <c r="U234" s="606"/>
      <c r="V234" s="606"/>
      <c r="W234" s="606"/>
      <c r="X234" s="606"/>
      <c r="Y234" s="606"/>
      <c r="Z234" s="606"/>
      <c r="AA234" s="606"/>
      <c r="AB234" s="200"/>
    </row>
    <row r="235" spans="2:28" x14ac:dyDescent="0.2">
      <c r="B235" s="778"/>
      <c r="C235" s="390" t="s">
        <v>201</v>
      </c>
      <c r="D235" s="383"/>
      <c r="E235" s="383"/>
      <c r="F235" s="383"/>
      <c r="G235" s="178"/>
      <c r="H235" s="606"/>
      <c r="I235" s="606"/>
      <c r="J235" s="606"/>
      <c r="K235" s="606"/>
      <c r="L235" s="606"/>
      <c r="M235" s="606"/>
      <c r="N235" s="606"/>
      <c r="O235" s="606"/>
      <c r="P235" s="606"/>
      <c r="Q235" s="606"/>
      <c r="R235" s="606"/>
      <c r="S235" s="606"/>
      <c r="T235" s="606"/>
      <c r="U235" s="606"/>
      <c r="V235" s="606"/>
      <c r="W235" s="606"/>
      <c r="X235" s="606"/>
      <c r="Y235" s="606"/>
      <c r="Z235" s="606"/>
      <c r="AA235" s="606"/>
      <c r="AB235" s="200"/>
    </row>
    <row r="236" spans="2:28" x14ac:dyDescent="0.2">
      <c r="B236" s="778"/>
      <c r="C236" s="385"/>
      <c r="D236" s="383"/>
      <c r="E236" s="383"/>
      <c r="F236" s="383"/>
      <c r="G236" s="178"/>
      <c r="H236" s="606"/>
      <c r="I236" s="606"/>
      <c r="J236" s="606"/>
      <c r="K236" s="606"/>
      <c r="L236" s="606"/>
      <c r="M236" s="606"/>
      <c r="N236" s="606"/>
      <c r="O236" s="606"/>
      <c r="P236" s="606"/>
      <c r="Q236" s="606"/>
      <c r="R236" s="606"/>
      <c r="S236" s="606"/>
      <c r="T236" s="606"/>
      <c r="U236" s="606"/>
      <c r="V236" s="606"/>
      <c r="W236" s="606"/>
      <c r="X236" s="606"/>
      <c r="Y236" s="606"/>
      <c r="Z236" s="606"/>
      <c r="AA236" s="606"/>
      <c r="AB236" s="200"/>
    </row>
    <row r="237" spans="2:28" x14ac:dyDescent="0.2">
      <c r="B237" s="778"/>
      <c r="C237" s="385"/>
      <c r="D237" s="383"/>
      <c r="E237" s="383"/>
      <c r="F237" s="383"/>
      <c r="G237" s="178"/>
      <c r="H237" s="606"/>
      <c r="I237" s="606"/>
      <c r="J237" s="606"/>
      <c r="K237" s="606"/>
      <c r="L237" s="606"/>
      <c r="M237" s="606"/>
      <c r="N237" s="606"/>
      <c r="O237" s="606"/>
      <c r="P237" s="606"/>
      <c r="Q237" s="606"/>
      <c r="R237" s="606"/>
      <c r="S237" s="606"/>
      <c r="T237" s="606"/>
      <c r="U237" s="606"/>
      <c r="V237" s="606"/>
      <c r="W237" s="606"/>
      <c r="X237" s="606"/>
      <c r="Y237" s="606"/>
      <c r="Z237" s="606"/>
      <c r="AA237" s="606"/>
      <c r="AB237" s="200"/>
    </row>
    <row r="238" spans="2:28" x14ac:dyDescent="0.2">
      <c r="B238" s="778"/>
      <c r="C238" s="385"/>
      <c r="D238" s="383"/>
      <c r="E238" s="383"/>
      <c r="F238" s="383"/>
      <c r="G238" s="178"/>
      <c r="H238" s="606"/>
      <c r="I238" s="606"/>
      <c r="J238" s="606"/>
      <c r="K238" s="606"/>
      <c r="L238" s="606"/>
      <c r="M238" s="606"/>
      <c r="N238" s="606"/>
      <c r="O238" s="606"/>
      <c r="P238" s="606"/>
      <c r="Q238" s="606"/>
      <c r="R238" s="606"/>
      <c r="S238" s="606"/>
      <c r="T238" s="606"/>
      <c r="U238" s="606"/>
      <c r="V238" s="606"/>
      <c r="W238" s="606"/>
      <c r="X238" s="606"/>
      <c r="Y238" s="606"/>
      <c r="Z238" s="606"/>
      <c r="AA238" s="606"/>
      <c r="AB238" s="200"/>
    </row>
    <row r="239" spans="2:28" x14ac:dyDescent="0.2">
      <c r="B239" s="778"/>
      <c r="C239" s="385"/>
      <c r="D239" s="383"/>
      <c r="E239" s="383"/>
      <c r="F239" s="383"/>
      <c r="G239" s="178"/>
      <c r="H239" s="606"/>
      <c r="I239" s="606"/>
      <c r="J239" s="606"/>
      <c r="K239" s="606"/>
      <c r="L239" s="606"/>
      <c r="M239" s="606"/>
      <c r="N239" s="606"/>
      <c r="O239" s="606"/>
      <c r="P239" s="606"/>
      <c r="Q239" s="606"/>
      <c r="R239" s="606"/>
      <c r="S239" s="606"/>
      <c r="T239" s="606"/>
      <c r="U239" s="606"/>
      <c r="V239" s="606"/>
      <c r="W239" s="606"/>
      <c r="X239" s="606"/>
      <c r="Y239" s="606"/>
      <c r="Z239" s="606"/>
      <c r="AA239" s="606"/>
      <c r="AB239" s="200"/>
    </row>
    <row r="240" spans="2:28" x14ac:dyDescent="0.2">
      <c r="B240" s="778"/>
      <c r="C240" s="209" t="s">
        <v>77</v>
      </c>
      <c r="D240" s="210"/>
      <c r="E240" s="210"/>
      <c r="F240" s="210"/>
      <c r="G240" s="211"/>
      <c r="H240" s="557"/>
      <c r="I240" s="557"/>
      <c r="J240" s="557"/>
      <c r="K240" s="557"/>
      <c r="L240" s="557"/>
      <c r="M240" s="557"/>
      <c r="N240" s="557"/>
      <c r="O240" s="557"/>
      <c r="P240" s="557"/>
      <c r="Q240" s="557"/>
      <c r="R240" s="557"/>
      <c r="S240" s="557"/>
      <c r="T240" s="557"/>
      <c r="U240" s="557"/>
      <c r="V240" s="557"/>
      <c r="W240" s="557"/>
      <c r="X240" s="557"/>
      <c r="Y240" s="557"/>
      <c r="Z240" s="557"/>
      <c r="AA240" s="557"/>
      <c r="AB240" s="200"/>
    </row>
    <row r="241" spans="2:29" x14ac:dyDescent="0.2">
      <c r="B241" s="778"/>
      <c r="C241" s="213" t="s">
        <v>75</v>
      </c>
      <c r="D241" s="210"/>
      <c r="E241" s="210"/>
      <c r="F241" s="210"/>
      <c r="G241" s="211"/>
      <c r="H241" s="558">
        <f>SUMIF($E227:$E239,"NE",H227:H239)</f>
        <v>0</v>
      </c>
      <c r="I241" s="558">
        <f t="shared" ref="I241:AA241" si="30">SUMIF($E227:$E239,"NE",I227:I239)</f>
        <v>0</v>
      </c>
      <c r="J241" s="558">
        <f t="shared" si="30"/>
        <v>0</v>
      </c>
      <c r="K241" s="558">
        <f t="shared" si="30"/>
        <v>0</v>
      </c>
      <c r="L241" s="558">
        <f t="shared" si="30"/>
        <v>0</v>
      </c>
      <c r="M241" s="558">
        <f t="shared" si="30"/>
        <v>0</v>
      </c>
      <c r="N241" s="558">
        <f t="shared" si="30"/>
        <v>0</v>
      </c>
      <c r="O241" s="558">
        <f t="shared" si="30"/>
        <v>0</v>
      </c>
      <c r="P241" s="558">
        <f t="shared" si="30"/>
        <v>0</v>
      </c>
      <c r="Q241" s="558">
        <f t="shared" si="30"/>
        <v>0</v>
      </c>
      <c r="R241" s="558">
        <f t="shared" si="30"/>
        <v>0</v>
      </c>
      <c r="S241" s="558">
        <f t="shared" si="30"/>
        <v>0</v>
      </c>
      <c r="T241" s="558">
        <f t="shared" si="30"/>
        <v>0</v>
      </c>
      <c r="U241" s="558">
        <f t="shared" si="30"/>
        <v>0</v>
      </c>
      <c r="V241" s="558">
        <f t="shared" si="30"/>
        <v>0</v>
      </c>
      <c r="W241" s="558">
        <f t="shared" si="30"/>
        <v>0</v>
      </c>
      <c r="X241" s="558">
        <f t="shared" si="30"/>
        <v>0</v>
      </c>
      <c r="Y241" s="558">
        <f t="shared" si="30"/>
        <v>0</v>
      </c>
      <c r="Z241" s="558">
        <f t="shared" si="30"/>
        <v>0</v>
      </c>
      <c r="AA241" s="558">
        <f t="shared" si="30"/>
        <v>0</v>
      </c>
      <c r="AB241" s="200"/>
    </row>
    <row r="242" spans="2:29" x14ac:dyDescent="0.2">
      <c r="B242" s="778"/>
      <c r="C242" s="213" t="s">
        <v>76</v>
      </c>
      <c r="D242" s="210"/>
      <c r="E242" s="210"/>
      <c r="F242" s="210"/>
      <c r="G242" s="211"/>
      <c r="H242" s="558">
        <f>SUMIF($E227:$E239,"Not NE",H227:H239)</f>
        <v>0</v>
      </c>
      <c r="I242" s="558">
        <f t="shared" ref="I242:AA242" si="31">SUMIF($E227:$E239,"Not NE",I227:I239)</f>
        <v>0</v>
      </c>
      <c r="J242" s="558">
        <f t="shared" si="31"/>
        <v>0</v>
      </c>
      <c r="K242" s="558">
        <f t="shared" si="31"/>
        <v>0</v>
      </c>
      <c r="L242" s="558">
        <f t="shared" si="31"/>
        <v>0</v>
      </c>
      <c r="M242" s="558">
        <f t="shared" si="31"/>
        <v>0</v>
      </c>
      <c r="N242" s="558">
        <f t="shared" si="31"/>
        <v>0</v>
      </c>
      <c r="O242" s="558">
        <f t="shared" si="31"/>
        <v>0</v>
      </c>
      <c r="P242" s="558">
        <f t="shared" si="31"/>
        <v>0</v>
      </c>
      <c r="Q242" s="558">
        <f t="shared" si="31"/>
        <v>0</v>
      </c>
      <c r="R242" s="558">
        <f t="shared" si="31"/>
        <v>0</v>
      </c>
      <c r="S242" s="558">
        <f t="shared" si="31"/>
        <v>0</v>
      </c>
      <c r="T242" s="558">
        <f t="shared" si="31"/>
        <v>0</v>
      </c>
      <c r="U242" s="558">
        <f t="shared" si="31"/>
        <v>0</v>
      </c>
      <c r="V242" s="558">
        <f t="shared" si="31"/>
        <v>0</v>
      </c>
      <c r="W242" s="558">
        <f t="shared" si="31"/>
        <v>0</v>
      </c>
      <c r="X242" s="558">
        <f t="shared" si="31"/>
        <v>0</v>
      </c>
      <c r="Y242" s="558">
        <f t="shared" si="31"/>
        <v>0</v>
      </c>
      <c r="Z242" s="558">
        <f t="shared" si="31"/>
        <v>0</v>
      </c>
      <c r="AA242" s="558">
        <f t="shared" si="31"/>
        <v>0</v>
      </c>
      <c r="AB242" s="200"/>
    </row>
    <row r="243" spans="2:29" x14ac:dyDescent="0.2">
      <c r="B243" s="778"/>
      <c r="C243" s="214" t="s">
        <v>73</v>
      </c>
      <c r="D243" s="215"/>
      <c r="E243" s="215"/>
      <c r="F243" s="215"/>
      <c r="G243" s="218"/>
      <c r="H243" s="559">
        <f t="shared" ref="H243:AA243" si="32">SUM(H227:H239)</f>
        <v>0</v>
      </c>
      <c r="I243" s="560">
        <f t="shared" si="32"/>
        <v>0</v>
      </c>
      <c r="J243" s="560">
        <f t="shared" si="32"/>
        <v>0</v>
      </c>
      <c r="K243" s="560">
        <f t="shared" si="32"/>
        <v>0</v>
      </c>
      <c r="L243" s="560">
        <f t="shared" si="32"/>
        <v>0</v>
      </c>
      <c r="M243" s="560">
        <f t="shared" si="32"/>
        <v>0</v>
      </c>
      <c r="N243" s="560">
        <f t="shared" si="32"/>
        <v>0</v>
      </c>
      <c r="O243" s="560">
        <f t="shared" si="32"/>
        <v>0</v>
      </c>
      <c r="P243" s="560">
        <f t="shared" si="32"/>
        <v>0</v>
      </c>
      <c r="Q243" s="560">
        <f t="shared" si="32"/>
        <v>0</v>
      </c>
      <c r="R243" s="560">
        <f t="shared" si="32"/>
        <v>0</v>
      </c>
      <c r="S243" s="560">
        <f t="shared" si="32"/>
        <v>0</v>
      </c>
      <c r="T243" s="560">
        <f t="shared" si="32"/>
        <v>0</v>
      </c>
      <c r="U243" s="560">
        <f t="shared" si="32"/>
        <v>0</v>
      </c>
      <c r="V243" s="560">
        <f t="shared" si="32"/>
        <v>0</v>
      </c>
      <c r="W243" s="560">
        <f t="shared" si="32"/>
        <v>0</v>
      </c>
      <c r="X243" s="560">
        <f t="shared" si="32"/>
        <v>0</v>
      </c>
      <c r="Y243" s="560">
        <f t="shared" si="32"/>
        <v>0</v>
      </c>
      <c r="Z243" s="560">
        <f t="shared" si="32"/>
        <v>0</v>
      </c>
      <c r="AA243" s="560">
        <f t="shared" si="32"/>
        <v>0</v>
      </c>
      <c r="AB243" s="200"/>
    </row>
    <row r="244" spans="2:29" x14ac:dyDescent="0.2">
      <c r="B244" s="777">
        <f>'RS Phys Flow'!B29</f>
        <v>0</v>
      </c>
      <c r="C244" s="225" t="s">
        <v>202</v>
      </c>
      <c r="D244" s="210"/>
      <c r="E244" s="210"/>
      <c r="F244" s="210"/>
      <c r="G244" s="211"/>
      <c r="H244" s="557"/>
      <c r="I244" s="557"/>
      <c r="J244" s="557"/>
      <c r="K244" s="557"/>
      <c r="L244" s="557"/>
      <c r="M244" s="557"/>
      <c r="N244" s="557"/>
      <c r="O244" s="557"/>
      <c r="P244" s="557"/>
      <c r="Q244" s="557"/>
      <c r="R244" s="557"/>
      <c r="S244" s="557"/>
      <c r="T244" s="557"/>
      <c r="U244" s="557"/>
      <c r="V244" s="557"/>
      <c r="W244" s="557"/>
      <c r="X244" s="557"/>
      <c r="Y244" s="557"/>
      <c r="Z244" s="557"/>
      <c r="AA244" s="557"/>
      <c r="AB244" s="387"/>
      <c r="AC244" s="387"/>
    </row>
    <row r="245" spans="2:29" ht="28.5" x14ac:dyDescent="0.2">
      <c r="B245" s="778"/>
      <c r="C245" s="389" t="s">
        <v>298</v>
      </c>
      <c r="D245" s="383"/>
      <c r="E245" s="210" t="s">
        <v>82</v>
      </c>
      <c r="F245" s="383"/>
      <c r="G245" s="178"/>
      <c r="H245" s="606"/>
      <c r="I245" s="606"/>
      <c r="J245" s="606"/>
      <c r="K245" s="606"/>
      <c r="L245" s="606"/>
      <c r="M245" s="606"/>
      <c r="N245" s="606"/>
      <c r="O245" s="606"/>
      <c r="P245" s="606"/>
      <c r="Q245" s="606"/>
      <c r="R245" s="606"/>
      <c r="S245" s="606"/>
      <c r="T245" s="606"/>
      <c r="U245" s="606"/>
      <c r="V245" s="606"/>
      <c r="W245" s="606"/>
      <c r="X245" s="606"/>
      <c r="Y245" s="606"/>
      <c r="Z245" s="606"/>
      <c r="AA245" s="606"/>
      <c r="AB245" s="200"/>
    </row>
    <row r="246" spans="2:29" ht="28.5" x14ac:dyDescent="0.2">
      <c r="B246" s="778"/>
      <c r="C246" s="389" t="s">
        <v>299</v>
      </c>
      <c r="D246" s="383"/>
      <c r="E246" s="210" t="s">
        <v>82</v>
      </c>
      <c r="F246" s="383"/>
      <c r="G246" s="178"/>
      <c r="H246" s="606"/>
      <c r="I246" s="606"/>
      <c r="J246" s="606"/>
      <c r="K246" s="606"/>
      <c r="L246" s="606"/>
      <c r="M246" s="606"/>
      <c r="N246" s="606"/>
      <c r="O246" s="606"/>
      <c r="P246" s="606"/>
      <c r="Q246" s="606"/>
      <c r="R246" s="606"/>
      <c r="S246" s="606"/>
      <c r="T246" s="606"/>
      <c r="U246" s="606"/>
      <c r="V246" s="606"/>
      <c r="W246" s="606"/>
      <c r="X246" s="606"/>
      <c r="Y246" s="606"/>
      <c r="Z246" s="606"/>
      <c r="AA246" s="606"/>
      <c r="AB246" s="200"/>
    </row>
    <row r="247" spans="2:29" ht="28.5" x14ac:dyDescent="0.2">
      <c r="B247" s="778"/>
      <c r="C247" s="389" t="s">
        <v>300</v>
      </c>
      <c r="D247" s="383"/>
      <c r="E247" s="210" t="s">
        <v>82</v>
      </c>
      <c r="F247" s="383"/>
      <c r="G247" s="178"/>
      <c r="H247" s="606"/>
      <c r="I247" s="606"/>
      <c r="J247" s="606"/>
      <c r="K247" s="606"/>
      <c r="L247" s="606"/>
      <c r="M247" s="606"/>
      <c r="N247" s="606"/>
      <c r="O247" s="606"/>
      <c r="P247" s="606"/>
      <c r="Q247" s="606"/>
      <c r="R247" s="606"/>
      <c r="S247" s="606"/>
      <c r="T247" s="606"/>
      <c r="U247" s="606"/>
      <c r="V247" s="606"/>
      <c r="W247" s="606"/>
      <c r="X247" s="606"/>
      <c r="Y247" s="606"/>
      <c r="Z247" s="606"/>
      <c r="AA247" s="606"/>
      <c r="AB247" s="200"/>
    </row>
    <row r="248" spans="2:29" x14ac:dyDescent="0.2">
      <c r="B248" s="778"/>
      <c r="C248" s="212" t="s">
        <v>83</v>
      </c>
      <c r="D248" s="210"/>
      <c r="E248" s="210" t="s">
        <v>82</v>
      </c>
      <c r="F248" s="210"/>
      <c r="G248" s="211"/>
      <c r="H248" s="557">
        <f>(H245*'X RS Gen V Info'!$E$53)+('RS Attrib'!H246*'X RS Gen V Info'!$E$54)+('RS Attrib'!H247*'X RS Gen V Info'!$E$55)</f>
        <v>0</v>
      </c>
      <c r="I248" s="557">
        <f>(I245*'X RS Gen V Info'!$E$53)+('RS Attrib'!I246*'X RS Gen V Info'!$E$54)+('RS Attrib'!I247*'X RS Gen V Info'!$E$55)</f>
        <v>0</v>
      </c>
      <c r="J248" s="557">
        <f>(J245*'X RS Gen V Info'!$E$53)+('RS Attrib'!J246*'X RS Gen V Info'!$E$54)+('RS Attrib'!J247*'X RS Gen V Info'!$E$55)</f>
        <v>0</v>
      </c>
      <c r="K248" s="557">
        <f>(K245*'X RS Gen V Info'!$E$53)+('RS Attrib'!K246*'X RS Gen V Info'!$E$54)+('RS Attrib'!K247*'X RS Gen V Info'!$E$55)</f>
        <v>0</v>
      </c>
      <c r="L248" s="557">
        <f>(L245*'X RS Gen V Info'!$E$53)+('RS Attrib'!L246*'X RS Gen V Info'!$E$54)+('RS Attrib'!L247*'X RS Gen V Info'!$E$55)</f>
        <v>0</v>
      </c>
      <c r="M248" s="557">
        <f>(M245*'X RS Gen V Info'!$E$53)+('RS Attrib'!M246*'X RS Gen V Info'!$E$54)+('RS Attrib'!M247*'X RS Gen V Info'!$E$55)</f>
        <v>0</v>
      </c>
      <c r="N248" s="557">
        <f>(N245*'X RS Gen V Info'!$E$53)+('RS Attrib'!N246*'X RS Gen V Info'!$E$54)+('RS Attrib'!N247*'X RS Gen V Info'!$E$55)</f>
        <v>0</v>
      </c>
      <c r="O248" s="557">
        <f>(O245*'X RS Gen V Info'!$E$53)+('RS Attrib'!O246*'X RS Gen V Info'!$E$54)+('RS Attrib'!O247*'X RS Gen V Info'!$E$55)</f>
        <v>0</v>
      </c>
      <c r="P248" s="557">
        <f>(P245*'X RS Gen V Info'!$E$53)+('RS Attrib'!P246*'X RS Gen V Info'!$E$54)+('RS Attrib'!P247*'X RS Gen V Info'!$E$55)</f>
        <v>0</v>
      </c>
      <c r="Q248" s="557">
        <f>(Q245*'X RS Gen V Info'!$E$53)+('RS Attrib'!Q246*'X RS Gen V Info'!$E$54)+('RS Attrib'!Q247*'X RS Gen V Info'!$E$55)</f>
        <v>0</v>
      </c>
      <c r="R248" s="557">
        <f>(R245*'X RS Gen V Info'!$E$53)+('RS Attrib'!R246*'X RS Gen V Info'!$E$54)+('RS Attrib'!R247*'X RS Gen V Info'!$E$55)</f>
        <v>0</v>
      </c>
      <c r="S248" s="557">
        <f>(S245*'X RS Gen V Info'!$E$53)+('RS Attrib'!S246*'X RS Gen V Info'!$E$54)+('RS Attrib'!S247*'X RS Gen V Info'!$E$55)</f>
        <v>0</v>
      </c>
      <c r="T248" s="557">
        <f>(T245*'X RS Gen V Info'!$E$53)+('RS Attrib'!T246*'X RS Gen V Info'!$E$54)+('RS Attrib'!T247*'X RS Gen V Info'!$E$55)</f>
        <v>0</v>
      </c>
      <c r="U248" s="557">
        <f>(U245*'X RS Gen V Info'!$E$53)+('RS Attrib'!U246*'X RS Gen V Info'!$E$54)+('RS Attrib'!U247*'X RS Gen V Info'!$E$55)</f>
        <v>0</v>
      </c>
      <c r="V248" s="557">
        <f>(V245*'X RS Gen V Info'!$E$53)+('RS Attrib'!V246*'X RS Gen V Info'!$E$54)+('RS Attrib'!V247*'X RS Gen V Info'!$E$55)</f>
        <v>0</v>
      </c>
      <c r="W248" s="557">
        <f>(W245*'X RS Gen V Info'!$E$53)+('RS Attrib'!W246*'X RS Gen V Info'!$E$54)+('RS Attrib'!W247*'X RS Gen V Info'!$E$55)</f>
        <v>0</v>
      </c>
      <c r="X248" s="557">
        <f>(X245*'X RS Gen V Info'!$E$53)+('RS Attrib'!X246*'X RS Gen V Info'!$E$54)+('RS Attrib'!X247*'X RS Gen V Info'!$E$55)</f>
        <v>0</v>
      </c>
      <c r="Y248" s="557">
        <f>(Y245*'X RS Gen V Info'!$E$53)+('RS Attrib'!Y246*'X RS Gen V Info'!$E$54)+('RS Attrib'!Y247*'X RS Gen V Info'!$E$55)</f>
        <v>0</v>
      </c>
      <c r="Z248" s="557">
        <f>(Z245*'X RS Gen V Info'!$E$53)+('RS Attrib'!Z246*'X RS Gen V Info'!$E$54)+('RS Attrib'!Z247*'X RS Gen V Info'!$E$55)</f>
        <v>0</v>
      </c>
      <c r="AA248" s="557">
        <f>(AA245*'X RS Gen V Info'!$E$53)+('RS Attrib'!AA246*'X RS Gen V Info'!$E$54)+('RS Attrib'!AA247*'X RS Gen V Info'!$E$55)</f>
        <v>0</v>
      </c>
      <c r="AB248" s="200"/>
    </row>
    <row r="249" spans="2:29" x14ac:dyDescent="0.2">
      <c r="B249" s="778"/>
      <c r="C249" s="389" t="s">
        <v>187</v>
      </c>
      <c r="D249" s="383"/>
      <c r="E249" s="518" t="s">
        <v>63</v>
      </c>
      <c r="F249" s="383"/>
      <c r="G249" s="178"/>
      <c r="H249" s="606"/>
      <c r="I249" s="606"/>
      <c r="J249" s="606"/>
      <c r="K249" s="606"/>
      <c r="L249" s="606"/>
      <c r="M249" s="606"/>
      <c r="N249" s="606"/>
      <c r="O249" s="606"/>
      <c r="P249" s="606"/>
      <c r="Q249" s="606"/>
      <c r="R249" s="606"/>
      <c r="S249" s="606"/>
      <c r="T249" s="606"/>
      <c r="U249" s="606"/>
      <c r="V249" s="606"/>
      <c r="W249" s="606"/>
      <c r="X249" s="606"/>
      <c r="Y249" s="606"/>
      <c r="Z249" s="606"/>
      <c r="AA249" s="606"/>
      <c r="AB249" s="200"/>
    </row>
    <row r="250" spans="2:29" x14ac:dyDescent="0.2">
      <c r="B250" s="778"/>
      <c r="C250" s="388" t="s">
        <v>188</v>
      </c>
      <c r="D250" s="383"/>
      <c r="E250" s="518" t="s">
        <v>63</v>
      </c>
      <c r="F250" s="383"/>
      <c r="G250" s="178"/>
      <c r="H250" s="606"/>
      <c r="I250" s="606"/>
      <c r="J250" s="606"/>
      <c r="K250" s="606"/>
      <c r="L250" s="606"/>
      <c r="M250" s="606"/>
      <c r="N250" s="606"/>
      <c r="O250" s="606"/>
      <c r="P250" s="606"/>
      <c r="Q250" s="606"/>
      <c r="R250" s="606"/>
      <c r="S250" s="606"/>
      <c r="T250" s="606"/>
      <c r="U250" s="606"/>
      <c r="V250" s="606"/>
      <c r="W250" s="606"/>
      <c r="X250" s="606"/>
      <c r="Y250" s="606"/>
      <c r="Z250" s="606"/>
      <c r="AA250" s="606"/>
      <c r="AB250" s="200"/>
    </row>
    <row r="251" spans="2:29" x14ac:dyDescent="0.2">
      <c r="B251" s="778"/>
      <c r="C251" s="388" t="s">
        <v>189</v>
      </c>
      <c r="D251" s="383"/>
      <c r="E251" s="518" t="s">
        <v>63</v>
      </c>
      <c r="F251" s="383"/>
      <c r="G251" s="178"/>
      <c r="H251" s="606"/>
      <c r="I251" s="606"/>
      <c r="J251" s="606"/>
      <c r="K251" s="606"/>
      <c r="L251" s="606"/>
      <c r="M251" s="606"/>
      <c r="N251" s="606"/>
      <c r="O251" s="606"/>
      <c r="P251" s="606"/>
      <c r="Q251" s="606"/>
      <c r="R251" s="606"/>
      <c r="S251" s="606"/>
      <c r="T251" s="606"/>
      <c r="U251" s="606"/>
      <c r="V251" s="606"/>
      <c r="W251" s="606"/>
      <c r="X251" s="606"/>
      <c r="Y251" s="606"/>
      <c r="Z251" s="606"/>
      <c r="AA251" s="606"/>
      <c r="AB251" s="200"/>
    </row>
    <row r="252" spans="2:29" x14ac:dyDescent="0.2">
      <c r="B252" s="778"/>
      <c r="C252" s="388" t="s">
        <v>190</v>
      </c>
      <c r="D252" s="383"/>
      <c r="E252" s="518" t="s">
        <v>63</v>
      </c>
      <c r="F252" s="383"/>
      <c r="G252" s="178"/>
      <c r="H252" s="606"/>
      <c r="I252" s="606"/>
      <c r="J252" s="606"/>
      <c r="K252" s="606"/>
      <c r="L252" s="606"/>
      <c r="M252" s="606"/>
      <c r="N252" s="606"/>
      <c r="O252" s="606"/>
      <c r="P252" s="606"/>
      <c r="Q252" s="606"/>
      <c r="R252" s="606"/>
      <c r="S252" s="606"/>
      <c r="T252" s="606"/>
      <c r="U252" s="606"/>
      <c r="V252" s="606"/>
      <c r="W252" s="606"/>
      <c r="X252" s="606"/>
      <c r="Y252" s="606"/>
      <c r="Z252" s="606"/>
      <c r="AA252" s="606"/>
    </row>
    <row r="253" spans="2:29" x14ac:dyDescent="0.2">
      <c r="B253" s="778"/>
      <c r="C253" s="388" t="s">
        <v>191</v>
      </c>
      <c r="D253" s="383"/>
      <c r="E253" s="518" t="s">
        <v>63</v>
      </c>
      <c r="F253" s="383"/>
      <c r="G253" s="178"/>
      <c r="H253" s="606"/>
      <c r="I253" s="606"/>
      <c r="J253" s="606"/>
      <c r="K253" s="606"/>
      <c r="L253" s="606"/>
      <c r="M253" s="606"/>
      <c r="N253" s="606"/>
      <c r="O253" s="606"/>
      <c r="P253" s="606"/>
      <c r="Q253" s="606"/>
      <c r="R253" s="606"/>
      <c r="S253" s="606"/>
      <c r="T253" s="606"/>
      <c r="U253" s="606"/>
      <c r="V253" s="606"/>
      <c r="W253" s="606"/>
      <c r="X253" s="606"/>
      <c r="Y253" s="606"/>
      <c r="Z253" s="606"/>
      <c r="AA253" s="606"/>
    </row>
    <row r="254" spans="2:29" x14ac:dyDescent="0.2">
      <c r="B254" s="778"/>
      <c r="C254" s="388" t="s">
        <v>192</v>
      </c>
      <c r="D254" s="383"/>
      <c r="E254" s="518" t="s">
        <v>82</v>
      </c>
      <c r="F254" s="383"/>
      <c r="G254" s="178"/>
      <c r="H254" s="606"/>
      <c r="I254" s="606"/>
      <c r="J254" s="606"/>
      <c r="K254" s="606"/>
      <c r="L254" s="606"/>
      <c r="M254" s="606"/>
      <c r="N254" s="606"/>
      <c r="O254" s="606"/>
      <c r="P254" s="606"/>
      <c r="Q254" s="606"/>
      <c r="R254" s="606"/>
      <c r="S254" s="606"/>
      <c r="T254" s="606"/>
      <c r="U254" s="606"/>
      <c r="V254" s="606"/>
      <c r="W254" s="606"/>
      <c r="X254" s="606"/>
      <c r="Y254" s="606"/>
      <c r="Z254" s="606"/>
      <c r="AA254" s="606"/>
    </row>
    <row r="255" spans="2:29" x14ac:dyDescent="0.2">
      <c r="B255" s="778"/>
      <c r="C255" s="388" t="s">
        <v>193</v>
      </c>
      <c r="D255" s="383"/>
      <c r="E255" s="518" t="s">
        <v>82</v>
      </c>
      <c r="F255" s="383"/>
      <c r="G255" s="178"/>
      <c r="H255" s="606"/>
      <c r="I255" s="606"/>
      <c r="J255" s="606"/>
      <c r="K255" s="606"/>
      <c r="L255" s="606"/>
      <c r="M255" s="606"/>
      <c r="N255" s="606"/>
      <c r="O255" s="606"/>
      <c r="P255" s="606"/>
      <c r="Q255" s="606"/>
      <c r="R255" s="606"/>
      <c r="S255" s="606"/>
      <c r="T255" s="606"/>
      <c r="U255" s="606"/>
      <c r="V255" s="606"/>
      <c r="W255" s="606"/>
      <c r="X255" s="606"/>
      <c r="Y255" s="606"/>
      <c r="Z255" s="606"/>
      <c r="AA255" s="606"/>
    </row>
    <row r="256" spans="2:29" x14ac:dyDescent="0.2">
      <c r="B256" s="778"/>
      <c r="C256" s="390" t="s">
        <v>201</v>
      </c>
      <c r="D256" s="383"/>
      <c r="E256" s="383"/>
      <c r="F256" s="383"/>
      <c r="G256" s="178"/>
      <c r="H256" s="606"/>
      <c r="I256" s="606"/>
      <c r="J256" s="606"/>
      <c r="K256" s="606"/>
      <c r="L256" s="606"/>
      <c r="M256" s="606"/>
      <c r="N256" s="606"/>
      <c r="O256" s="606"/>
      <c r="P256" s="606"/>
      <c r="Q256" s="606"/>
      <c r="R256" s="606"/>
      <c r="S256" s="606"/>
      <c r="T256" s="606"/>
      <c r="U256" s="606"/>
      <c r="V256" s="606"/>
      <c r="W256" s="606"/>
      <c r="X256" s="606"/>
      <c r="Y256" s="606"/>
      <c r="Z256" s="606"/>
      <c r="AA256" s="606"/>
    </row>
    <row r="257" spans="2:27" x14ac:dyDescent="0.2">
      <c r="B257" s="778"/>
      <c r="C257" s="385"/>
      <c r="D257" s="383"/>
      <c r="E257" s="383"/>
      <c r="F257" s="383"/>
      <c r="G257" s="178"/>
      <c r="H257" s="606"/>
      <c r="I257" s="606"/>
      <c r="J257" s="606"/>
      <c r="K257" s="606"/>
      <c r="L257" s="606"/>
      <c r="M257" s="606"/>
      <c r="N257" s="606"/>
      <c r="O257" s="606"/>
      <c r="P257" s="606"/>
      <c r="Q257" s="606"/>
      <c r="R257" s="606"/>
      <c r="S257" s="606"/>
      <c r="T257" s="606"/>
      <c r="U257" s="606"/>
      <c r="V257" s="606"/>
      <c r="W257" s="606"/>
      <c r="X257" s="606"/>
      <c r="Y257" s="606"/>
      <c r="Z257" s="606"/>
      <c r="AA257" s="606"/>
    </row>
    <row r="258" spans="2:27" x14ac:dyDescent="0.2">
      <c r="B258" s="778"/>
      <c r="C258" s="385"/>
      <c r="D258" s="383"/>
      <c r="E258" s="383"/>
      <c r="F258" s="383"/>
      <c r="G258" s="178"/>
      <c r="H258" s="606"/>
      <c r="I258" s="606"/>
      <c r="J258" s="606"/>
      <c r="K258" s="606"/>
      <c r="L258" s="606"/>
      <c r="M258" s="606"/>
      <c r="N258" s="606"/>
      <c r="O258" s="606"/>
      <c r="P258" s="606"/>
      <c r="Q258" s="606"/>
      <c r="R258" s="606"/>
      <c r="S258" s="606"/>
      <c r="T258" s="606"/>
      <c r="U258" s="606"/>
      <c r="V258" s="606"/>
      <c r="W258" s="606"/>
      <c r="X258" s="606"/>
      <c r="Y258" s="606"/>
      <c r="Z258" s="606"/>
      <c r="AA258" s="606"/>
    </row>
    <row r="259" spans="2:27" x14ac:dyDescent="0.2">
      <c r="B259" s="778"/>
      <c r="C259" s="385"/>
      <c r="D259" s="383"/>
      <c r="E259" s="383"/>
      <c r="F259" s="383"/>
      <c r="G259" s="178"/>
      <c r="H259" s="606"/>
      <c r="I259" s="606"/>
      <c r="J259" s="606"/>
      <c r="K259" s="606"/>
      <c r="L259" s="606"/>
      <c r="M259" s="606"/>
      <c r="N259" s="606"/>
      <c r="O259" s="606"/>
      <c r="P259" s="606"/>
      <c r="Q259" s="606"/>
      <c r="R259" s="606"/>
      <c r="S259" s="606"/>
      <c r="T259" s="606"/>
      <c r="U259" s="606"/>
      <c r="V259" s="606"/>
      <c r="W259" s="606"/>
      <c r="X259" s="606"/>
      <c r="Y259" s="606"/>
      <c r="Z259" s="606"/>
      <c r="AA259" s="606"/>
    </row>
    <row r="260" spans="2:27" x14ac:dyDescent="0.2">
      <c r="B260" s="778"/>
      <c r="C260" s="385"/>
      <c r="D260" s="383"/>
      <c r="E260" s="383"/>
      <c r="F260" s="383"/>
      <c r="G260" s="178"/>
      <c r="H260" s="606"/>
      <c r="I260" s="606"/>
      <c r="J260" s="606"/>
      <c r="K260" s="606"/>
      <c r="L260" s="606"/>
      <c r="M260" s="606"/>
      <c r="N260" s="606"/>
      <c r="O260" s="606"/>
      <c r="P260" s="606"/>
      <c r="Q260" s="606"/>
      <c r="R260" s="606"/>
      <c r="S260" s="606"/>
      <c r="T260" s="606"/>
      <c r="U260" s="606"/>
      <c r="V260" s="606"/>
      <c r="W260" s="606"/>
      <c r="X260" s="606"/>
      <c r="Y260" s="606"/>
      <c r="Z260" s="606"/>
      <c r="AA260" s="606"/>
    </row>
    <row r="261" spans="2:27" x14ac:dyDescent="0.2">
      <c r="B261" s="778"/>
      <c r="C261" s="209" t="s">
        <v>77</v>
      </c>
      <c r="D261" s="210"/>
      <c r="E261" s="210"/>
      <c r="F261" s="210"/>
      <c r="G261" s="211"/>
      <c r="H261" s="557"/>
      <c r="I261" s="557"/>
      <c r="J261" s="557"/>
      <c r="K261" s="557"/>
      <c r="L261" s="557"/>
      <c r="M261" s="557"/>
      <c r="N261" s="557"/>
      <c r="O261" s="557"/>
      <c r="P261" s="557"/>
      <c r="Q261" s="557"/>
      <c r="R261" s="557"/>
      <c r="S261" s="557"/>
      <c r="T261" s="557"/>
      <c r="U261" s="557"/>
      <c r="V261" s="557"/>
      <c r="W261" s="557"/>
      <c r="X261" s="557"/>
      <c r="Y261" s="557"/>
      <c r="Z261" s="557"/>
      <c r="AA261" s="557"/>
    </row>
    <row r="262" spans="2:27" x14ac:dyDescent="0.2">
      <c r="B262" s="778"/>
      <c r="C262" s="213" t="s">
        <v>75</v>
      </c>
      <c r="D262" s="210"/>
      <c r="E262" s="210"/>
      <c r="F262" s="210"/>
      <c r="G262" s="211"/>
      <c r="H262" s="558">
        <f>SUMIF($E248:$E260,"NE",H248:H260)</f>
        <v>0</v>
      </c>
      <c r="I262" s="558">
        <f t="shared" ref="I262:AA262" si="33">SUMIF($E248:$E260,"NE",I248:I260)</f>
        <v>0</v>
      </c>
      <c r="J262" s="558">
        <f t="shared" si="33"/>
        <v>0</v>
      </c>
      <c r="K262" s="558">
        <f t="shared" si="33"/>
        <v>0</v>
      </c>
      <c r="L262" s="558">
        <f t="shared" si="33"/>
        <v>0</v>
      </c>
      <c r="M262" s="558">
        <f t="shared" si="33"/>
        <v>0</v>
      </c>
      <c r="N262" s="558">
        <f t="shared" si="33"/>
        <v>0</v>
      </c>
      <c r="O262" s="558">
        <f t="shared" si="33"/>
        <v>0</v>
      </c>
      <c r="P262" s="558">
        <f t="shared" si="33"/>
        <v>0</v>
      </c>
      <c r="Q262" s="558">
        <f t="shared" si="33"/>
        <v>0</v>
      </c>
      <c r="R262" s="558">
        <f t="shared" si="33"/>
        <v>0</v>
      </c>
      <c r="S262" s="558">
        <f t="shared" si="33"/>
        <v>0</v>
      </c>
      <c r="T262" s="558">
        <f t="shared" si="33"/>
        <v>0</v>
      </c>
      <c r="U262" s="558">
        <f t="shared" si="33"/>
        <v>0</v>
      </c>
      <c r="V262" s="558">
        <f t="shared" si="33"/>
        <v>0</v>
      </c>
      <c r="W262" s="558">
        <f t="shared" si="33"/>
        <v>0</v>
      </c>
      <c r="X262" s="558">
        <f t="shared" si="33"/>
        <v>0</v>
      </c>
      <c r="Y262" s="558">
        <f t="shared" si="33"/>
        <v>0</v>
      </c>
      <c r="Z262" s="558">
        <f t="shared" si="33"/>
        <v>0</v>
      </c>
      <c r="AA262" s="558">
        <f t="shared" si="33"/>
        <v>0</v>
      </c>
    </row>
    <row r="263" spans="2:27" x14ac:dyDescent="0.2">
      <c r="B263" s="778"/>
      <c r="C263" s="213" t="s">
        <v>76</v>
      </c>
      <c r="D263" s="210"/>
      <c r="E263" s="210"/>
      <c r="F263" s="210"/>
      <c r="G263" s="211"/>
      <c r="H263" s="558">
        <f>SUMIF($E248:$E260,"Not NE",H248:H260)</f>
        <v>0</v>
      </c>
      <c r="I263" s="558">
        <f t="shared" ref="I263:AA263" si="34">SUMIF($E248:$E260,"Not NE",I248:I260)</f>
        <v>0</v>
      </c>
      <c r="J263" s="558">
        <f t="shared" si="34"/>
        <v>0</v>
      </c>
      <c r="K263" s="558">
        <f t="shared" si="34"/>
        <v>0</v>
      </c>
      <c r="L263" s="558">
        <f t="shared" si="34"/>
        <v>0</v>
      </c>
      <c r="M263" s="558">
        <f t="shared" si="34"/>
        <v>0</v>
      </c>
      <c r="N263" s="558">
        <f t="shared" si="34"/>
        <v>0</v>
      </c>
      <c r="O263" s="558">
        <f t="shared" si="34"/>
        <v>0</v>
      </c>
      <c r="P263" s="558">
        <f t="shared" si="34"/>
        <v>0</v>
      </c>
      <c r="Q263" s="558">
        <f t="shared" si="34"/>
        <v>0</v>
      </c>
      <c r="R263" s="558">
        <f t="shared" si="34"/>
        <v>0</v>
      </c>
      <c r="S263" s="558">
        <f t="shared" si="34"/>
        <v>0</v>
      </c>
      <c r="T263" s="558">
        <f t="shared" si="34"/>
        <v>0</v>
      </c>
      <c r="U263" s="558">
        <f t="shared" si="34"/>
        <v>0</v>
      </c>
      <c r="V263" s="558">
        <f t="shared" si="34"/>
        <v>0</v>
      </c>
      <c r="W263" s="558">
        <f t="shared" si="34"/>
        <v>0</v>
      </c>
      <c r="X263" s="558">
        <f t="shared" si="34"/>
        <v>0</v>
      </c>
      <c r="Y263" s="558">
        <f t="shared" si="34"/>
        <v>0</v>
      </c>
      <c r="Z263" s="558">
        <f t="shared" si="34"/>
        <v>0</v>
      </c>
      <c r="AA263" s="558">
        <f t="shared" si="34"/>
        <v>0</v>
      </c>
    </row>
    <row r="264" spans="2:27" x14ac:dyDescent="0.2">
      <c r="B264" s="778"/>
      <c r="C264" s="214" t="s">
        <v>73</v>
      </c>
      <c r="D264" s="215"/>
      <c r="E264" s="215"/>
      <c r="F264" s="215"/>
      <c r="G264" s="218"/>
      <c r="H264" s="559">
        <f t="shared" ref="H264:AA264" si="35">SUM(H248:H260)</f>
        <v>0</v>
      </c>
      <c r="I264" s="560">
        <f t="shared" si="35"/>
        <v>0</v>
      </c>
      <c r="J264" s="560">
        <f t="shared" si="35"/>
        <v>0</v>
      </c>
      <c r="K264" s="560">
        <f t="shared" si="35"/>
        <v>0</v>
      </c>
      <c r="L264" s="560">
        <f t="shared" si="35"/>
        <v>0</v>
      </c>
      <c r="M264" s="560">
        <f t="shared" si="35"/>
        <v>0</v>
      </c>
      <c r="N264" s="560">
        <f t="shared" si="35"/>
        <v>0</v>
      </c>
      <c r="O264" s="560">
        <f t="shared" si="35"/>
        <v>0</v>
      </c>
      <c r="P264" s="560">
        <f t="shared" si="35"/>
        <v>0</v>
      </c>
      <c r="Q264" s="560">
        <f t="shared" si="35"/>
        <v>0</v>
      </c>
      <c r="R264" s="560">
        <f t="shared" si="35"/>
        <v>0</v>
      </c>
      <c r="S264" s="560">
        <f t="shared" si="35"/>
        <v>0</v>
      </c>
      <c r="T264" s="560">
        <f t="shared" si="35"/>
        <v>0</v>
      </c>
      <c r="U264" s="560">
        <f t="shared" si="35"/>
        <v>0</v>
      </c>
      <c r="V264" s="560">
        <f t="shared" si="35"/>
        <v>0</v>
      </c>
      <c r="W264" s="560">
        <f t="shared" si="35"/>
        <v>0</v>
      </c>
      <c r="X264" s="560">
        <f t="shared" si="35"/>
        <v>0</v>
      </c>
      <c r="Y264" s="560">
        <f t="shared" si="35"/>
        <v>0</v>
      </c>
      <c r="Z264" s="560">
        <f t="shared" si="35"/>
        <v>0</v>
      </c>
      <c r="AA264" s="560">
        <f t="shared" si="35"/>
        <v>0</v>
      </c>
    </row>
    <row r="265" spans="2:27" x14ac:dyDescent="0.2">
      <c r="B265" s="777">
        <f>'RS Phys Flow'!B30</f>
        <v>0</v>
      </c>
      <c r="C265" s="225" t="s">
        <v>202</v>
      </c>
      <c r="D265" s="210"/>
      <c r="E265" s="210"/>
      <c r="F265" s="210"/>
      <c r="G265" s="211"/>
      <c r="H265" s="557"/>
      <c r="I265" s="557"/>
      <c r="J265" s="557"/>
      <c r="K265" s="557"/>
      <c r="L265" s="557"/>
      <c r="M265" s="557"/>
      <c r="N265" s="557"/>
      <c r="O265" s="557"/>
      <c r="P265" s="557"/>
      <c r="Q265" s="557"/>
      <c r="R265" s="557"/>
      <c r="S265" s="557"/>
      <c r="T265" s="557"/>
      <c r="U265" s="557"/>
      <c r="V265" s="557"/>
      <c r="W265" s="557"/>
      <c r="X265" s="557"/>
      <c r="Y265" s="557"/>
      <c r="Z265" s="557"/>
      <c r="AA265" s="557"/>
    </row>
    <row r="266" spans="2:27" ht="28.5" x14ac:dyDescent="0.2">
      <c r="B266" s="778"/>
      <c r="C266" s="389" t="s">
        <v>298</v>
      </c>
      <c r="D266" s="383"/>
      <c r="E266" s="210" t="s">
        <v>82</v>
      </c>
      <c r="F266" s="383"/>
      <c r="G266" s="178"/>
      <c r="H266" s="606"/>
      <c r="I266" s="606"/>
      <c r="J266" s="606"/>
      <c r="K266" s="606"/>
      <c r="L266" s="606"/>
      <c r="M266" s="606"/>
      <c r="N266" s="606"/>
      <c r="O266" s="606"/>
      <c r="P266" s="606"/>
      <c r="Q266" s="606"/>
      <c r="R266" s="606"/>
      <c r="S266" s="606"/>
      <c r="T266" s="606"/>
      <c r="U266" s="606"/>
      <c r="V266" s="606"/>
      <c r="W266" s="606"/>
      <c r="X266" s="606"/>
      <c r="Y266" s="606"/>
      <c r="Z266" s="606"/>
      <c r="AA266" s="606"/>
    </row>
    <row r="267" spans="2:27" ht="28.5" x14ac:dyDescent="0.2">
      <c r="B267" s="778"/>
      <c r="C267" s="389" t="s">
        <v>299</v>
      </c>
      <c r="D267" s="383"/>
      <c r="E267" s="210" t="s">
        <v>82</v>
      </c>
      <c r="F267" s="383"/>
      <c r="G267" s="178"/>
      <c r="H267" s="606"/>
      <c r="I267" s="606"/>
      <c r="J267" s="606"/>
      <c r="K267" s="606"/>
      <c r="L267" s="606"/>
      <c r="M267" s="606"/>
      <c r="N267" s="606"/>
      <c r="O267" s="606"/>
      <c r="P267" s="606"/>
      <c r="Q267" s="606"/>
      <c r="R267" s="606"/>
      <c r="S267" s="606"/>
      <c r="T267" s="606"/>
      <c r="U267" s="606"/>
      <c r="V267" s="606"/>
      <c r="W267" s="606"/>
      <c r="X267" s="606"/>
      <c r="Y267" s="606"/>
      <c r="Z267" s="606"/>
      <c r="AA267" s="606"/>
    </row>
    <row r="268" spans="2:27" ht="28.5" x14ac:dyDescent="0.2">
      <c r="B268" s="778"/>
      <c r="C268" s="389" t="s">
        <v>300</v>
      </c>
      <c r="D268" s="383"/>
      <c r="E268" s="210" t="s">
        <v>82</v>
      </c>
      <c r="F268" s="383"/>
      <c r="G268" s="178"/>
      <c r="H268" s="606"/>
      <c r="I268" s="606"/>
      <c r="J268" s="606"/>
      <c r="K268" s="606"/>
      <c r="L268" s="606"/>
      <c r="M268" s="606"/>
      <c r="N268" s="606"/>
      <c r="O268" s="606"/>
      <c r="P268" s="606"/>
      <c r="Q268" s="606"/>
      <c r="R268" s="606"/>
      <c r="S268" s="606"/>
      <c r="T268" s="606"/>
      <c r="U268" s="606"/>
      <c r="V268" s="606"/>
      <c r="W268" s="606"/>
      <c r="X268" s="606"/>
      <c r="Y268" s="606"/>
      <c r="Z268" s="606"/>
      <c r="AA268" s="606"/>
    </row>
    <row r="269" spans="2:27" x14ac:dyDescent="0.2">
      <c r="B269" s="778"/>
      <c r="C269" s="212" t="s">
        <v>83</v>
      </c>
      <c r="D269" s="210"/>
      <c r="E269" s="210" t="s">
        <v>82</v>
      </c>
      <c r="F269" s="210"/>
      <c r="G269" s="211"/>
      <c r="H269" s="557">
        <f>(H266*'X RS Gen V Info'!$E$53)+('RS Attrib'!H267*'X RS Gen V Info'!$E$54)+('RS Attrib'!H268*'X RS Gen V Info'!$E$55)</f>
        <v>0</v>
      </c>
      <c r="I269" s="557">
        <f>(I266*'X RS Gen V Info'!$E$53)+('RS Attrib'!I267*'X RS Gen V Info'!$E$54)+('RS Attrib'!I268*'X RS Gen V Info'!$E$55)</f>
        <v>0</v>
      </c>
      <c r="J269" s="557">
        <f>(J266*'X RS Gen V Info'!$E$53)+('RS Attrib'!J267*'X RS Gen V Info'!$E$54)+('RS Attrib'!J268*'X RS Gen V Info'!$E$55)</f>
        <v>0</v>
      </c>
      <c r="K269" s="557">
        <f>(K266*'X RS Gen V Info'!$E$53)+('RS Attrib'!K267*'X RS Gen V Info'!$E$54)+('RS Attrib'!K268*'X RS Gen V Info'!$E$55)</f>
        <v>0</v>
      </c>
      <c r="L269" s="557">
        <f>(L266*'X RS Gen V Info'!$E$53)+('RS Attrib'!L267*'X RS Gen V Info'!$E$54)+('RS Attrib'!L268*'X RS Gen V Info'!$E$55)</f>
        <v>0</v>
      </c>
      <c r="M269" s="557">
        <f>(M266*'X RS Gen V Info'!$E$53)+('RS Attrib'!M267*'X RS Gen V Info'!$E$54)+('RS Attrib'!M268*'X RS Gen V Info'!$E$55)</f>
        <v>0</v>
      </c>
      <c r="N269" s="557">
        <f>(N266*'X RS Gen V Info'!$E$53)+('RS Attrib'!N267*'X RS Gen V Info'!$E$54)+('RS Attrib'!N268*'X RS Gen V Info'!$E$55)</f>
        <v>0</v>
      </c>
      <c r="O269" s="557">
        <f>(O266*'X RS Gen V Info'!$E$53)+('RS Attrib'!O267*'X RS Gen V Info'!$E$54)+('RS Attrib'!O268*'X RS Gen V Info'!$E$55)</f>
        <v>0</v>
      </c>
      <c r="P269" s="557">
        <f>(P266*'X RS Gen V Info'!$E$53)+('RS Attrib'!P267*'X RS Gen V Info'!$E$54)+('RS Attrib'!P268*'X RS Gen V Info'!$E$55)</f>
        <v>0</v>
      </c>
      <c r="Q269" s="557">
        <f>(Q266*'X RS Gen V Info'!$E$53)+('RS Attrib'!Q267*'X RS Gen V Info'!$E$54)+('RS Attrib'!Q268*'X RS Gen V Info'!$E$55)</f>
        <v>0</v>
      </c>
      <c r="R269" s="557">
        <f>(R266*'X RS Gen V Info'!$E$53)+('RS Attrib'!R267*'X RS Gen V Info'!$E$54)+('RS Attrib'!R268*'X RS Gen V Info'!$E$55)</f>
        <v>0</v>
      </c>
      <c r="S269" s="557">
        <f>(S266*'X RS Gen V Info'!$E$53)+('RS Attrib'!S267*'X RS Gen V Info'!$E$54)+('RS Attrib'!S268*'X RS Gen V Info'!$E$55)</f>
        <v>0</v>
      </c>
      <c r="T269" s="557">
        <f>(T266*'X RS Gen V Info'!$E$53)+('RS Attrib'!T267*'X RS Gen V Info'!$E$54)+('RS Attrib'!T268*'X RS Gen V Info'!$E$55)</f>
        <v>0</v>
      </c>
      <c r="U269" s="557">
        <f>(U266*'X RS Gen V Info'!$E$53)+('RS Attrib'!U267*'X RS Gen V Info'!$E$54)+('RS Attrib'!U268*'X RS Gen V Info'!$E$55)</f>
        <v>0</v>
      </c>
      <c r="V269" s="557">
        <f>(V266*'X RS Gen V Info'!$E$53)+('RS Attrib'!V267*'X RS Gen V Info'!$E$54)+('RS Attrib'!V268*'X RS Gen V Info'!$E$55)</f>
        <v>0</v>
      </c>
      <c r="W269" s="557">
        <f>(W266*'X RS Gen V Info'!$E$53)+('RS Attrib'!W267*'X RS Gen V Info'!$E$54)+('RS Attrib'!W268*'X RS Gen V Info'!$E$55)</f>
        <v>0</v>
      </c>
      <c r="X269" s="557">
        <f>(X266*'X RS Gen V Info'!$E$53)+('RS Attrib'!X267*'X RS Gen V Info'!$E$54)+('RS Attrib'!X268*'X RS Gen V Info'!$E$55)</f>
        <v>0</v>
      </c>
      <c r="Y269" s="557">
        <f>(Y266*'X RS Gen V Info'!$E$53)+('RS Attrib'!Y267*'X RS Gen V Info'!$E$54)+('RS Attrib'!Y268*'X RS Gen V Info'!$E$55)</f>
        <v>0</v>
      </c>
      <c r="Z269" s="557">
        <f>(Z266*'X RS Gen V Info'!$E$53)+('RS Attrib'!Z267*'X RS Gen V Info'!$E$54)+('RS Attrib'!Z268*'X RS Gen V Info'!$E$55)</f>
        <v>0</v>
      </c>
      <c r="AA269" s="557">
        <f>(AA266*'X RS Gen V Info'!$E$53)+('RS Attrib'!AA267*'X RS Gen V Info'!$E$54)+('RS Attrib'!AA268*'X RS Gen V Info'!$E$55)</f>
        <v>0</v>
      </c>
    </row>
    <row r="270" spans="2:27" x14ac:dyDescent="0.2">
      <c r="B270" s="778"/>
      <c r="C270" s="389" t="s">
        <v>187</v>
      </c>
      <c r="D270" s="383"/>
      <c r="E270" s="518" t="s">
        <v>63</v>
      </c>
      <c r="F270" s="383"/>
      <c r="G270" s="178"/>
      <c r="H270" s="606"/>
      <c r="I270" s="606"/>
      <c r="J270" s="606"/>
      <c r="K270" s="606"/>
      <c r="L270" s="606"/>
      <c r="M270" s="606"/>
      <c r="N270" s="606"/>
      <c r="O270" s="606"/>
      <c r="P270" s="606"/>
      <c r="Q270" s="606"/>
      <c r="R270" s="606"/>
      <c r="S270" s="606"/>
      <c r="T270" s="606"/>
      <c r="U270" s="606"/>
      <c r="V270" s="606"/>
      <c r="W270" s="606"/>
      <c r="X270" s="606"/>
      <c r="Y270" s="606"/>
      <c r="Z270" s="606"/>
      <c r="AA270" s="606"/>
    </row>
    <row r="271" spans="2:27" x14ac:dyDescent="0.2">
      <c r="B271" s="778"/>
      <c r="C271" s="388" t="s">
        <v>188</v>
      </c>
      <c r="D271" s="383"/>
      <c r="E271" s="518" t="s">
        <v>63</v>
      </c>
      <c r="F271" s="383"/>
      <c r="G271" s="178"/>
      <c r="H271" s="606"/>
      <c r="I271" s="606"/>
      <c r="J271" s="606"/>
      <c r="K271" s="606"/>
      <c r="L271" s="606"/>
      <c r="M271" s="606"/>
      <c r="N271" s="606"/>
      <c r="O271" s="606"/>
      <c r="P271" s="606"/>
      <c r="Q271" s="606"/>
      <c r="R271" s="606"/>
      <c r="S271" s="606"/>
      <c r="T271" s="606"/>
      <c r="U271" s="606"/>
      <c r="V271" s="606"/>
      <c r="W271" s="606"/>
      <c r="X271" s="606"/>
      <c r="Y271" s="606"/>
      <c r="Z271" s="606"/>
      <c r="AA271" s="606"/>
    </row>
    <row r="272" spans="2:27" x14ac:dyDescent="0.2">
      <c r="B272" s="778"/>
      <c r="C272" s="388" t="s">
        <v>189</v>
      </c>
      <c r="D272" s="383"/>
      <c r="E272" s="518" t="s">
        <v>63</v>
      </c>
      <c r="F272" s="383"/>
      <c r="G272" s="178"/>
      <c r="H272" s="606"/>
      <c r="I272" s="606"/>
      <c r="J272" s="606"/>
      <c r="K272" s="606"/>
      <c r="L272" s="606"/>
      <c r="M272" s="606"/>
      <c r="N272" s="606"/>
      <c r="O272" s="606"/>
      <c r="P272" s="606"/>
      <c r="Q272" s="606"/>
      <c r="R272" s="606"/>
      <c r="S272" s="606"/>
      <c r="T272" s="606"/>
      <c r="U272" s="606"/>
      <c r="V272" s="606"/>
      <c r="W272" s="606"/>
      <c r="X272" s="606"/>
      <c r="Y272" s="606"/>
      <c r="Z272" s="606"/>
      <c r="AA272" s="606"/>
    </row>
    <row r="273" spans="2:27" x14ac:dyDescent="0.2">
      <c r="B273" s="778"/>
      <c r="C273" s="388" t="s">
        <v>190</v>
      </c>
      <c r="D273" s="383"/>
      <c r="E273" s="518" t="s">
        <v>63</v>
      </c>
      <c r="F273" s="383"/>
      <c r="G273" s="178"/>
      <c r="H273" s="606"/>
      <c r="I273" s="606"/>
      <c r="J273" s="606"/>
      <c r="K273" s="606"/>
      <c r="L273" s="606"/>
      <c r="M273" s="606"/>
      <c r="N273" s="606"/>
      <c r="O273" s="606"/>
      <c r="P273" s="606"/>
      <c r="Q273" s="606"/>
      <c r="R273" s="606"/>
      <c r="S273" s="606"/>
      <c r="T273" s="606"/>
      <c r="U273" s="606"/>
      <c r="V273" s="606"/>
      <c r="W273" s="606"/>
      <c r="X273" s="606"/>
      <c r="Y273" s="606"/>
      <c r="Z273" s="606"/>
      <c r="AA273" s="606"/>
    </row>
    <row r="274" spans="2:27" x14ac:dyDescent="0.2">
      <c r="B274" s="778"/>
      <c r="C274" s="388" t="s">
        <v>191</v>
      </c>
      <c r="D274" s="383"/>
      <c r="E274" s="518" t="s">
        <v>63</v>
      </c>
      <c r="F274" s="383"/>
      <c r="G274" s="178"/>
      <c r="H274" s="606"/>
      <c r="I274" s="606"/>
      <c r="J274" s="606"/>
      <c r="K274" s="606"/>
      <c r="L274" s="606"/>
      <c r="M274" s="606"/>
      <c r="N274" s="606"/>
      <c r="O274" s="606"/>
      <c r="P274" s="606"/>
      <c r="Q274" s="606"/>
      <c r="R274" s="606"/>
      <c r="S274" s="606"/>
      <c r="T274" s="606"/>
      <c r="U274" s="606"/>
      <c r="V274" s="606"/>
      <c r="W274" s="606"/>
      <c r="X274" s="606"/>
      <c r="Y274" s="606"/>
      <c r="Z274" s="606"/>
      <c r="AA274" s="606"/>
    </row>
    <row r="275" spans="2:27" x14ac:dyDescent="0.2">
      <c r="B275" s="778"/>
      <c r="C275" s="388" t="s">
        <v>192</v>
      </c>
      <c r="D275" s="383"/>
      <c r="E275" s="518" t="s">
        <v>82</v>
      </c>
      <c r="F275" s="383"/>
      <c r="G275" s="178"/>
      <c r="H275" s="606"/>
      <c r="I275" s="606"/>
      <c r="J275" s="606"/>
      <c r="K275" s="606"/>
      <c r="L275" s="606"/>
      <c r="M275" s="606"/>
      <c r="N275" s="606"/>
      <c r="O275" s="606"/>
      <c r="P275" s="606"/>
      <c r="Q275" s="606"/>
      <c r="R275" s="606"/>
      <c r="S275" s="606"/>
      <c r="T275" s="606"/>
      <c r="U275" s="606"/>
      <c r="V275" s="606"/>
      <c r="W275" s="606"/>
      <c r="X275" s="606"/>
      <c r="Y275" s="606"/>
      <c r="Z275" s="606"/>
      <c r="AA275" s="606"/>
    </row>
    <row r="276" spans="2:27" x14ac:dyDescent="0.2">
      <c r="B276" s="778"/>
      <c r="C276" s="388" t="s">
        <v>193</v>
      </c>
      <c r="D276" s="383"/>
      <c r="E276" s="518" t="s">
        <v>82</v>
      </c>
      <c r="F276" s="383"/>
      <c r="G276" s="178"/>
      <c r="H276" s="606"/>
      <c r="I276" s="606"/>
      <c r="J276" s="606"/>
      <c r="K276" s="606"/>
      <c r="L276" s="606"/>
      <c r="M276" s="606"/>
      <c r="N276" s="606"/>
      <c r="O276" s="606"/>
      <c r="P276" s="606"/>
      <c r="Q276" s="606"/>
      <c r="R276" s="606"/>
      <c r="S276" s="606"/>
      <c r="T276" s="606"/>
      <c r="U276" s="606"/>
      <c r="V276" s="606"/>
      <c r="W276" s="606"/>
      <c r="X276" s="606"/>
      <c r="Y276" s="606"/>
      <c r="Z276" s="606"/>
      <c r="AA276" s="606"/>
    </row>
    <row r="277" spans="2:27" x14ac:dyDescent="0.2">
      <c r="B277" s="778"/>
      <c r="C277" s="390" t="s">
        <v>201</v>
      </c>
      <c r="D277" s="383"/>
      <c r="E277" s="383"/>
      <c r="F277" s="383"/>
      <c r="G277" s="178"/>
      <c r="H277" s="606"/>
      <c r="I277" s="606"/>
      <c r="J277" s="606"/>
      <c r="K277" s="606"/>
      <c r="L277" s="606"/>
      <c r="M277" s="606"/>
      <c r="N277" s="606"/>
      <c r="O277" s="606"/>
      <c r="P277" s="606"/>
      <c r="Q277" s="606"/>
      <c r="R277" s="606"/>
      <c r="S277" s="606"/>
      <c r="T277" s="606"/>
      <c r="U277" s="606"/>
      <c r="V277" s="606"/>
      <c r="W277" s="606"/>
      <c r="X277" s="606"/>
      <c r="Y277" s="606"/>
      <c r="Z277" s="606"/>
      <c r="AA277" s="606"/>
    </row>
    <row r="278" spans="2:27" x14ac:dyDescent="0.2">
      <c r="B278" s="778"/>
      <c r="C278" s="385"/>
      <c r="D278" s="383"/>
      <c r="E278" s="383"/>
      <c r="F278" s="383"/>
      <c r="G278" s="178"/>
      <c r="H278" s="606"/>
      <c r="I278" s="606"/>
      <c r="J278" s="606"/>
      <c r="K278" s="606"/>
      <c r="L278" s="606"/>
      <c r="M278" s="606"/>
      <c r="N278" s="606"/>
      <c r="O278" s="606"/>
      <c r="P278" s="606"/>
      <c r="Q278" s="606"/>
      <c r="R278" s="606"/>
      <c r="S278" s="606"/>
      <c r="T278" s="606"/>
      <c r="U278" s="606"/>
      <c r="V278" s="606"/>
      <c r="W278" s="606"/>
      <c r="X278" s="606"/>
      <c r="Y278" s="606"/>
      <c r="Z278" s="606"/>
      <c r="AA278" s="606"/>
    </row>
    <row r="279" spans="2:27" x14ac:dyDescent="0.2">
      <c r="B279" s="778"/>
      <c r="C279" s="385"/>
      <c r="D279" s="383"/>
      <c r="E279" s="383"/>
      <c r="F279" s="383"/>
      <c r="G279" s="178"/>
      <c r="H279" s="606"/>
      <c r="I279" s="606"/>
      <c r="J279" s="606"/>
      <c r="K279" s="606"/>
      <c r="L279" s="606"/>
      <c r="M279" s="606"/>
      <c r="N279" s="606"/>
      <c r="O279" s="606"/>
      <c r="P279" s="606"/>
      <c r="Q279" s="606"/>
      <c r="R279" s="606"/>
      <c r="S279" s="606"/>
      <c r="T279" s="606"/>
      <c r="U279" s="606"/>
      <c r="V279" s="606"/>
      <c r="W279" s="606"/>
      <c r="X279" s="606"/>
      <c r="Y279" s="606"/>
      <c r="Z279" s="606"/>
      <c r="AA279" s="606"/>
    </row>
    <row r="280" spans="2:27" x14ac:dyDescent="0.2">
      <c r="B280" s="778"/>
      <c r="C280" s="385"/>
      <c r="D280" s="383"/>
      <c r="E280" s="383"/>
      <c r="F280" s="383"/>
      <c r="G280" s="178"/>
      <c r="H280" s="606"/>
      <c r="I280" s="606"/>
      <c r="J280" s="606"/>
      <c r="K280" s="606"/>
      <c r="L280" s="606"/>
      <c r="M280" s="606"/>
      <c r="N280" s="606"/>
      <c r="O280" s="606"/>
      <c r="P280" s="606"/>
      <c r="Q280" s="606"/>
      <c r="R280" s="606"/>
      <c r="S280" s="606"/>
      <c r="T280" s="606"/>
      <c r="U280" s="606"/>
      <c r="V280" s="606"/>
      <c r="W280" s="606"/>
      <c r="X280" s="606"/>
      <c r="Y280" s="606"/>
      <c r="Z280" s="606"/>
      <c r="AA280" s="606"/>
    </row>
    <row r="281" spans="2:27" x14ac:dyDescent="0.2">
      <c r="B281" s="778"/>
      <c r="C281" s="385"/>
      <c r="D281" s="383"/>
      <c r="E281" s="383"/>
      <c r="F281" s="383"/>
      <c r="G281" s="178"/>
      <c r="H281" s="606"/>
      <c r="I281" s="606"/>
      <c r="J281" s="606"/>
      <c r="K281" s="606"/>
      <c r="L281" s="606"/>
      <c r="M281" s="606"/>
      <c r="N281" s="606"/>
      <c r="O281" s="606"/>
      <c r="P281" s="606"/>
      <c r="Q281" s="606"/>
      <c r="R281" s="606"/>
      <c r="S281" s="606"/>
      <c r="T281" s="606"/>
      <c r="U281" s="606"/>
      <c r="V281" s="606"/>
      <c r="W281" s="606"/>
      <c r="X281" s="606"/>
      <c r="Y281" s="606"/>
      <c r="Z281" s="606"/>
      <c r="AA281" s="606"/>
    </row>
    <row r="282" spans="2:27" x14ac:dyDescent="0.2">
      <c r="B282" s="778"/>
      <c r="C282" s="209" t="s">
        <v>77</v>
      </c>
      <c r="D282" s="210"/>
      <c r="E282" s="210"/>
      <c r="F282" s="210"/>
      <c r="G282" s="211"/>
      <c r="H282" s="557"/>
      <c r="I282" s="557"/>
      <c r="J282" s="557"/>
      <c r="K282" s="557"/>
      <c r="L282" s="557"/>
      <c r="M282" s="557"/>
      <c r="N282" s="557"/>
      <c r="O282" s="557"/>
      <c r="P282" s="557"/>
      <c r="Q282" s="557"/>
      <c r="R282" s="557"/>
      <c r="S282" s="557"/>
      <c r="T282" s="557"/>
      <c r="U282" s="557"/>
      <c r="V282" s="557"/>
      <c r="W282" s="557"/>
      <c r="X282" s="557"/>
      <c r="Y282" s="557"/>
      <c r="Z282" s="557"/>
      <c r="AA282" s="557"/>
    </row>
    <row r="283" spans="2:27" x14ac:dyDescent="0.2">
      <c r="B283" s="778"/>
      <c r="C283" s="213" t="s">
        <v>75</v>
      </c>
      <c r="D283" s="210"/>
      <c r="E283" s="210"/>
      <c r="F283" s="210"/>
      <c r="G283" s="211"/>
      <c r="H283" s="558">
        <f>SUMIF($E269:$E281,"NE",H269:H281)</f>
        <v>0</v>
      </c>
      <c r="I283" s="558">
        <f t="shared" ref="I283:AA283" si="36">SUMIF($E269:$E281,"NE",I269:I281)</f>
        <v>0</v>
      </c>
      <c r="J283" s="558">
        <f t="shared" si="36"/>
        <v>0</v>
      </c>
      <c r="K283" s="558">
        <f t="shared" si="36"/>
        <v>0</v>
      </c>
      <c r="L283" s="558">
        <f t="shared" si="36"/>
        <v>0</v>
      </c>
      <c r="M283" s="558">
        <f t="shared" si="36"/>
        <v>0</v>
      </c>
      <c r="N283" s="558">
        <f t="shared" si="36"/>
        <v>0</v>
      </c>
      <c r="O283" s="558">
        <f t="shared" si="36"/>
        <v>0</v>
      </c>
      <c r="P283" s="558">
        <f t="shared" si="36"/>
        <v>0</v>
      </c>
      <c r="Q283" s="558">
        <f t="shared" si="36"/>
        <v>0</v>
      </c>
      <c r="R283" s="558">
        <f t="shared" si="36"/>
        <v>0</v>
      </c>
      <c r="S283" s="558">
        <f t="shared" si="36"/>
        <v>0</v>
      </c>
      <c r="T283" s="558">
        <f t="shared" si="36"/>
        <v>0</v>
      </c>
      <c r="U283" s="558">
        <f t="shared" si="36"/>
        <v>0</v>
      </c>
      <c r="V283" s="558">
        <f t="shared" si="36"/>
        <v>0</v>
      </c>
      <c r="W283" s="558">
        <f t="shared" si="36"/>
        <v>0</v>
      </c>
      <c r="X283" s="558">
        <f t="shared" si="36"/>
        <v>0</v>
      </c>
      <c r="Y283" s="558">
        <f t="shared" si="36"/>
        <v>0</v>
      </c>
      <c r="Z283" s="558">
        <f t="shared" si="36"/>
        <v>0</v>
      </c>
      <c r="AA283" s="558">
        <f t="shared" si="36"/>
        <v>0</v>
      </c>
    </row>
    <row r="284" spans="2:27" x14ac:dyDescent="0.2">
      <c r="B284" s="778"/>
      <c r="C284" s="213" t="s">
        <v>76</v>
      </c>
      <c r="D284" s="210"/>
      <c r="E284" s="210"/>
      <c r="F284" s="210"/>
      <c r="G284" s="211"/>
      <c r="H284" s="558">
        <f>SUMIF($E269:$E281,"Not NE",H269:H281)</f>
        <v>0</v>
      </c>
      <c r="I284" s="558">
        <f t="shared" ref="I284:AA284" si="37">SUMIF($E269:$E281,"Not NE",I269:I281)</f>
        <v>0</v>
      </c>
      <c r="J284" s="558">
        <f t="shared" si="37"/>
        <v>0</v>
      </c>
      <c r="K284" s="558">
        <f t="shared" si="37"/>
        <v>0</v>
      </c>
      <c r="L284" s="558">
        <f t="shared" si="37"/>
        <v>0</v>
      </c>
      <c r="M284" s="558">
        <f t="shared" si="37"/>
        <v>0</v>
      </c>
      <c r="N284" s="558">
        <f t="shared" si="37"/>
        <v>0</v>
      </c>
      <c r="O284" s="558">
        <f t="shared" si="37"/>
        <v>0</v>
      </c>
      <c r="P284" s="558">
        <f t="shared" si="37"/>
        <v>0</v>
      </c>
      <c r="Q284" s="558">
        <f t="shared" si="37"/>
        <v>0</v>
      </c>
      <c r="R284" s="558">
        <f t="shared" si="37"/>
        <v>0</v>
      </c>
      <c r="S284" s="558">
        <f t="shared" si="37"/>
        <v>0</v>
      </c>
      <c r="T284" s="558">
        <f t="shared" si="37"/>
        <v>0</v>
      </c>
      <c r="U284" s="558">
        <f t="shared" si="37"/>
        <v>0</v>
      </c>
      <c r="V284" s="558">
        <f t="shared" si="37"/>
        <v>0</v>
      </c>
      <c r="W284" s="558">
        <f t="shared" si="37"/>
        <v>0</v>
      </c>
      <c r="X284" s="558">
        <f t="shared" si="37"/>
        <v>0</v>
      </c>
      <c r="Y284" s="558">
        <f t="shared" si="37"/>
        <v>0</v>
      </c>
      <c r="Z284" s="558">
        <f t="shared" si="37"/>
        <v>0</v>
      </c>
      <c r="AA284" s="558">
        <f t="shared" si="37"/>
        <v>0</v>
      </c>
    </row>
    <row r="285" spans="2:27" x14ac:dyDescent="0.2">
      <c r="B285" s="778"/>
      <c r="C285" s="209" t="s">
        <v>73</v>
      </c>
      <c r="D285" s="210"/>
      <c r="E285" s="210"/>
      <c r="F285" s="210"/>
      <c r="G285" s="211"/>
      <c r="H285" s="564">
        <f t="shared" ref="H285:AA285" si="38">SUM(H269:H281)</f>
        <v>0</v>
      </c>
      <c r="I285" s="558">
        <f t="shared" si="38"/>
        <v>0</v>
      </c>
      <c r="J285" s="558">
        <f t="shared" si="38"/>
        <v>0</v>
      </c>
      <c r="K285" s="558">
        <f t="shared" si="38"/>
        <v>0</v>
      </c>
      <c r="L285" s="558">
        <f t="shared" si="38"/>
        <v>0</v>
      </c>
      <c r="M285" s="558">
        <f t="shared" si="38"/>
        <v>0</v>
      </c>
      <c r="N285" s="558">
        <f t="shared" si="38"/>
        <v>0</v>
      </c>
      <c r="O285" s="558">
        <f t="shared" si="38"/>
        <v>0</v>
      </c>
      <c r="P285" s="558">
        <f t="shared" si="38"/>
        <v>0</v>
      </c>
      <c r="Q285" s="558">
        <f t="shared" si="38"/>
        <v>0</v>
      </c>
      <c r="R285" s="558">
        <f t="shared" si="38"/>
        <v>0</v>
      </c>
      <c r="S285" s="558">
        <f t="shared" si="38"/>
        <v>0</v>
      </c>
      <c r="T285" s="558">
        <f t="shared" si="38"/>
        <v>0</v>
      </c>
      <c r="U285" s="558">
        <f t="shared" si="38"/>
        <v>0</v>
      </c>
      <c r="V285" s="558">
        <f t="shared" si="38"/>
        <v>0</v>
      </c>
      <c r="W285" s="558">
        <f t="shared" si="38"/>
        <v>0</v>
      </c>
      <c r="X285" s="558">
        <f t="shared" si="38"/>
        <v>0</v>
      </c>
      <c r="Y285" s="558">
        <f t="shared" si="38"/>
        <v>0</v>
      </c>
      <c r="Z285" s="558">
        <f t="shared" si="38"/>
        <v>0</v>
      </c>
      <c r="AA285" s="558">
        <f t="shared" si="38"/>
        <v>0</v>
      </c>
    </row>
    <row r="286" spans="2:27" ht="15" x14ac:dyDescent="0.2">
      <c r="B286" s="386" t="s">
        <v>20</v>
      </c>
      <c r="C286" s="222"/>
      <c r="D286" s="223"/>
      <c r="E286" s="223"/>
      <c r="F286" s="223"/>
      <c r="G286" s="224"/>
      <c r="H286" s="610"/>
      <c r="I286" s="610"/>
      <c r="J286" s="610"/>
      <c r="K286" s="610"/>
      <c r="L286" s="610"/>
      <c r="M286" s="610"/>
      <c r="N286" s="610"/>
      <c r="O286" s="610"/>
      <c r="P286" s="610"/>
      <c r="Q286" s="610"/>
      <c r="R286" s="610"/>
      <c r="S286" s="610"/>
      <c r="T286" s="610"/>
      <c r="U286" s="610"/>
      <c r="V286" s="610"/>
      <c r="W286" s="610"/>
      <c r="X286" s="610"/>
      <c r="Y286" s="610"/>
      <c r="Z286" s="610"/>
      <c r="AA286" s="610"/>
    </row>
    <row r="287" spans="2:27" x14ac:dyDescent="0.2">
      <c r="B287" s="777" t="str">
        <f>'RS Phys Flow'!B32</f>
        <v>Visits (recreational).</v>
      </c>
      <c r="C287" s="209" t="s">
        <v>202</v>
      </c>
      <c r="D287" s="210"/>
      <c r="E287" s="210"/>
      <c r="F287" s="210"/>
      <c r="G287" s="211"/>
      <c r="H287" s="557"/>
      <c r="I287" s="557"/>
      <c r="J287" s="557"/>
      <c r="K287" s="557"/>
      <c r="L287" s="557"/>
      <c r="M287" s="557"/>
      <c r="N287" s="557"/>
      <c r="O287" s="557"/>
      <c r="P287" s="557"/>
      <c r="Q287" s="557"/>
      <c r="R287" s="557"/>
      <c r="S287" s="557"/>
      <c r="T287" s="557"/>
      <c r="U287" s="557"/>
      <c r="V287" s="557"/>
      <c r="W287" s="557"/>
      <c r="X287" s="557"/>
      <c r="Y287" s="557"/>
      <c r="Z287" s="557"/>
      <c r="AA287" s="557"/>
    </row>
    <row r="288" spans="2:27" ht="28.5" x14ac:dyDescent="0.2">
      <c r="B288" s="778"/>
      <c r="C288" s="389" t="s">
        <v>298</v>
      </c>
      <c r="D288" s="337"/>
      <c r="E288" s="210" t="s">
        <v>82</v>
      </c>
      <c r="F288" s="383"/>
      <c r="G288" s="178"/>
      <c r="H288" s="606"/>
      <c r="I288" s="606"/>
      <c r="J288" s="606"/>
      <c r="K288" s="606"/>
      <c r="L288" s="606"/>
      <c r="M288" s="606"/>
      <c r="N288" s="606"/>
      <c r="O288" s="606"/>
      <c r="P288" s="606"/>
      <c r="Q288" s="606"/>
      <c r="R288" s="606"/>
      <c r="S288" s="606"/>
      <c r="T288" s="606"/>
      <c r="U288" s="606"/>
      <c r="V288" s="606"/>
      <c r="W288" s="606"/>
      <c r="X288" s="606"/>
      <c r="Y288" s="606"/>
      <c r="Z288" s="606"/>
      <c r="AA288" s="606"/>
    </row>
    <row r="289" spans="2:27" ht="28.5" x14ac:dyDescent="0.2">
      <c r="B289" s="778"/>
      <c r="C289" s="389" t="s">
        <v>299</v>
      </c>
      <c r="D289" s="383"/>
      <c r="E289" s="210" t="s">
        <v>82</v>
      </c>
      <c r="F289" s="383"/>
      <c r="G289" s="178"/>
      <c r="H289" s="606"/>
      <c r="I289" s="606"/>
      <c r="J289" s="606"/>
      <c r="K289" s="606"/>
      <c r="L289" s="606"/>
      <c r="M289" s="606"/>
      <c r="N289" s="606"/>
      <c r="O289" s="606"/>
      <c r="P289" s="606"/>
      <c r="Q289" s="606"/>
      <c r="R289" s="606"/>
      <c r="S289" s="606"/>
      <c r="T289" s="606"/>
      <c r="U289" s="606"/>
      <c r="V289" s="606"/>
      <c r="W289" s="606"/>
      <c r="X289" s="606"/>
      <c r="Y289" s="606"/>
      <c r="Z289" s="606"/>
      <c r="AA289" s="606"/>
    </row>
    <row r="290" spans="2:27" ht="28.5" x14ac:dyDescent="0.2">
      <c r="B290" s="778"/>
      <c r="C290" s="389" t="s">
        <v>300</v>
      </c>
      <c r="D290" s="383"/>
      <c r="E290" s="210" t="s">
        <v>82</v>
      </c>
      <c r="F290" s="383"/>
      <c r="G290" s="178"/>
      <c r="H290" s="606"/>
      <c r="I290" s="606"/>
      <c r="J290" s="606"/>
      <c r="K290" s="606"/>
      <c r="L290" s="606"/>
      <c r="M290" s="606"/>
      <c r="N290" s="606"/>
      <c r="O290" s="606"/>
      <c r="P290" s="606"/>
      <c r="Q290" s="606"/>
      <c r="R290" s="606"/>
      <c r="S290" s="606"/>
      <c r="T290" s="606"/>
      <c r="U290" s="606"/>
      <c r="V290" s="606"/>
      <c r="W290" s="606"/>
      <c r="X290" s="606"/>
      <c r="Y290" s="606"/>
      <c r="Z290" s="606"/>
      <c r="AA290" s="606"/>
    </row>
    <row r="291" spans="2:27" x14ac:dyDescent="0.2">
      <c r="B291" s="778"/>
      <c r="C291" s="212" t="s">
        <v>83</v>
      </c>
      <c r="D291" s="210"/>
      <c r="E291" s="210" t="s">
        <v>82</v>
      </c>
      <c r="F291" s="210"/>
      <c r="G291" s="211"/>
      <c r="H291" s="557">
        <f>(H288*'X RS Gen V Info'!$E$53)+('RS Attrib'!H289*'X RS Gen V Info'!$E$54)+('RS Attrib'!H290*'X RS Gen V Info'!$E$55)</f>
        <v>0</v>
      </c>
      <c r="I291" s="557">
        <f>(I288*'X RS Gen V Info'!$E$53)+('RS Attrib'!I289*'X RS Gen V Info'!$E$54)+('RS Attrib'!I290*'X RS Gen V Info'!$E$55)</f>
        <v>0</v>
      </c>
      <c r="J291" s="557">
        <f>(J288*'X RS Gen V Info'!$E$53)+('RS Attrib'!J289*'X RS Gen V Info'!$E$54)+('RS Attrib'!J290*'X RS Gen V Info'!$E$55)</f>
        <v>0</v>
      </c>
      <c r="K291" s="557">
        <f>(K288*'X RS Gen V Info'!$E$53)+('RS Attrib'!K289*'X RS Gen V Info'!$E$54)+('RS Attrib'!K290*'X RS Gen V Info'!$E$55)</f>
        <v>0</v>
      </c>
      <c r="L291" s="557">
        <f>(L288*'X RS Gen V Info'!$E$53)+('RS Attrib'!L289*'X RS Gen V Info'!$E$54)+('RS Attrib'!L290*'X RS Gen V Info'!$E$55)</f>
        <v>0</v>
      </c>
      <c r="M291" s="557">
        <f>(M288*'X RS Gen V Info'!$E$53)+('RS Attrib'!M289*'X RS Gen V Info'!$E$54)+('RS Attrib'!M290*'X RS Gen V Info'!$E$55)</f>
        <v>0</v>
      </c>
      <c r="N291" s="557">
        <f>(N288*'X RS Gen V Info'!$E$53)+('RS Attrib'!N289*'X RS Gen V Info'!$E$54)+('RS Attrib'!N290*'X RS Gen V Info'!$E$55)</f>
        <v>0</v>
      </c>
      <c r="O291" s="557">
        <f>(O288*'X RS Gen V Info'!$E$53)+('RS Attrib'!O289*'X RS Gen V Info'!$E$54)+('RS Attrib'!O290*'X RS Gen V Info'!$E$55)</f>
        <v>0</v>
      </c>
      <c r="P291" s="557">
        <f>(P288*'X RS Gen V Info'!$E$53)+('RS Attrib'!P289*'X RS Gen V Info'!$E$54)+('RS Attrib'!P290*'X RS Gen V Info'!$E$55)</f>
        <v>0</v>
      </c>
      <c r="Q291" s="557">
        <f>(Q288*'X RS Gen V Info'!$E$53)+('RS Attrib'!Q289*'X RS Gen V Info'!$E$54)+('RS Attrib'!Q290*'X RS Gen V Info'!$E$55)</f>
        <v>0</v>
      </c>
      <c r="R291" s="557">
        <f>(R288*'X RS Gen V Info'!$E$53)+('RS Attrib'!R289*'X RS Gen V Info'!$E$54)+('RS Attrib'!R290*'X RS Gen V Info'!$E$55)</f>
        <v>0</v>
      </c>
      <c r="S291" s="557">
        <f>(S288*'X RS Gen V Info'!$E$53)+('RS Attrib'!S289*'X RS Gen V Info'!$E$54)+('RS Attrib'!S290*'X RS Gen V Info'!$E$55)</f>
        <v>0</v>
      </c>
      <c r="T291" s="557">
        <f>(T288*'X RS Gen V Info'!$E$53)+('RS Attrib'!T289*'X RS Gen V Info'!$E$54)+('RS Attrib'!T290*'X RS Gen V Info'!$E$55)</f>
        <v>0</v>
      </c>
      <c r="U291" s="557">
        <f>(U288*'X RS Gen V Info'!$E$53)+('RS Attrib'!U289*'X RS Gen V Info'!$E$54)+('RS Attrib'!U290*'X RS Gen V Info'!$E$55)</f>
        <v>0</v>
      </c>
      <c r="V291" s="557">
        <f>(V288*'X RS Gen V Info'!$E$53)+('RS Attrib'!V289*'X RS Gen V Info'!$E$54)+('RS Attrib'!V290*'X RS Gen V Info'!$E$55)</f>
        <v>0</v>
      </c>
      <c r="W291" s="557">
        <f>(W288*'X RS Gen V Info'!$E$53)+('RS Attrib'!W289*'X RS Gen V Info'!$E$54)+('RS Attrib'!W290*'X RS Gen V Info'!$E$55)</f>
        <v>0</v>
      </c>
      <c r="X291" s="557">
        <f>(X288*'X RS Gen V Info'!$E$53)+('RS Attrib'!X289*'X RS Gen V Info'!$E$54)+('RS Attrib'!X290*'X RS Gen V Info'!$E$55)</f>
        <v>0</v>
      </c>
      <c r="Y291" s="557">
        <f>(Y288*'X RS Gen V Info'!$E$53)+('RS Attrib'!Y289*'X RS Gen V Info'!$E$54)+('RS Attrib'!Y290*'X RS Gen V Info'!$E$55)</f>
        <v>0</v>
      </c>
      <c r="Z291" s="557">
        <f>(Z288*'X RS Gen V Info'!$E$53)+('RS Attrib'!Z289*'X RS Gen V Info'!$E$54)+('RS Attrib'!Z290*'X RS Gen V Info'!$E$55)</f>
        <v>0</v>
      </c>
      <c r="AA291" s="557">
        <f>(AA288*'X RS Gen V Info'!$E$53)+('RS Attrib'!AA289*'X RS Gen V Info'!$E$54)+('RS Attrib'!AA290*'X RS Gen V Info'!$E$55)</f>
        <v>0</v>
      </c>
    </row>
    <row r="292" spans="2:27" x14ac:dyDescent="0.2">
      <c r="B292" s="778"/>
      <c r="C292" s="389" t="s">
        <v>187</v>
      </c>
      <c r="D292" s="383"/>
      <c r="E292" s="518" t="s">
        <v>63</v>
      </c>
      <c r="F292" s="383"/>
      <c r="G292" s="178"/>
      <c r="H292" s="606"/>
      <c r="I292" s="606"/>
      <c r="J292" s="606"/>
      <c r="K292" s="606"/>
      <c r="L292" s="606"/>
      <c r="M292" s="606"/>
      <c r="N292" s="606"/>
      <c r="O292" s="606"/>
      <c r="P292" s="606"/>
      <c r="Q292" s="606"/>
      <c r="R292" s="606"/>
      <c r="S292" s="606"/>
      <c r="T292" s="606"/>
      <c r="U292" s="606"/>
      <c r="V292" s="606"/>
      <c r="W292" s="606"/>
      <c r="X292" s="606"/>
      <c r="Y292" s="606"/>
      <c r="Z292" s="606"/>
      <c r="AA292" s="606"/>
    </row>
    <row r="293" spans="2:27" x14ac:dyDescent="0.2">
      <c r="B293" s="778"/>
      <c r="C293" s="388" t="s">
        <v>188</v>
      </c>
      <c r="D293" s="337"/>
      <c r="E293" s="518" t="s">
        <v>63</v>
      </c>
      <c r="F293" s="337"/>
      <c r="G293" s="338"/>
      <c r="H293" s="606"/>
      <c r="I293" s="606"/>
      <c r="J293" s="606"/>
      <c r="K293" s="606"/>
      <c r="L293" s="606"/>
      <c r="M293" s="606"/>
      <c r="N293" s="606"/>
      <c r="O293" s="606"/>
      <c r="P293" s="606"/>
      <c r="Q293" s="606"/>
      <c r="R293" s="606"/>
      <c r="S293" s="606"/>
      <c r="T293" s="606"/>
      <c r="U293" s="606"/>
      <c r="V293" s="606"/>
      <c r="W293" s="606"/>
      <c r="X293" s="606"/>
      <c r="Y293" s="606"/>
      <c r="Z293" s="606"/>
      <c r="AA293" s="606"/>
    </row>
    <row r="294" spans="2:27" x14ac:dyDescent="0.2">
      <c r="B294" s="778"/>
      <c r="C294" s="388" t="s">
        <v>189</v>
      </c>
      <c r="D294" s="383"/>
      <c r="E294" s="518" t="s">
        <v>63</v>
      </c>
      <c r="F294" s="383"/>
      <c r="G294" s="178"/>
      <c r="H294" s="606"/>
      <c r="I294" s="606"/>
      <c r="J294" s="606"/>
      <c r="K294" s="606"/>
      <c r="L294" s="606"/>
      <c r="M294" s="606"/>
      <c r="N294" s="606"/>
      <c r="O294" s="606"/>
      <c r="P294" s="606"/>
      <c r="Q294" s="606"/>
      <c r="R294" s="606"/>
      <c r="S294" s="606"/>
      <c r="T294" s="606"/>
      <c r="U294" s="606"/>
      <c r="V294" s="606"/>
      <c r="W294" s="606"/>
      <c r="X294" s="606"/>
      <c r="Y294" s="606"/>
      <c r="Z294" s="606"/>
      <c r="AA294" s="606"/>
    </row>
    <row r="295" spans="2:27" x14ac:dyDescent="0.2">
      <c r="B295" s="778"/>
      <c r="C295" s="388" t="s">
        <v>190</v>
      </c>
      <c r="D295" s="383"/>
      <c r="E295" s="518" t="s">
        <v>63</v>
      </c>
      <c r="F295" s="383"/>
      <c r="G295" s="178"/>
      <c r="H295" s="606"/>
      <c r="I295" s="606"/>
      <c r="J295" s="606"/>
      <c r="K295" s="606"/>
      <c r="L295" s="606"/>
      <c r="M295" s="606"/>
      <c r="N295" s="606"/>
      <c r="O295" s="606"/>
      <c r="P295" s="606"/>
      <c r="Q295" s="606"/>
      <c r="R295" s="606"/>
      <c r="S295" s="606"/>
      <c r="T295" s="606"/>
      <c r="U295" s="606"/>
      <c r="V295" s="606"/>
      <c r="W295" s="606"/>
      <c r="X295" s="606"/>
      <c r="Y295" s="606"/>
      <c r="Z295" s="606"/>
      <c r="AA295" s="606"/>
    </row>
    <row r="296" spans="2:27" x14ac:dyDescent="0.2">
      <c r="B296" s="778"/>
      <c r="C296" s="388" t="s">
        <v>191</v>
      </c>
      <c r="D296" s="383"/>
      <c r="E296" s="518" t="s">
        <v>63</v>
      </c>
      <c r="F296" s="383"/>
      <c r="G296" s="178"/>
      <c r="H296" s="606"/>
      <c r="I296" s="606"/>
      <c r="J296" s="606"/>
      <c r="K296" s="606"/>
      <c r="L296" s="606"/>
      <c r="M296" s="606"/>
      <c r="N296" s="606"/>
      <c r="O296" s="606"/>
      <c r="P296" s="606"/>
      <c r="Q296" s="606"/>
      <c r="R296" s="606"/>
      <c r="S296" s="606"/>
      <c r="T296" s="606"/>
      <c r="U296" s="606"/>
      <c r="V296" s="606"/>
      <c r="W296" s="606"/>
      <c r="X296" s="606"/>
      <c r="Y296" s="606"/>
      <c r="Z296" s="606"/>
      <c r="AA296" s="606"/>
    </row>
    <row r="297" spans="2:27" x14ac:dyDescent="0.2">
      <c r="B297" s="778"/>
      <c r="C297" s="388" t="s">
        <v>192</v>
      </c>
      <c r="D297" s="383"/>
      <c r="E297" s="518" t="s">
        <v>82</v>
      </c>
      <c r="F297" s="383"/>
      <c r="G297" s="178"/>
      <c r="H297" s="606"/>
      <c r="I297" s="606"/>
      <c r="J297" s="606"/>
      <c r="K297" s="606"/>
      <c r="L297" s="606"/>
      <c r="M297" s="606"/>
      <c r="N297" s="606"/>
      <c r="O297" s="606"/>
      <c r="P297" s="606"/>
      <c r="Q297" s="606"/>
      <c r="R297" s="606"/>
      <c r="S297" s="606"/>
      <c r="T297" s="606"/>
      <c r="U297" s="606"/>
      <c r="V297" s="606"/>
      <c r="W297" s="606"/>
      <c r="X297" s="606"/>
      <c r="Y297" s="606"/>
      <c r="Z297" s="606"/>
      <c r="AA297" s="606"/>
    </row>
    <row r="298" spans="2:27" x14ac:dyDescent="0.2">
      <c r="B298" s="778"/>
      <c r="C298" s="388" t="s">
        <v>193</v>
      </c>
      <c r="D298" s="383"/>
      <c r="E298" s="518" t="s">
        <v>82</v>
      </c>
      <c r="F298" s="383"/>
      <c r="G298" s="178"/>
      <c r="H298" s="606"/>
      <c r="I298" s="606"/>
      <c r="J298" s="606"/>
      <c r="K298" s="606"/>
      <c r="L298" s="606"/>
      <c r="M298" s="606"/>
      <c r="N298" s="606"/>
      <c r="O298" s="606"/>
      <c r="P298" s="606"/>
      <c r="Q298" s="606"/>
      <c r="R298" s="606"/>
      <c r="S298" s="606"/>
      <c r="T298" s="606"/>
      <c r="U298" s="606"/>
      <c r="V298" s="606"/>
      <c r="W298" s="606"/>
      <c r="X298" s="606"/>
      <c r="Y298" s="606"/>
      <c r="Z298" s="606"/>
      <c r="AA298" s="606"/>
    </row>
    <row r="299" spans="2:27" x14ac:dyDescent="0.2">
      <c r="B299" s="778"/>
      <c r="C299" s="390" t="s">
        <v>201</v>
      </c>
      <c r="D299" s="383"/>
      <c r="E299" s="383"/>
      <c r="F299" s="383"/>
      <c r="G299" s="178"/>
      <c r="H299" s="606"/>
      <c r="I299" s="606"/>
      <c r="J299" s="606"/>
      <c r="K299" s="606"/>
      <c r="L299" s="606"/>
      <c r="M299" s="606"/>
      <c r="N299" s="606"/>
      <c r="O299" s="606"/>
      <c r="P299" s="606"/>
      <c r="Q299" s="606"/>
      <c r="R299" s="606"/>
      <c r="S299" s="606"/>
      <c r="T299" s="606"/>
      <c r="U299" s="606"/>
      <c r="V299" s="606"/>
      <c r="W299" s="606"/>
      <c r="X299" s="606"/>
      <c r="Y299" s="606"/>
      <c r="Z299" s="606"/>
      <c r="AA299" s="606"/>
    </row>
    <row r="300" spans="2:27" x14ac:dyDescent="0.2">
      <c r="B300" s="778"/>
      <c r="C300" s="391"/>
      <c r="D300" s="383"/>
      <c r="E300" s="383"/>
      <c r="F300" s="383"/>
      <c r="G300" s="178"/>
      <c r="H300" s="606"/>
      <c r="I300" s="606"/>
      <c r="J300" s="606"/>
      <c r="K300" s="606"/>
      <c r="L300" s="606"/>
      <c r="M300" s="606"/>
      <c r="N300" s="606"/>
      <c r="O300" s="606"/>
      <c r="P300" s="606"/>
      <c r="Q300" s="606"/>
      <c r="R300" s="606"/>
      <c r="S300" s="606"/>
      <c r="T300" s="606"/>
      <c r="U300" s="606"/>
      <c r="V300" s="606"/>
      <c r="W300" s="606"/>
      <c r="X300" s="606"/>
      <c r="Y300" s="606"/>
      <c r="Z300" s="606"/>
      <c r="AA300" s="606"/>
    </row>
    <row r="301" spans="2:27" x14ac:dyDescent="0.2">
      <c r="B301" s="778"/>
      <c r="C301" s="391"/>
      <c r="D301" s="383"/>
      <c r="E301" s="383"/>
      <c r="F301" s="383"/>
      <c r="G301" s="178"/>
      <c r="H301" s="606"/>
      <c r="I301" s="606"/>
      <c r="J301" s="606"/>
      <c r="K301" s="606"/>
      <c r="L301" s="606"/>
      <c r="M301" s="606"/>
      <c r="N301" s="606"/>
      <c r="O301" s="606"/>
      <c r="P301" s="606"/>
      <c r="Q301" s="606"/>
      <c r="R301" s="606"/>
      <c r="S301" s="606"/>
      <c r="T301" s="606"/>
      <c r="U301" s="606"/>
      <c r="V301" s="606"/>
      <c r="W301" s="606"/>
      <c r="X301" s="606"/>
      <c r="Y301" s="606"/>
      <c r="Z301" s="606"/>
      <c r="AA301" s="606"/>
    </row>
    <row r="302" spans="2:27" x14ac:dyDescent="0.2">
      <c r="B302" s="778"/>
      <c r="C302" s="391"/>
      <c r="D302" s="383"/>
      <c r="E302" s="383"/>
      <c r="F302" s="383"/>
      <c r="G302" s="178"/>
      <c r="H302" s="606"/>
      <c r="I302" s="606"/>
      <c r="J302" s="606"/>
      <c r="K302" s="606"/>
      <c r="L302" s="606"/>
      <c r="M302" s="606"/>
      <c r="N302" s="606"/>
      <c r="O302" s="606"/>
      <c r="P302" s="606"/>
      <c r="Q302" s="606"/>
      <c r="R302" s="606"/>
      <c r="S302" s="606"/>
      <c r="T302" s="606"/>
      <c r="U302" s="606"/>
      <c r="V302" s="606"/>
      <c r="W302" s="606"/>
      <c r="X302" s="606"/>
      <c r="Y302" s="606"/>
      <c r="Z302" s="606"/>
      <c r="AA302" s="606"/>
    </row>
    <row r="303" spans="2:27" x14ac:dyDescent="0.2">
      <c r="B303" s="778"/>
      <c r="C303" s="391"/>
      <c r="D303" s="383"/>
      <c r="E303" s="383"/>
      <c r="F303" s="383"/>
      <c r="G303" s="178"/>
      <c r="H303" s="606"/>
      <c r="I303" s="606"/>
      <c r="J303" s="606"/>
      <c r="K303" s="606"/>
      <c r="L303" s="606"/>
      <c r="M303" s="606"/>
      <c r="N303" s="606"/>
      <c r="O303" s="606"/>
      <c r="P303" s="606"/>
      <c r="Q303" s="606"/>
      <c r="R303" s="606"/>
      <c r="S303" s="606"/>
      <c r="T303" s="606"/>
      <c r="U303" s="606"/>
      <c r="V303" s="606"/>
      <c r="W303" s="606"/>
      <c r="X303" s="606"/>
      <c r="Y303" s="606"/>
      <c r="Z303" s="606"/>
      <c r="AA303" s="606"/>
    </row>
    <row r="304" spans="2:27" x14ac:dyDescent="0.2">
      <c r="B304" s="778"/>
      <c r="C304" s="387" t="s">
        <v>77</v>
      </c>
      <c r="D304" s="210"/>
      <c r="E304" s="210"/>
      <c r="F304" s="210"/>
      <c r="G304" s="211"/>
      <c r="H304" s="557"/>
      <c r="I304" s="557"/>
      <c r="J304" s="557"/>
      <c r="K304" s="557"/>
      <c r="L304" s="557"/>
      <c r="M304" s="557"/>
      <c r="N304" s="557"/>
      <c r="O304" s="557"/>
      <c r="P304" s="557"/>
      <c r="Q304" s="557"/>
      <c r="R304" s="557"/>
      <c r="S304" s="557"/>
      <c r="T304" s="557"/>
      <c r="U304" s="557"/>
      <c r="V304" s="557"/>
      <c r="W304" s="557"/>
      <c r="X304" s="557"/>
      <c r="Y304" s="557"/>
      <c r="Z304" s="557"/>
      <c r="AA304" s="557"/>
    </row>
    <row r="305" spans="2:27" x14ac:dyDescent="0.2">
      <c r="B305" s="778"/>
      <c r="C305" s="392" t="s">
        <v>75</v>
      </c>
      <c r="D305" s="210"/>
      <c r="E305" s="210"/>
      <c r="F305" s="210"/>
      <c r="G305" s="211"/>
      <c r="H305" s="558">
        <f>SUMIF($E291:$E303,"NE",H291:H303)</f>
        <v>0</v>
      </c>
      <c r="I305" s="558">
        <f t="shared" ref="I305:AA305" si="39">SUMIF($E291:$E303,"NE",I291:I303)</f>
        <v>0</v>
      </c>
      <c r="J305" s="558">
        <f t="shared" si="39"/>
        <v>0</v>
      </c>
      <c r="K305" s="558">
        <f t="shared" si="39"/>
        <v>0</v>
      </c>
      <c r="L305" s="558">
        <f t="shared" si="39"/>
        <v>0</v>
      </c>
      <c r="M305" s="558">
        <f t="shared" si="39"/>
        <v>0</v>
      </c>
      <c r="N305" s="558">
        <f t="shared" si="39"/>
        <v>0</v>
      </c>
      <c r="O305" s="558">
        <f t="shared" si="39"/>
        <v>0</v>
      </c>
      <c r="P305" s="558">
        <f t="shared" si="39"/>
        <v>0</v>
      </c>
      <c r="Q305" s="558">
        <f t="shared" si="39"/>
        <v>0</v>
      </c>
      <c r="R305" s="558">
        <f t="shared" si="39"/>
        <v>0</v>
      </c>
      <c r="S305" s="558">
        <f t="shared" si="39"/>
        <v>0</v>
      </c>
      <c r="T305" s="558">
        <f t="shared" si="39"/>
        <v>0</v>
      </c>
      <c r="U305" s="558">
        <f t="shared" si="39"/>
        <v>0</v>
      </c>
      <c r="V305" s="558">
        <f t="shared" si="39"/>
        <v>0</v>
      </c>
      <c r="W305" s="558">
        <f t="shared" si="39"/>
        <v>0</v>
      </c>
      <c r="X305" s="558">
        <f t="shared" si="39"/>
        <v>0</v>
      </c>
      <c r="Y305" s="558">
        <f t="shared" si="39"/>
        <v>0</v>
      </c>
      <c r="Z305" s="558">
        <f t="shared" si="39"/>
        <v>0</v>
      </c>
      <c r="AA305" s="558">
        <f t="shared" si="39"/>
        <v>0</v>
      </c>
    </row>
    <row r="306" spans="2:27" x14ac:dyDescent="0.2">
      <c r="B306" s="778"/>
      <c r="C306" s="392" t="s">
        <v>76</v>
      </c>
      <c r="D306" s="210"/>
      <c r="E306" s="210"/>
      <c r="F306" s="210"/>
      <c r="G306" s="211"/>
      <c r="H306" s="558">
        <f>SUMIF($E291:$E303,"Not NE",H291:H303)</f>
        <v>0</v>
      </c>
      <c r="I306" s="558">
        <f t="shared" ref="I306:AA306" si="40">SUMIF($E291:$E303,"Not NE",I291:I303)</f>
        <v>0</v>
      </c>
      <c r="J306" s="558">
        <f t="shared" si="40"/>
        <v>0</v>
      </c>
      <c r="K306" s="558">
        <f t="shared" si="40"/>
        <v>0</v>
      </c>
      <c r="L306" s="558">
        <f t="shared" si="40"/>
        <v>0</v>
      </c>
      <c r="M306" s="558">
        <f t="shared" si="40"/>
        <v>0</v>
      </c>
      <c r="N306" s="558">
        <f t="shared" si="40"/>
        <v>0</v>
      </c>
      <c r="O306" s="558">
        <f t="shared" si="40"/>
        <v>0</v>
      </c>
      <c r="P306" s="558">
        <f t="shared" si="40"/>
        <v>0</v>
      </c>
      <c r="Q306" s="558">
        <f t="shared" si="40"/>
        <v>0</v>
      </c>
      <c r="R306" s="558">
        <f t="shared" si="40"/>
        <v>0</v>
      </c>
      <c r="S306" s="558">
        <f t="shared" si="40"/>
        <v>0</v>
      </c>
      <c r="T306" s="558">
        <f t="shared" si="40"/>
        <v>0</v>
      </c>
      <c r="U306" s="558">
        <f t="shared" si="40"/>
        <v>0</v>
      </c>
      <c r="V306" s="558">
        <f t="shared" si="40"/>
        <v>0</v>
      </c>
      <c r="W306" s="558">
        <f t="shared" si="40"/>
        <v>0</v>
      </c>
      <c r="X306" s="558">
        <f t="shared" si="40"/>
        <v>0</v>
      </c>
      <c r="Y306" s="558">
        <f t="shared" si="40"/>
        <v>0</v>
      </c>
      <c r="Z306" s="558">
        <f t="shared" si="40"/>
        <v>0</v>
      </c>
      <c r="AA306" s="558">
        <f t="shared" si="40"/>
        <v>0</v>
      </c>
    </row>
    <row r="307" spans="2:27" x14ac:dyDescent="0.2">
      <c r="B307" s="778"/>
      <c r="C307" s="393" t="s">
        <v>73</v>
      </c>
      <c r="D307" s="210"/>
      <c r="E307" s="210"/>
      <c r="F307" s="210"/>
      <c r="G307" s="211"/>
      <c r="H307" s="559">
        <f t="shared" ref="H307:AA307" si="41">SUM(H291:H303)</f>
        <v>0</v>
      </c>
      <c r="I307" s="560">
        <f t="shared" si="41"/>
        <v>0</v>
      </c>
      <c r="J307" s="560">
        <f t="shared" si="41"/>
        <v>0</v>
      </c>
      <c r="K307" s="560">
        <f t="shared" si="41"/>
        <v>0</v>
      </c>
      <c r="L307" s="560">
        <f t="shared" si="41"/>
        <v>0</v>
      </c>
      <c r="M307" s="560">
        <f t="shared" si="41"/>
        <v>0</v>
      </c>
      <c r="N307" s="560">
        <f t="shared" si="41"/>
        <v>0</v>
      </c>
      <c r="O307" s="560">
        <f t="shared" si="41"/>
        <v>0</v>
      </c>
      <c r="P307" s="560">
        <f t="shared" si="41"/>
        <v>0</v>
      </c>
      <c r="Q307" s="560">
        <f t="shared" si="41"/>
        <v>0</v>
      </c>
      <c r="R307" s="560">
        <f t="shared" si="41"/>
        <v>0</v>
      </c>
      <c r="S307" s="560">
        <f t="shared" si="41"/>
        <v>0</v>
      </c>
      <c r="T307" s="560">
        <f t="shared" si="41"/>
        <v>0</v>
      </c>
      <c r="U307" s="560">
        <f t="shared" si="41"/>
        <v>0</v>
      </c>
      <c r="V307" s="560">
        <f t="shared" si="41"/>
        <v>0</v>
      </c>
      <c r="W307" s="560">
        <f t="shared" si="41"/>
        <v>0</v>
      </c>
      <c r="X307" s="560">
        <f t="shared" si="41"/>
        <v>0</v>
      </c>
      <c r="Y307" s="560">
        <f t="shared" si="41"/>
        <v>0</v>
      </c>
      <c r="Z307" s="560">
        <f t="shared" si="41"/>
        <v>0</v>
      </c>
      <c r="AA307" s="560">
        <f t="shared" si="41"/>
        <v>0</v>
      </c>
    </row>
    <row r="308" spans="2:27" x14ac:dyDescent="0.2">
      <c r="B308" s="777" t="str">
        <f>'RS Phys Flow'!B33</f>
        <v>Scientific research.</v>
      </c>
      <c r="C308" s="225" t="s">
        <v>202</v>
      </c>
      <c r="D308" s="216"/>
      <c r="E308" s="216"/>
      <c r="F308" s="216"/>
      <c r="G308" s="217"/>
      <c r="H308" s="557"/>
      <c r="I308" s="557"/>
      <c r="J308" s="557"/>
      <c r="K308" s="557"/>
      <c r="L308" s="557"/>
      <c r="M308" s="557"/>
      <c r="N308" s="557"/>
      <c r="O308" s="557"/>
      <c r="P308" s="557"/>
      <c r="Q308" s="557"/>
      <c r="R308" s="557"/>
      <c r="S308" s="557"/>
      <c r="T308" s="557"/>
      <c r="U308" s="557"/>
      <c r="V308" s="557"/>
      <c r="W308" s="557"/>
      <c r="X308" s="557"/>
      <c r="Y308" s="557"/>
      <c r="Z308" s="557"/>
      <c r="AA308" s="557"/>
    </row>
    <row r="309" spans="2:27" ht="28.5" x14ac:dyDescent="0.2">
      <c r="B309" s="778"/>
      <c r="C309" s="389" t="s">
        <v>298</v>
      </c>
      <c r="D309" s="383"/>
      <c r="E309" s="210" t="s">
        <v>82</v>
      </c>
      <c r="F309" s="383"/>
      <c r="G309" s="178"/>
      <c r="H309" s="606"/>
      <c r="I309" s="606"/>
      <c r="J309" s="606"/>
      <c r="K309" s="606"/>
      <c r="L309" s="606"/>
      <c r="M309" s="606"/>
      <c r="N309" s="606"/>
      <c r="O309" s="606"/>
      <c r="P309" s="606"/>
      <c r="Q309" s="606"/>
      <c r="R309" s="606"/>
      <c r="S309" s="606"/>
      <c r="T309" s="606"/>
      <c r="U309" s="606"/>
      <c r="V309" s="606"/>
      <c r="W309" s="606"/>
      <c r="X309" s="606"/>
      <c r="Y309" s="606"/>
      <c r="Z309" s="606"/>
      <c r="AA309" s="606"/>
    </row>
    <row r="310" spans="2:27" ht="28.5" x14ac:dyDescent="0.2">
      <c r="B310" s="778"/>
      <c r="C310" s="389" t="s">
        <v>299</v>
      </c>
      <c r="D310" s="383"/>
      <c r="E310" s="210" t="s">
        <v>82</v>
      </c>
      <c r="F310" s="383"/>
      <c r="G310" s="178"/>
      <c r="H310" s="606"/>
      <c r="I310" s="606"/>
      <c r="J310" s="606"/>
      <c r="K310" s="606"/>
      <c r="L310" s="606"/>
      <c r="M310" s="606"/>
      <c r="N310" s="606"/>
      <c r="O310" s="606"/>
      <c r="P310" s="606"/>
      <c r="Q310" s="606"/>
      <c r="R310" s="606"/>
      <c r="S310" s="606"/>
      <c r="T310" s="606"/>
      <c r="U310" s="606"/>
      <c r="V310" s="606"/>
      <c r="W310" s="606"/>
      <c r="X310" s="606"/>
      <c r="Y310" s="606"/>
      <c r="Z310" s="606"/>
      <c r="AA310" s="606"/>
    </row>
    <row r="311" spans="2:27" ht="28.5" x14ac:dyDescent="0.2">
      <c r="B311" s="778"/>
      <c r="C311" s="389" t="s">
        <v>300</v>
      </c>
      <c r="D311" s="383"/>
      <c r="E311" s="210" t="s">
        <v>82</v>
      </c>
      <c r="F311" s="383"/>
      <c r="G311" s="178"/>
      <c r="H311" s="606"/>
      <c r="I311" s="606"/>
      <c r="J311" s="606"/>
      <c r="K311" s="606"/>
      <c r="L311" s="606"/>
      <c r="M311" s="606"/>
      <c r="N311" s="606"/>
      <c r="O311" s="606"/>
      <c r="P311" s="606"/>
      <c r="Q311" s="606"/>
      <c r="R311" s="606"/>
      <c r="S311" s="606"/>
      <c r="T311" s="606"/>
      <c r="U311" s="606"/>
      <c r="V311" s="606"/>
      <c r="W311" s="606"/>
      <c r="X311" s="606"/>
      <c r="Y311" s="606"/>
      <c r="Z311" s="606"/>
      <c r="AA311" s="606"/>
    </row>
    <row r="312" spans="2:27" x14ac:dyDescent="0.2">
      <c r="B312" s="778"/>
      <c r="C312" s="212" t="s">
        <v>83</v>
      </c>
      <c r="D312" s="210"/>
      <c r="E312" s="210" t="s">
        <v>82</v>
      </c>
      <c r="F312" s="210"/>
      <c r="G312" s="211"/>
      <c r="H312" s="557">
        <f>(H309*'X RS Gen V Info'!$E$53)+('RS Attrib'!H310*'X RS Gen V Info'!$E$54)+('RS Attrib'!H311*'X RS Gen V Info'!$E$55)</f>
        <v>0</v>
      </c>
      <c r="I312" s="557">
        <f>(I309*'X RS Gen V Info'!$E$53)+('RS Attrib'!I310*'X RS Gen V Info'!$E$54)+('RS Attrib'!I311*'X RS Gen V Info'!$E$55)</f>
        <v>0</v>
      </c>
      <c r="J312" s="557">
        <f>(J309*'X RS Gen V Info'!$E$53)+('RS Attrib'!J310*'X RS Gen V Info'!$E$54)+('RS Attrib'!J311*'X RS Gen V Info'!$E$55)</f>
        <v>0</v>
      </c>
      <c r="K312" s="557">
        <f>(K309*'X RS Gen V Info'!$E$53)+('RS Attrib'!K310*'X RS Gen V Info'!$E$54)+('RS Attrib'!K311*'X RS Gen V Info'!$E$55)</f>
        <v>0</v>
      </c>
      <c r="L312" s="557">
        <f>(L309*'X RS Gen V Info'!$E$53)+('RS Attrib'!L310*'X RS Gen V Info'!$E$54)+('RS Attrib'!L311*'X RS Gen V Info'!$E$55)</f>
        <v>0</v>
      </c>
      <c r="M312" s="557">
        <f>(M309*'X RS Gen V Info'!$E$53)+('RS Attrib'!M310*'X RS Gen V Info'!$E$54)+('RS Attrib'!M311*'X RS Gen V Info'!$E$55)</f>
        <v>0</v>
      </c>
      <c r="N312" s="557">
        <f>(N309*'X RS Gen V Info'!$E$53)+('RS Attrib'!N310*'X RS Gen V Info'!$E$54)+('RS Attrib'!N311*'X RS Gen V Info'!$E$55)</f>
        <v>0</v>
      </c>
      <c r="O312" s="557">
        <f>(O309*'X RS Gen V Info'!$E$53)+('RS Attrib'!O310*'X RS Gen V Info'!$E$54)+('RS Attrib'!O311*'X RS Gen V Info'!$E$55)</f>
        <v>0</v>
      </c>
      <c r="P312" s="557">
        <f>(P309*'X RS Gen V Info'!$E$53)+('RS Attrib'!P310*'X RS Gen V Info'!$E$54)+('RS Attrib'!P311*'X RS Gen V Info'!$E$55)</f>
        <v>0</v>
      </c>
      <c r="Q312" s="557">
        <f>(Q309*'X RS Gen V Info'!$E$53)+('RS Attrib'!Q310*'X RS Gen V Info'!$E$54)+('RS Attrib'!Q311*'X RS Gen V Info'!$E$55)</f>
        <v>0</v>
      </c>
      <c r="R312" s="557">
        <f>(R309*'X RS Gen V Info'!$E$53)+('RS Attrib'!R310*'X RS Gen V Info'!$E$54)+('RS Attrib'!R311*'X RS Gen V Info'!$E$55)</f>
        <v>0</v>
      </c>
      <c r="S312" s="557">
        <f>(S309*'X RS Gen V Info'!$E$53)+('RS Attrib'!S310*'X RS Gen V Info'!$E$54)+('RS Attrib'!S311*'X RS Gen V Info'!$E$55)</f>
        <v>0</v>
      </c>
      <c r="T312" s="557">
        <f>(T309*'X RS Gen V Info'!$E$53)+('RS Attrib'!T310*'X RS Gen V Info'!$E$54)+('RS Attrib'!T311*'X RS Gen V Info'!$E$55)</f>
        <v>0</v>
      </c>
      <c r="U312" s="557">
        <f>(U309*'X RS Gen V Info'!$E$53)+('RS Attrib'!U310*'X RS Gen V Info'!$E$54)+('RS Attrib'!U311*'X RS Gen V Info'!$E$55)</f>
        <v>0</v>
      </c>
      <c r="V312" s="557">
        <f>(V309*'X RS Gen V Info'!$E$53)+('RS Attrib'!V310*'X RS Gen V Info'!$E$54)+('RS Attrib'!V311*'X RS Gen V Info'!$E$55)</f>
        <v>0</v>
      </c>
      <c r="W312" s="557">
        <f>(W309*'X RS Gen V Info'!$E$53)+('RS Attrib'!W310*'X RS Gen V Info'!$E$54)+('RS Attrib'!W311*'X RS Gen V Info'!$E$55)</f>
        <v>0</v>
      </c>
      <c r="X312" s="557">
        <f>(X309*'X RS Gen V Info'!$E$53)+('RS Attrib'!X310*'X RS Gen V Info'!$E$54)+('RS Attrib'!X311*'X RS Gen V Info'!$E$55)</f>
        <v>0</v>
      </c>
      <c r="Y312" s="557">
        <f>(Y309*'X RS Gen V Info'!$E$53)+('RS Attrib'!Y310*'X RS Gen V Info'!$E$54)+('RS Attrib'!Y311*'X RS Gen V Info'!$E$55)</f>
        <v>0</v>
      </c>
      <c r="Z312" s="557">
        <f>(Z309*'X RS Gen V Info'!$E$53)+('RS Attrib'!Z310*'X RS Gen V Info'!$E$54)+('RS Attrib'!Z311*'X RS Gen V Info'!$E$55)</f>
        <v>0</v>
      </c>
      <c r="AA312" s="557">
        <f>(AA309*'X RS Gen V Info'!$E$53)+('RS Attrib'!AA310*'X RS Gen V Info'!$E$54)+('RS Attrib'!AA311*'X RS Gen V Info'!$E$55)</f>
        <v>0</v>
      </c>
    </row>
    <row r="313" spans="2:27" x14ac:dyDescent="0.2">
      <c r="B313" s="778"/>
      <c r="C313" s="389" t="s">
        <v>187</v>
      </c>
      <c r="D313" s="383"/>
      <c r="E313" s="518" t="s">
        <v>63</v>
      </c>
      <c r="F313" s="383"/>
      <c r="G313" s="178"/>
      <c r="H313" s="606"/>
      <c r="I313" s="606"/>
      <c r="J313" s="606"/>
      <c r="K313" s="606"/>
      <c r="L313" s="606"/>
      <c r="M313" s="606"/>
      <c r="N313" s="606"/>
      <c r="O313" s="606"/>
      <c r="P313" s="606"/>
      <c r="Q313" s="606"/>
      <c r="R313" s="606"/>
      <c r="S313" s="606"/>
      <c r="T313" s="606"/>
      <c r="U313" s="606"/>
      <c r="V313" s="606"/>
      <c r="W313" s="606"/>
      <c r="X313" s="606"/>
      <c r="Y313" s="606"/>
      <c r="Z313" s="606"/>
      <c r="AA313" s="606"/>
    </row>
    <row r="314" spans="2:27" x14ac:dyDescent="0.2">
      <c r="B314" s="778"/>
      <c r="C314" s="388" t="s">
        <v>188</v>
      </c>
      <c r="D314" s="383"/>
      <c r="E314" s="518" t="s">
        <v>63</v>
      </c>
      <c r="F314" s="383"/>
      <c r="G314" s="178"/>
      <c r="H314" s="606"/>
      <c r="I314" s="606"/>
      <c r="J314" s="606"/>
      <c r="K314" s="606"/>
      <c r="L314" s="606"/>
      <c r="M314" s="606"/>
      <c r="N314" s="606"/>
      <c r="O314" s="606"/>
      <c r="P314" s="606"/>
      <c r="Q314" s="606"/>
      <c r="R314" s="606"/>
      <c r="S314" s="606"/>
      <c r="T314" s="606"/>
      <c r="U314" s="606"/>
      <c r="V314" s="606"/>
      <c r="W314" s="606"/>
      <c r="X314" s="606"/>
      <c r="Y314" s="606"/>
      <c r="Z314" s="606"/>
      <c r="AA314" s="606"/>
    </row>
    <row r="315" spans="2:27" x14ac:dyDescent="0.2">
      <c r="B315" s="778"/>
      <c r="C315" s="388" t="s">
        <v>189</v>
      </c>
      <c r="D315" s="383"/>
      <c r="E315" s="518" t="s">
        <v>63</v>
      </c>
      <c r="F315" s="383"/>
      <c r="G315" s="178"/>
      <c r="H315" s="606"/>
      <c r="I315" s="606"/>
      <c r="J315" s="606"/>
      <c r="K315" s="606"/>
      <c r="L315" s="606"/>
      <c r="M315" s="606"/>
      <c r="N315" s="606"/>
      <c r="O315" s="606"/>
      <c r="P315" s="606"/>
      <c r="Q315" s="606"/>
      <c r="R315" s="606"/>
      <c r="S315" s="606"/>
      <c r="T315" s="606"/>
      <c r="U315" s="606"/>
      <c r="V315" s="606"/>
      <c r="W315" s="606"/>
      <c r="X315" s="606"/>
      <c r="Y315" s="606"/>
      <c r="Z315" s="606"/>
      <c r="AA315" s="606"/>
    </row>
    <row r="316" spans="2:27" x14ac:dyDescent="0.2">
      <c r="B316" s="778"/>
      <c r="C316" s="388" t="s">
        <v>190</v>
      </c>
      <c r="D316" s="383"/>
      <c r="E316" s="518" t="s">
        <v>63</v>
      </c>
      <c r="F316" s="383"/>
      <c r="G316" s="178"/>
      <c r="H316" s="606"/>
      <c r="I316" s="606"/>
      <c r="J316" s="606"/>
      <c r="K316" s="606"/>
      <c r="L316" s="606"/>
      <c r="M316" s="606"/>
      <c r="N316" s="606"/>
      <c r="O316" s="606"/>
      <c r="P316" s="606"/>
      <c r="Q316" s="606"/>
      <c r="R316" s="606"/>
      <c r="S316" s="606"/>
      <c r="T316" s="606"/>
      <c r="U316" s="606"/>
      <c r="V316" s="606"/>
      <c r="W316" s="606"/>
      <c r="X316" s="606"/>
      <c r="Y316" s="606"/>
      <c r="Z316" s="606"/>
      <c r="AA316" s="606"/>
    </row>
    <row r="317" spans="2:27" x14ac:dyDescent="0.2">
      <c r="B317" s="778"/>
      <c r="C317" s="388" t="s">
        <v>191</v>
      </c>
      <c r="D317" s="383"/>
      <c r="E317" s="518" t="s">
        <v>63</v>
      </c>
      <c r="F317" s="383"/>
      <c r="G317" s="178"/>
      <c r="H317" s="606"/>
      <c r="I317" s="606"/>
      <c r="J317" s="606"/>
      <c r="K317" s="606"/>
      <c r="L317" s="606"/>
      <c r="M317" s="606"/>
      <c r="N317" s="606"/>
      <c r="O317" s="606"/>
      <c r="P317" s="606"/>
      <c r="Q317" s="606"/>
      <c r="R317" s="606"/>
      <c r="S317" s="606"/>
      <c r="T317" s="606"/>
      <c r="U317" s="606"/>
      <c r="V317" s="606"/>
      <c r="W317" s="606"/>
      <c r="X317" s="606"/>
      <c r="Y317" s="606"/>
      <c r="Z317" s="606"/>
      <c r="AA317" s="606"/>
    </row>
    <row r="318" spans="2:27" x14ac:dyDescent="0.2">
      <c r="B318" s="778"/>
      <c r="C318" s="388" t="s">
        <v>192</v>
      </c>
      <c r="D318" s="383"/>
      <c r="E318" s="518" t="s">
        <v>82</v>
      </c>
      <c r="F318" s="383"/>
      <c r="G318" s="178"/>
      <c r="H318" s="606"/>
      <c r="I318" s="606"/>
      <c r="J318" s="606"/>
      <c r="K318" s="606"/>
      <c r="L318" s="606"/>
      <c r="M318" s="606"/>
      <c r="N318" s="606"/>
      <c r="O318" s="606"/>
      <c r="P318" s="606"/>
      <c r="Q318" s="606"/>
      <c r="R318" s="606"/>
      <c r="S318" s="606"/>
      <c r="T318" s="606"/>
      <c r="U318" s="606"/>
      <c r="V318" s="606"/>
      <c r="W318" s="606"/>
      <c r="X318" s="606"/>
      <c r="Y318" s="606"/>
      <c r="Z318" s="606"/>
      <c r="AA318" s="606"/>
    </row>
    <row r="319" spans="2:27" x14ac:dyDescent="0.2">
      <c r="B319" s="778"/>
      <c r="C319" s="388" t="s">
        <v>193</v>
      </c>
      <c r="D319" s="383"/>
      <c r="E319" s="518" t="s">
        <v>82</v>
      </c>
      <c r="F319" s="383"/>
      <c r="G319" s="178"/>
      <c r="H319" s="606"/>
      <c r="I319" s="606"/>
      <c r="J319" s="606"/>
      <c r="K319" s="606"/>
      <c r="L319" s="606"/>
      <c r="M319" s="606"/>
      <c r="N319" s="606"/>
      <c r="O319" s="606"/>
      <c r="P319" s="606"/>
      <c r="Q319" s="606"/>
      <c r="R319" s="606"/>
      <c r="S319" s="606"/>
      <c r="T319" s="606"/>
      <c r="U319" s="606"/>
      <c r="V319" s="606"/>
      <c r="W319" s="606"/>
      <c r="X319" s="606"/>
      <c r="Y319" s="606"/>
      <c r="Z319" s="606"/>
      <c r="AA319" s="606"/>
    </row>
    <row r="320" spans="2:27" x14ac:dyDescent="0.2">
      <c r="B320" s="778"/>
      <c r="C320" s="390" t="s">
        <v>201</v>
      </c>
      <c r="D320" s="383"/>
      <c r="E320" s="383"/>
      <c r="F320" s="383"/>
      <c r="G320" s="178"/>
      <c r="H320" s="606"/>
      <c r="I320" s="606"/>
      <c r="J320" s="606"/>
      <c r="K320" s="606"/>
      <c r="L320" s="606"/>
      <c r="M320" s="606"/>
      <c r="N320" s="606"/>
      <c r="O320" s="606"/>
      <c r="P320" s="606"/>
      <c r="Q320" s="606"/>
      <c r="R320" s="606"/>
      <c r="S320" s="606"/>
      <c r="T320" s="606"/>
      <c r="U320" s="606"/>
      <c r="V320" s="606"/>
      <c r="W320" s="606"/>
      <c r="X320" s="606"/>
      <c r="Y320" s="606"/>
      <c r="Z320" s="606"/>
      <c r="AA320" s="606"/>
    </row>
    <row r="321" spans="2:27" x14ac:dyDescent="0.2">
      <c r="B321" s="778"/>
      <c r="C321" s="385"/>
      <c r="D321" s="383"/>
      <c r="E321" s="383"/>
      <c r="F321" s="383"/>
      <c r="G321" s="178"/>
      <c r="H321" s="606"/>
      <c r="I321" s="606"/>
      <c r="J321" s="606"/>
      <c r="K321" s="606"/>
      <c r="L321" s="606"/>
      <c r="M321" s="606"/>
      <c r="N321" s="606"/>
      <c r="O321" s="606"/>
      <c r="P321" s="606"/>
      <c r="Q321" s="606"/>
      <c r="R321" s="606"/>
      <c r="S321" s="606"/>
      <c r="T321" s="606"/>
      <c r="U321" s="606"/>
      <c r="V321" s="606"/>
      <c r="W321" s="606"/>
      <c r="X321" s="606"/>
      <c r="Y321" s="606"/>
      <c r="Z321" s="606"/>
      <c r="AA321" s="606"/>
    </row>
    <row r="322" spans="2:27" x14ac:dyDescent="0.2">
      <c r="B322" s="778"/>
      <c r="C322" s="385"/>
      <c r="D322" s="383"/>
      <c r="E322" s="383"/>
      <c r="F322" s="383"/>
      <c r="G322" s="178"/>
      <c r="H322" s="606"/>
      <c r="I322" s="606"/>
      <c r="J322" s="606"/>
      <c r="K322" s="606"/>
      <c r="L322" s="606"/>
      <c r="M322" s="606"/>
      <c r="N322" s="606"/>
      <c r="O322" s="606"/>
      <c r="P322" s="606"/>
      <c r="Q322" s="606"/>
      <c r="R322" s="606"/>
      <c r="S322" s="606"/>
      <c r="T322" s="606"/>
      <c r="U322" s="606"/>
      <c r="V322" s="606"/>
      <c r="W322" s="606"/>
      <c r="X322" s="606"/>
      <c r="Y322" s="606"/>
      <c r="Z322" s="606"/>
      <c r="AA322" s="606"/>
    </row>
    <row r="323" spans="2:27" x14ac:dyDescent="0.2">
      <c r="B323" s="778"/>
      <c r="C323" s="385"/>
      <c r="D323" s="383"/>
      <c r="E323" s="383"/>
      <c r="F323" s="383"/>
      <c r="G323" s="178"/>
      <c r="H323" s="606"/>
      <c r="I323" s="606"/>
      <c r="J323" s="606"/>
      <c r="K323" s="606"/>
      <c r="L323" s="606"/>
      <c r="M323" s="606"/>
      <c r="N323" s="606"/>
      <c r="O323" s="606"/>
      <c r="P323" s="606"/>
      <c r="Q323" s="606"/>
      <c r="R323" s="606"/>
      <c r="S323" s="606"/>
      <c r="T323" s="606"/>
      <c r="U323" s="606"/>
      <c r="V323" s="606"/>
      <c r="W323" s="606"/>
      <c r="X323" s="606"/>
      <c r="Y323" s="606"/>
      <c r="Z323" s="606"/>
      <c r="AA323" s="606"/>
    </row>
    <row r="324" spans="2:27" x14ac:dyDescent="0.2">
      <c r="B324" s="778"/>
      <c r="C324" s="385"/>
      <c r="D324" s="383"/>
      <c r="E324" s="383"/>
      <c r="F324" s="383"/>
      <c r="G324" s="178"/>
      <c r="H324" s="606"/>
      <c r="I324" s="606"/>
      <c r="J324" s="606"/>
      <c r="K324" s="606"/>
      <c r="L324" s="606"/>
      <c r="M324" s="606"/>
      <c r="N324" s="606"/>
      <c r="O324" s="606"/>
      <c r="P324" s="606"/>
      <c r="Q324" s="606"/>
      <c r="R324" s="606"/>
      <c r="S324" s="606"/>
      <c r="T324" s="606"/>
      <c r="U324" s="606"/>
      <c r="V324" s="606"/>
      <c r="W324" s="606"/>
      <c r="X324" s="606"/>
      <c r="Y324" s="606"/>
      <c r="Z324" s="606"/>
      <c r="AA324" s="606"/>
    </row>
    <row r="325" spans="2:27" x14ac:dyDescent="0.2">
      <c r="B325" s="778"/>
      <c r="C325" s="209" t="s">
        <v>77</v>
      </c>
      <c r="D325" s="210"/>
      <c r="E325" s="210"/>
      <c r="F325" s="210"/>
      <c r="G325" s="211"/>
      <c r="H325" s="557"/>
      <c r="I325" s="557"/>
      <c r="J325" s="557"/>
      <c r="K325" s="557"/>
      <c r="L325" s="557"/>
      <c r="M325" s="557"/>
      <c r="N325" s="557"/>
      <c r="O325" s="557"/>
      <c r="P325" s="557"/>
      <c r="Q325" s="557"/>
      <c r="R325" s="557"/>
      <c r="S325" s="557"/>
      <c r="T325" s="557"/>
      <c r="U325" s="557"/>
      <c r="V325" s="557"/>
      <c r="W325" s="557"/>
      <c r="X325" s="557"/>
      <c r="Y325" s="557"/>
      <c r="Z325" s="557"/>
      <c r="AA325" s="557"/>
    </row>
    <row r="326" spans="2:27" x14ac:dyDescent="0.2">
      <c r="B326" s="778"/>
      <c r="C326" s="213" t="s">
        <v>75</v>
      </c>
      <c r="D326" s="210"/>
      <c r="E326" s="210"/>
      <c r="F326" s="210"/>
      <c r="G326" s="211"/>
      <c r="H326" s="558">
        <f>SUMIF($E312:$E324,"NE",H312:H324)</f>
        <v>0</v>
      </c>
      <c r="I326" s="558">
        <f t="shared" ref="I326:AA326" si="42">SUMIF($E312:$E324,"NE",I312:I324)</f>
        <v>0</v>
      </c>
      <c r="J326" s="558">
        <f t="shared" si="42"/>
        <v>0</v>
      </c>
      <c r="K326" s="558">
        <f t="shared" si="42"/>
        <v>0</v>
      </c>
      <c r="L326" s="558">
        <f t="shared" si="42"/>
        <v>0</v>
      </c>
      <c r="M326" s="558">
        <f t="shared" si="42"/>
        <v>0</v>
      </c>
      <c r="N326" s="558">
        <f t="shared" si="42"/>
        <v>0</v>
      </c>
      <c r="O326" s="558">
        <f t="shared" si="42"/>
        <v>0</v>
      </c>
      <c r="P326" s="558">
        <f t="shared" si="42"/>
        <v>0</v>
      </c>
      <c r="Q326" s="558">
        <f t="shared" si="42"/>
        <v>0</v>
      </c>
      <c r="R326" s="558">
        <f t="shared" si="42"/>
        <v>0</v>
      </c>
      <c r="S326" s="558">
        <f t="shared" si="42"/>
        <v>0</v>
      </c>
      <c r="T326" s="558">
        <f t="shared" si="42"/>
        <v>0</v>
      </c>
      <c r="U326" s="558">
        <f t="shared" si="42"/>
        <v>0</v>
      </c>
      <c r="V326" s="558">
        <f t="shared" si="42"/>
        <v>0</v>
      </c>
      <c r="W326" s="558">
        <f t="shared" si="42"/>
        <v>0</v>
      </c>
      <c r="X326" s="558">
        <f t="shared" si="42"/>
        <v>0</v>
      </c>
      <c r="Y326" s="558">
        <f t="shared" si="42"/>
        <v>0</v>
      </c>
      <c r="Z326" s="558">
        <f t="shared" si="42"/>
        <v>0</v>
      </c>
      <c r="AA326" s="558">
        <f t="shared" si="42"/>
        <v>0</v>
      </c>
    </row>
    <row r="327" spans="2:27" x14ac:dyDescent="0.2">
      <c r="B327" s="778"/>
      <c r="C327" s="213" t="s">
        <v>76</v>
      </c>
      <c r="D327" s="210"/>
      <c r="E327" s="210"/>
      <c r="F327" s="210"/>
      <c r="G327" s="211"/>
      <c r="H327" s="558">
        <f>SUMIF($E312:$E324,"Not NE",H312:H324)</f>
        <v>0</v>
      </c>
      <c r="I327" s="558">
        <f t="shared" ref="I327:AA327" si="43">SUMIF($E312:$E324,"Not NE",I312:I324)</f>
        <v>0</v>
      </c>
      <c r="J327" s="558">
        <f t="shared" si="43"/>
        <v>0</v>
      </c>
      <c r="K327" s="558">
        <f t="shared" si="43"/>
        <v>0</v>
      </c>
      <c r="L327" s="558">
        <f t="shared" si="43"/>
        <v>0</v>
      </c>
      <c r="M327" s="558">
        <f t="shared" si="43"/>
        <v>0</v>
      </c>
      <c r="N327" s="558">
        <f t="shared" si="43"/>
        <v>0</v>
      </c>
      <c r="O327" s="558">
        <f t="shared" si="43"/>
        <v>0</v>
      </c>
      <c r="P327" s="558">
        <f t="shared" si="43"/>
        <v>0</v>
      </c>
      <c r="Q327" s="558">
        <f t="shared" si="43"/>
        <v>0</v>
      </c>
      <c r="R327" s="558">
        <f t="shared" si="43"/>
        <v>0</v>
      </c>
      <c r="S327" s="558">
        <f t="shared" si="43"/>
        <v>0</v>
      </c>
      <c r="T327" s="558">
        <f t="shared" si="43"/>
        <v>0</v>
      </c>
      <c r="U327" s="558">
        <f t="shared" si="43"/>
        <v>0</v>
      </c>
      <c r="V327" s="558">
        <f t="shared" si="43"/>
        <v>0</v>
      </c>
      <c r="W327" s="558">
        <f t="shared" si="43"/>
        <v>0</v>
      </c>
      <c r="X327" s="558">
        <f t="shared" si="43"/>
        <v>0</v>
      </c>
      <c r="Y327" s="558">
        <f t="shared" si="43"/>
        <v>0</v>
      </c>
      <c r="Z327" s="558">
        <f t="shared" si="43"/>
        <v>0</v>
      </c>
      <c r="AA327" s="558">
        <f t="shared" si="43"/>
        <v>0</v>
      </c>
    </row>
    <row r="328" spans="2:27" x14ac:dyDescent="0.2">
      <c r="B328" s="778"/>
      <c r="C328" s="214" t="s">
        <v>73</v>
      </c>
      <c r="D328" s="215"/>
      <c r="E328" s="215"/>
      <c r="F328" s="215"/>
      <c r="G328" s="218"/>
      <c r="H328" s="559">
        <f t="shared" ref="H328:AA328" si="44">SUM(H312:H324)</f>
        <v>0</v>
      </c>
      <c r="I328" s="560">
        <f t="shared" si="44"/>
        <v>0</v>
      </c>
      <c r="J328" s="560">
        <f t="shared" si="44"/>
        <v>0</v>
      </c>
      <c r="K328" s="560">
        <f t="shared" si="44"/>
        <v>0</v>
      </c>
      <c r="L328" s="560">
        <f t="shared" si="44"/>
        <v>0</v>
      </c>
      <c r="M328" s="560">
        <f t="shared" si="44"/>
        <v>0</v>
      </c>
      <c r="N328" s="560">
        <f t="shared" si="44"/>
        <v>0</v>
      </c>
      <c r="O328" s="560">
        <f t="shared" si="44"/>
        <v>0</v>
      </c>
      <c r="P328" s="560">
        <f t="shared" si="44"/>
        <v>0</v>
      </c>
      <c r="Q328" s="560">
        <f t="shared" si="44"/>
        <v>0</v>
      </c>
      <c r="R328" s="560">
        <f t="shared" si="44"/>
        <v>0</v>
      </c>
      <c r="S328" s="560">
        <f t="shared" si="44"/>
        <v>0</v>
      </c>
      <c r="T328" s="560">
        <f t="shared" si="44"/>
        <v>0</v>
      </c>
      <c r="U328" s="560">
        <f t="shared" si="44"/>
        <v>0</v>
      </c>
      <c r="V328" s="560">
        <f t="shared" si="44"/>
        <v>0</v>
      </c>
      <c r="W328" s="560">
        <f t="shared" si="44"/>
        <v>0</v>
      </c>
      <c r="X328" s="560">
        <f t="shared" si="44"/>
        <v>0</v>
      </c>
      <c r="Y328" s="560">
        <f t="shared" si="44"/>
        <v>0</v>
      </c>
      <c r="Z328" s="560">
        <f t="shared" si="44"/>
        <v>0</v>
      </c>
      <c r="AA328" s="560">
        <f t="shared" si="44"/>
        <v>0</v>
      </c>
    </row>
    <row r="329" spans="2:27" x14ac:dyDescent="0.2">
      <c r="B329" s="777" t="str">
        <f>'RS Phys Flow'!B34</f>
        <v>Undergraduate or masters dissertations.</v>
      </c>
      <c r="C329" s="225" t="s">
        <v>202</v>
      </c>
      <c r="D329" s="210"/>
      <c r="E329" s="210"/>
      <c r="F329" s="210"/>
      <c r="G329" s="211"/>
      <c r="H329" s="557"/>
      <c r="I329" s="557"/>
      <c r="J329" s="557"/>
      <c r="K329" s="557"/>
      <c r="L329" s="557"/>
      <c r="M329" s="557"/>
      <c r="N329" s="557"/>
      <c r="O329" s="557"/>
      <c r="P329" s="557"/>
      <c r="Q329" s="557"/>
      <c r="R329" s="557"/>
      <c r="S329" s="557"/>
      <c r="T329" s="557"/>
      <c r="U329" s="557"/>
      <c r="V329" s="557"/>
      <c r="W329" s="557"/>
      <c r="X329" s="557"/>
      <c r="Y329" s="557"/>
      <c r="Z329" s="557"/>
      <c r="AA329" s="557"/>
    </row>
    <row r="330" spans="2:27" ht="28.5" x14ac:dyDescent="0.2">
      <c r="B330" s="778"/>
      <c r="C330" s="389" t="s">
        <v>298</v>
      </c>
      <c r="D330" s="383"/>
      <c r="E330" s="210" t="s">
        <v>82</v>
      </c>
      <c r="F330" s="383"/>
      <c r="G330" s="178"/>
      <c r="H330" s="606"/>
      <c r="I330" s="606"/>
      <c r="J330" s="606"/>
      <c r="K330" s="606"/>
      <c r="L330" s="606"/>
      <c r="M330" s="606"/>
      <c r="N330" s="606"/>
      <c r="O330" s="606"/>
      <c r="P330" s="606"/>
      <c r="Q330" s="606"/>
      <c r="R330" s="606"/>
      <c r="S330" s="606"/>
      <c r="T330" s="606"/>
      <c r="U330" s="606"/>
      <c r="V330" s="606"/>
      <c r="W330" s="606"/>
      <c r="X330" s="606"/>
      <c r="Y330" s="606"/>
      <c r="Z330" s="606"/>
      <c r="AA330" s="606"/>
    </row>
    <row r="331" spans="2:27" ht="28.5" x14ac:dyDescent="0.2">
      <c r="B331" s="778"/>
      <c r="C331" s="389" t="s">
        <v>299</v>
      </c>
      <c r="D331" s="383"/>
      <c r="E331" s="210" t="s">
        <v>82</v>
      </c>
      <c r="F331" s="383"/>
      <c r="G331" s="178"/>
      <c r="H331" s="606"/>
      <c r="I331" s="606"/>
      <c r="J331" s="606"/>
      <c r="K331" s="606"/>
      <c r="L331" s="606"/>
      <c r="M331" s="606"/>
      <c r="N331" s="606"/>
      <c r="O331" s="606"/>
      <c r="P331" s="606"/>
      <c r="Q331" s="606"/>
      <c r="R331" s="606"/>
      <c r="S331" s="606"/>
      <c r="T331" s="606"/>
      <c r="U331" s="606"/>
      <c r="V331" s="606"/>
      <c r="W331" s="606"/>
      <c r="X331" s="606"/>
      <c r="Y331" s="606"/>
      <c r="Z331" s="606"/>
      <c r="AA331" s="606"/>
    </row>
    <row r="332" spans="2:27" ht="28.5" x14ac:dyDescent="0.2">
      <c r="B332" s="778"/>
      <c r="C332" s="389" t="s">
        <v>300</v>
      </c>
      <c r="D332" s="383"/>
      <c r="E332" s="210" t="s">
        <v>82</v>
      </c>
      <c r="F332" s="383"/>
      <c r="G332" s="178"/>
      <c r="H332" s="606"/>
      <c r="I332" s="606"/>
      <c r="J332" s="606"/>
      <c r="K332" s="606"/>
      <c r="L332" s="606"/>
      <c r="M332" s="606"/>
      <c r="N332" s="606"/>
      <c r="O332" s="606"/>
      <c r="P332" s="606"/>
      <c r="Q332" s="606"/>
      <c r="R332" s="606"/>
      <c r="S332" s="606"/>
      <c r="T332" s="606"/>
      <c r="U332" s="606"/>
      <c r="V332" s="606"/>
      <c r="W332" s="606"/>
      <c r="X332" s="606"/>
      <c r="Y332" s="606"/>
      <c r="Z332" s="606"/>
      <c r="AA332" s="606"/>
    </row>
    <row r="333" spans="2:27" x14ac:dyDescent="0.2">
      <c r="B333" s="778"/>
      <c r="C333" s="212" t="s">
        <v>83</v>
      </c>
      <c r="D333" s="210"/>
      <c r="E333" s="210" t="s">
        <v>82</v>
      </c>
      <c r="F333" s="210"/>
      <c r="G333" s="211"/>
      <c r="H333" s="557">
        <f>(H330*'X RS Gen V Info'!$E$53)+('RS Attrib'!H331*'X RS Gen V Info'!$E$54)+('RS Attrib'!H332*'X RS Gen V Info'!$E$55)</f>
        <v>0</v>
      </c>
      <c r="I333" s="557">
        <f>(I330*'X RS Gen V Info'!$E$53)+('RS Attrib'!I331*'X RS Gen V Info'!$E$54)+('RS Attrib'!I332*'X RS Gen V Info'!$E$55)</f>
        <v>0</v>
      </c>
      <c r="J333" s="557">
        <f>(J330*'X RS Gen V Info'!$E$53)+('RS Attrib'!J331*'X RS Gen V Info'!$E$54)+('RS Attrib'!J332*'X RS Gen V Info'!$E$55)</f>
        <v>0</v>
      </c>
      <c r="K333" s="557">
        <f>(K330*'X RS Gen V Info'!$E$53)+('RS Attrib'!K331*'X RS Gen V Info'!$E$54)+('RS Attrib'!K332*'X RS Gen V Info'!$E$55)</f>
        <v>0</v>
      </c>
      <c r="L333" s="557">
        <f>(L330*'X RS Gen V Info'!$E$53)+('RS Attrib'!L331*'X RS Gen V Info'!$E$54)+('RS Attrib'!L332*'X RS Gen V Info'!$E$55)</f>
        <v>0</v>
      </c>
      <c r="M333" s="557">
        <f>(M330*'X RS Gen V Info'!$E$53)+('RS Attrib'!M331*'X RS Gen V Info'!$E$54)+('RS Attrib'!M332*'X RS Gen V Info'!$E$55)</f>
        <v>0</v>
      </c>
      <c r="N333" s="557">
        <f>(N330*'X RS Gen V Info'!$E$53)+('RS Attrib'!N331*'X RS Gen V Info'!$E$54)+('RS Attrib'!N332*'X RS Gen V Info'!$E$55)</f>
        <v>0</v>
      </c>
      <c r="O333" s="557">
        <f>(O330*'X RS Gen V Info'!$E$53)+('RS Attrib'!O331*'X RS Gen V Info'!$E$54)+('RS Attrib'!O332*'X RS Gen V Info'!$E$55)</f>
        <v>0</v>
      </c>
      <c r="P333" s="557">
        <f>(P330*'X RS Gen V Info'!$E$53)+('RS Attrib'!P331*'X RS Gen V Info'!$E$54)+('RS Attrib'!P332*'X RS Gen V Info'!$E$55)</f>
        <v>0</v>
      </c>
      <c r="Q333" s="557">
        <f>(Q330*'X RS Gen V Info'!$E$53)+('RS Attrib'!Q331*'X RS Gen V Info'!$E$54)+('RS Attrib'!Q332*'X RS Gen V Info'!$E$55)</f>
        <v>0</v>
      </c>
      <c r="R333" s="557">
        <f>(R330*'X RS Gen V Info'!$E$53)+('RS Attrib'!R331*'X RS Gen V Info'!$E$54)+('RS Attrib'!R332*'X RS Gen V Info'!$E$55)</f>
        <v>0</v>
      </c>
      <c r="S333" s="557">
        <f>(S330*'X RS Gen V Info'!$E$53)+('RS Attrib'!S331*'X RS Gen V Info'!$E$54)+('RS Attrib'!S332*'X RS Gen V Info'!$E$55)</f>
        <v>0</v>
      </c>
      <c r="T333" s="557">
        <f>(T330*'X RS Gen V Info'!$E$53)+('RS Attrib'!T331*'X RS Gen V Info'!$E$54)+('RS Attrib'!T332*'X RS Gen V Info'!$E$55)</f>
        <v>0</v>
      </c>
      <c r="U333" s="557">
        <f>(U330*'X RS Gen V Info'!$E$53)+('RS Attrib'!U331*'X RS Gen V Info'!$E$54)+('RS Attrib'!U332*'X RS Gen V Info'!$E$55)</f>
        <v>0</v>
      </c>
      <c r="V333" s="557">
        <f>(V330*'X RS Gen V Info'!$E$53)+('RS Attrib'!V331*'X RS Gen V Info'!$E$54)+('RS Attrib'!V332*'X RS Gen V Info'!$E$55)</f>
        <v>0</v>
      </c>
      <c r="W333" s="557">
        <f>(W330*'X RS Gen V Info'!$E$53)+('RS Attrib'!W331*'X RS Gen V Info'!$E$54)+('RS Attrib'!W332*'X RS Gen V Info'!$E$55)</f>
        <v>0</v>
      </c>
      <c r="X333" s="557">
        <f>(X330*'X RS Gen V Info'!$E$53)+('RS Attrib'!X331*'X RS Gen V Info'!$E$54)+('RS Attrib'!X332*'X RS Gen V Info'!$E$55)</f>
        <v>0</v>
      </c>
      <c r="Y333" s="557">
        <f>(Y330*'X RS Gen V Info'!$E$53)+('RS Attrib'!Y331*'X RS Gen V Info'!$E$54)+('RS Attrib'!Y332*'X RS Gen V Info'!$E$55)</f>
        <v>0</v>
      </c>
      <c r="Z333" s="557">
        <f>(Z330*'X RS Gen V Info'!$E$53)+('RS Attrib'!Z331*'X RS Gen V Info'!$E$54)+('RS Attrib'!Z332*'X RS Gen V Info'!$E$55)</f>
        <v>0</v>
      </c>
      <c r="AA333" s="557">
        <f>(AA330*'X RS Gen V Info'!$E$53)+('RS Attrib'!AA331*'X RS Gen V Info'!$E$54)+('RS Attrib'!AA332*'X RS Gen V Info'!$E$55)</f>
        <v>0</v>
      </c>
    </row>
    <row r="334" spans="2:27" x14ac:dyDescent="0.2">
      <c r="B334" s="778"/>
      <c r="C334" s="389" t="s">
        <v>187</v>
      </c>
      <c r="D334" s="383"/>
      <c r="E334" s="518" t="s">
        <v>63</v>
      </c>
      <c r="F334" s="383"/>
      <c r="G334" s="178"/>
      <c r="H334" s="606"/>
      <c r="I334" s="606"/>
      <c r="J334" s="606"/>
      <c r="K334" s="606"/>
      <c r="L334" s="606"/>
      <c r="M334" s="606"/>
      <c r="N334" s="606"/>
      <c r="O334" s="606"/>
      <c r="P334" s="606"/>
      <c r="Q334" s="606"/>
      <c r="R334" s="606"/>
      <c r="S334" s="606"/>
      <c r="T334" s="606"/>
      <c r="U334" s="606"/>
      <c r="V334" s="606"/>
      <c r="W334" s="606"/>
      <c r="X334" s="606"/>
      <c r="Y334" s="606"/>
      <c r="Z334" s="606"/>
      <c r="AA334" s="606"/>
    </row>
    <row r="335" spans="2:27" x14ac:dyDescent="0.2">
      <c r="B335" s="778"/>
      <c r="C335" s="388" t="s">
        <v>188</v>
      </c>
      <c r="D335" s="383"/>
      <c r="E335" s="518" t="s">
        <v>63</v>
      </c>
      <c r="F335" s="383"/>
      <c r="G335" s="178"/>
      <c r="H335" s="606"/>
      <c r="I335" s="606"/>
      <c r="J335" s="606"/>
      <c r="K335" s="606"/>
      <c r="L335" s="606"/>
      <c r="M335" s="606"/>
      <c r="N335" s="606"/>
      <c r="O335" s="606"/>
      <c r="P335" s="606"/>
      <c r="Q335" s="606"/>
      <c r="R335" s="606"/>
      <c r="S335" s="606"/>
      <c r="T335" s="606"/>
      <c r="U335" s="606"/>
      <c r="V335" s="606"/>
      <c r="W335" s="606"/>
      <c r="X335" s="606"/>
      <c r="Y335" s="606"/>
      <c r="Z335" s="606"/>
      <c r="AA335" s="606"/>
    </row>
    <row r="336" spans="2:27" x14ac:dyDescent="0.2">
      <c r="B336" s="778"/>
      <c r="C336" s="388" t="s">
        <v>189</v>
      </c>
      <c r="D336" s="383"/>
      <c r="E336" s="518" t="s">
        <v>63</v>
      </c>
      <c r="F336" s="383"/>
      <c r="G336" s="178"/>
      <c r="H336" s="606"/>
      <c r="I336" s="606"/>
      <c r="J336" s="606"/>
      <c r="K336" s="606"/>
      <c r="L336" s="606"/>
      <c r="M336" s="606"/>
      <c r="N336" s="606"/>
      <c r="O336" s="606"/>
      <c r="P336" s="606"/>
      <c r="Q336" s="606"/>
      <c r="R336" s="606"/>
      <c r="S336" s="606"/>
      <c r="T336" s="606"/>
      <c r="U336" s="606"/>
      <c r="V336" s="606"/>
      <c r="W336" s="606"/>
      <c r="X336" s="606"/>
      <c r="Y336" s="606"/>
      <c r="Z336" s="606"/>
      <c r="AA336" s="606"/>
    </row>
    <row r="337" spans="2:28" x14ac:dyDescent="0.2">
      <c r="B337" s="778"/>
      <c r="C337" s="388" t="s">
        <v>190</v>
      </c>
      <c r="D337" s="383"/>
      <c r="E337" s="518" t="s">
        <v>63</v>
      </c>
      <c r="F337" s="383"/>
      <c r="G337" s="178"/>
      <c r="H337" s="606"/>
      <c r="I337" s="606"/>
      <c r="J337" s="606"/>
      <c r="K337" s="606"/>
      <c r="L337" s="606"/>
      <c r="M337" s="606"/>
      <c r="N337" s="606"/>
      <c r="O337" s="606"/>
      <c r="P337" s="606"/>
      <c r="Q337" s="606"/>
      <c r="R337" s="606"/>
      <c r="S337" s="606"/>
      <c r="T337" s="606"/>
      <c r="U337" s="606"/>
      <c r="V337" s="606"/>
      <c r="W337" s="606"/>
      <c r="X337" s="606"/>
      <c r="Y337" s="606"/>
      <c r="Z337" s="606"/>
      <c r="AA337" s="606"/>
    </row>
    <row r="338" spans="2:28" x14ac:dyDescent="0.2">
      <c r="B338" s="778"/>
      <c r="C338" s="388" t="s">
        <v>191</v>
      </c>
      <c r="D338" s="383"/>
      <c r="E338" s="518" t="s">
        <v>63</v>
      </c>
      <c r="F338" s="383"/>
      <c r="G338" s="178"/>
      <c r="H338" s="606"/>
      <c r="I338" s="606"/>
      <c r="J338" s="606"/>
      <c r="K338" s="606"/>
      <c r="L338" s="606"/>
      <c r="M338" s="606"/>
      <c r="N338" s="606"/>
      <c r="O338" s="606"/>
      <c r="P338" s="606"/>
      <c r="Q338" s="606"/>
      <c r="R338" s="606"/>
      <c r="S338" s="606"/>
      <c r="T338" s="606"/>
      <c r="U338" s="606"/>
      <c r="V338" s="606"/>
      <c r="W338" s="606"/>
      <c r="X338" s="606"/>
      <c r="Y338" s="606"/>
      <c r="Z338" s="606"/>
      <c r="AA338" s="606"/>
    </row>
    <row r="339" spans="2:28" x14ac:dyDescent="0.2">
      <c r="B339" s="778"/>
      <c r="C339" s="388" t="s">
        <v>192</v>
      </c>
      <c r="D339" s="383"/>
      <c r="E339" s="518" t="s">
        <v>82</v>
      </c>
      <c r="F339" s="383"/>
      <c r="G339" s="178"/>
      <c r="H339" s="606"/>
      <c r="I339" s="606"/>
      <c r="J339" s="606"/>
      <c r="K339" s="606"/>
      <c r="L339" s="606"/>
      <c r="M339" s="606"/>
      <c r="N339" s="606"/>
      <c r="O339" s="606"/>
      <c r="P339" s="606"/>
      <c r="Q339" s="606"/>
      <c r="R339" s="606"/>
      <c r="S339" s="606"/>
      <c r="T339" s="606"/>
      <c r="U339" s="606"/>
      <c r="V339" s="606"/>
      <c r="W339" s="606"/>
      <c r="X339" s="606"/>
      <c r="Y339" s="606"/>
      <c r="Z339" s="606"/>
      <c r="AA339" s="606"/>
    </row>
    <row r="340" spans="2:28" x14ac:dyDescent="0.2">
      <c r="B340" s="778"/>
      <c r="C340" s="388" t="s">
        <v>193</v>
      </c>
      <c r="D340" s="383"/>
      <c r="E340" s="518" t="s">
        <v>82</v>
      </c>
      <c r="F340" s="383"/>
      <c r="G340" s="178"/>
      <c r="H340" s="606"/>
      <c r="I340" s="606"/>
      <c r="J340" s="606"/>
      <c r="K340" s="606"/>
      <c r="L340" s="606"/>
      <c r="M340" s="606"/>
      <c r="N340" s="606"/>
      <c r="O340" s="606"/>
      <c r="P340" s="606"/>
      <c r="Q340" s="606"/>
      <c r="R340" s="606"/>
      <c r="S340" s="606"/>
      <c r="T340" s="606"/>
      <c r="U340" s="606"/>
      <c r="V340" s="606"/>
      <c r="W340" s="606"/>
      <c r="X340" s="606"/>
      <c r="Y340" s="606"/>
      <c r="Z340" s="606"/>
      <c r="AA340" s="606"/>
    </row>
    <row r="341" spans="2:28" x14ac:dyDescent="0.2">
      <c r="B341" s="778"/>
      <c r="C341" s="390" t="s">
        <v>201</v>
      </c>
      <c r="D341" s="383"/>
      <c r="E341" s="383"/>
      <c r="F341" s="383"/>
      <c r="G341" s="178"/>
      <c r="H341" s="606"/>
      <c r="I341" s="606"/>
      <c r="J341" s="606"/>
      <c r="K341" s="606"/>
      <c r="L341" s="606"/>
      <c r="M341" s="606"/>
      <c r="N341" s="606"/>
      <c r="O341" s="606"/>
      <c r="P341" s="606"/>
      <c r="Q341" s="606"/>
      <c r="R341" s="606"/>
      <c r="S341" s="606"/>
      <c r="T341" s="606"/>
      <c r="U341" s="606"/>
      <c r="V341" s="606"/>
      <c r="W341" s="606"/>
      <c r="X341" s="606"/>
      <c r="Y341" s="606"/>
      <c r="Z341" s="606"/>
      <c r="AA341" s="606"/>
    </row>
    <row r="342" spans="2:28" x14ac:dyDescent="0.2">
      <c r="B342" s="778"/>
      <c r="C342" s="385"/>
      <c r="D342" s="383"/>
      <c r="E342" s="383"/>
      <c r="F342" s="383"/>
      <c r="G342" s="178"/>
      <c r="H342" s="606"/>
      <c r="I342" s="606"/>
      <c r="J342" s="606"/>
      <c r="K342" s="606"/>
      <c r="L342" s="606"/>
      <c r="M342" s="606"/>
      <c r="N342" s="606"/>
      <c r="O342" s="606"/>
      <c r="P342" s="606"/>
      <c r="Q342" s="606"/>
      <c r="R342" s="606"/>
      <c r="S342" s="606"/>
      <c r="T342" s="606"/>
      <c r="U342" s="606"/>
      <c r="V342" s="606"/>
      <c r="W342" s="606"/>
      <c r="X342" s="606"/>
      <c r="Y342" s="606"/>
      <c r="Z342" s="606"/>
      <c r="AA342" s="606"/>
    </row>
    <row r="343" spans="2:28" x14ac:dyDescent="0.2">
      <c r="B343" s="778"/>
      <c r="C343" s="385"/>
      <c r="D343" s="383"/>
      <c r="E343" s="383"/>
      <c r="F343" s="383"/>
      <c r="G343" s="178"/>
      <c r="H343" s="606"/>
      <c r="I343" s="606"/>
      <c r="J343" s="606"/>
      <c r="K343" s="606"/>
      <c r="L343" s="606"/>
      <c r="M343" s="606"/>
      <c r="N343" s="606"/>
      <c r="O343" s="606"/>
      <c r="P343" s="606"/>
      <c r="Q343" s="606"/>
      <c r="R343" s="606"/>
      <c r="S343" s="606"/>
      <c r="T343" s="606"/>
      <c r="U343" s="606"/>
      <c r="V343" s="606"/>
      <c r="W343" s="606"/>
      <c r="X343" s="606"/>
      <c r="Y343" s="606"/>
      <c r="Z343" s="606"/>
      <c r="AA343" s="606"/>
    </row>
    <row r="344" spans="2:28" x14ac:dyDescent="0.2">
      <c r="B344" s="778"/>
      <c r="C344" s="385"/>
      <c r="D344" s="383"/>
      <c r="E344" s="383"/>
      <c r="F344" s="383"/>
      <c r="G344" s="178"/>
      <c r="H344" s="606"/>
      <c r="I344" s="606"/>
      <c r="J344" s="606"/>
      <c r="K344" s="606"/>
      <c r="L344" s="606"/>
      <c r="M344" s="606"/>
      <c r="N344" s="606"/>
      <c r="O344" s="606"/>
      <c r="P344" s="606"/>
      <c r="Q344" s="606"/>
      <c r="R344" s="606"/>
      <c r="S344" s="606"/>
      <c r="T344" s="606"/>
      <c r="U344" s="606"/>
      <c r="V344" s="606"/>
      <c r="W344" s="606"/>
      <c r="X344" s="606"/>
      <c r="Y344" s="606"/>
      <c r="Z344" s="606"/>
      <c r="AA344" s="606"/>
    </row>
    <row r="345" spans="2:28" x14ac:dyDescent="0.2">
      <c r="B345" s="778"/>
      <c r="C345" s="385"/>
      <c r="D345" s="383"/>
      <c r="E345" s="383"/>
      <c r="F345" s="383"/>
      <c r="G345" s="178"/>
      <c r="H345" s="606"/>
      <c r="I345" s="606"/>
      <c r="J345" s="606"/>
      <c r="K345" s="606"/>
      <c r="L345" s="606"/>
      <c r="M345" s="606"/>
      <c r="N345" s="606"/>
      <c r="O345" s="606"/>
      <c r="P345" s="606"/>
      <c r="Q345" s="606"/>
      <c r="R345" s="606"/>
      <c r="S345" s="606"/>
      <c r="T345" s="606"/>
      <c r="U345" s="606"/>
      <c r="V345" s="606"/>
      <c r="W345" s="606"/>
      <c r="X345" s="606"/>
      <c r="Y345" s="606"/>
      <c r="Z345" s="606"/>
      <c r="AA345" s="606"/>
    </row>
    <row r="346" spans="2:28" x14ac:dyDescent="0.2">
      <c r="B346" s="778"/>
      <c r="C346" s="209" t="s">
        <v>77</v>
      </c>
      <c r="D346" s="210"/>
      <c r="E346" s="210"/>
      <c r="F346" s="210"/>
      <c r="G346" s="211"/>
      <c r="H346" s="557"/>
      <c r="I346" s="557"/>
      <c r="J346" s="557"/>
      <c r="K346" s="557"/>
      <c r="L346" s="557"/>
      <c r="M346" s="557"/>
      <c r="N346" s="557"/>
      <c r="O346" s="557"/>
      <c r="P346" s="557"/>
      <c r="Q346" s="557"/>
      <c r="R346" s="557"/>
      <c r="S346" s="557"/>
      <c r="T346" s="557"/>
      <c r="U346" s="557"/>
      <c r="V346" s="557"/>
      <c r="W346" s="557"/>
      <c r="X346" s="557"/>
      <c r="Y346" s="557"/>
      <c r="Z346" s="557"/>
      <c r="AA346" s="557"/>
    </row>
    <row r="347" spans="2:28" x14ac:dyDescent="0.2">
      <c r="B347" s="778"/>
      <c r="C347" s="213" t="s">
        <v>75</v>
      </c>
      <c r="D347" s="210"/>
      <c r="E347" s="210"/>
      <c r="F347" s="210"/>
      <c r="G347" s="211"/>
      <c r="H347" s="558">
        <f>SUMIF($E333:$E345,"NE",H333:H345)</f>
        <v>0</v>
      </c>
      <c r="I347" s="558">
        <f t="shared" ref="I347:AA347" si="45">SUMIF($E333:$E345,"NE",I333:I345)</f>
        <v>0</v>
      </c>
      <c r="J347" s="558">
        <f t="shared" si="45"/>
        <v>0</v>
      </c>
      <c r="K347" s="558">
        <f t="shared" si="45"/>
        <v>0</v>
      </c>
      <c r="L347" s="558">
        <f t="shared" si="45"/>
        <v>0</v>
      </c>
      <c r="M347" s="558">
        <f t="shared" si="45"/>
        <v>0</v>
      </c>
      <c r="N347" s="558">
        <f t="shared" si="45"/>
        <v>0</v>
      </c>
      <c r="O347" s="558">
        <f t="shared" si="45"/>
        <v>0</v>
      </c>
      <c r="P347" s="558">
        <f t="shared" si="45"/>
        <v>0</v>
      </c>
      <c r="Q347" s="558">
        <f t="shared" si="45"/>
        <v>0</v>
      </c>
      <c r="R347" s="558">
        <f t="shared" si="45"/>
        <v>0</v>
      </c>
      <c r="S347" s="558">
        <f t="shared" si="45"/>
        <v>0</v>
      </c>
      <c r="T347" s="558">
        <f t="shared" si="45"/>
        <v>0</v>
      </c>
      <c r="U347" s="558">
        <f t="shared" si="45"/>
        <v>0</v>
      </c>
      <c r="V347" s="558">
        <f t="shared" si="45"/>
        <v>0</v>
      </c>
      <c r="W347" s="558">
        <f t="shared" si="45"/>
        <v>0</v>
      </c>
      <c r="X347" s="558">
        <f t="shared" si="45"/>
        <v>0</v>
      </c>
      <c r="Y347" s="558">
        <f t="shared" si="45"/>
        <v>0</v>
      </c>
      <c r="Z347" s="558">
        <f t="shared" si="45"/>
        <v>0</v>
      </c>
      <c r="AA347" s="558">
        <f t="shared" si="45"/>
        <v>0</v>
      </c>
    </row>
    <row r="348" spans="2:28" x14ac:dyDescent="0.2">
      <c r="B348" s="778"/>
      <c r="C348" s="213" t="s">
        <v>76</v>
      </c>
      <c r="D348" s="210"/>
      <c r="E348" s="210"/>
      <c r="F348" s="210"/>
      <c r="G348" s="211"/>
      <c r="H348" s="558">
        <f>SUMIF($E333:$E345,"Not NE",H333:H345)</f>
        <v>0</v>
      </c>
      <c r="I348" s="558">
        <f t="shared" ref="I348:AA348" si="46">SUMIF($E333:$E345,"Not NE",I333:I345)</f>
        <v>0</v>
      </c>
      <c r="J348" s="558">
        <f t="shared" si="46"/>
        <v>0</v>
      </c>
      <c r="K348" s="558">
        <f t="shared" si="46"/>
        <v>0</v>
      </c>
      <c r="L348" s="558">
        <f t="shared" si="46"/>
        <v>0</v>
      </c>
      <c r="M348" s="558">
        <f t="shared" si="46"/>
        <v>0</v>
      </c>
      <c r="N348" s="558">
        <f t="shared" si="46"/>
        <v>0</v>
      </c>
      <c r="O348" s="558">
        <f t="shared" si="46"/>
        <v>0</v>
      </c>
      <c r="P348" s="558">
        <f t="shared" si="46"/>
        <v>0</v>
      </c>
      <c r="Q348" s="558">
        <f t="shared" si="46"/>
        <v>0</v>
      </c>
      <c r="R348" s="558">
        <f t="shared" si="46"/>
        <v>0</v>
      </c>
      <c r="S348" s="558">
        <f t="shared" si="46"/>
        <v>0</v>
      </c>
      <c r="T348" s="558">
        <f t="shared" si="46"/>
        <v>0</v>
      </c>
      <c r="U348" s="558">
        <f t="shared" si="46"/>
        <v>0</v>
      </c>
      <c r="V348" s="558">
        <f t="shared" si="46"/>
        <v>0</v>
      </c>
      <c r="W348" s="558">
        <f t="shared" si="46"/>
        <v>0</v>
      </c>
      <c r="X348" s="558">
        <f t="shared" si="46"/>
        <v>0</v>
      </c>
      <c r="Y348" s="558">
        <f t="shared" si="46"/>
        <v>0</v>
      </c>
      <c r="Z348" s="558">
        <f t="shared" si="46"/>
        <v>0</v>
      </c>
      <c r="AA348" s="558">
        <f t="shared" si="46"/>
        <v>0</v>
      </c>
    </row>
    <row r="349" spans="2:28" x14ac:dyDescent="0.2">
      <c r="B349" s="778"/>
      <c r="C349" s="214" t="s">
        <v>73</v>
      </c>
      <c r="D349" s="215"/>
      <c r="E349" s="215"/>
      <c r="F349" s="215"/>
      <c r="G349" s="218"/>
      <c r="H349" s="559">
        <f t="shared" ref="H349:AA349" si="47">SUM(H333:H345)</f>
        <v>0</v>
      </c>
      <c r="I349" s="560">
        <f t="shared" si="47"/>
        <v>0</v>
      </c>
      <c r="J349" s="560">
        <f t="shared" si="47"/>
        <v>0</v>
      </c>
      <c r="K349" s="560">
        <f t="shared" si="47"/>
        <v>0</v>
      </c>
      <c r="L349" s="560">
        <f t="shared" si="47"/>
        <v>0</v>
      </c>
      <c r="M349" s="560">
        <f t="shared" si="47"/>
        <v>0</v>
      </c>
      <c r="N349" s="560">
        <f t="shared" si="47"/>
        <v>0</v>
      </c>
      <c r="O349" s="560">
        <f t="shared" si="47"/>
        <v>0</v>
      </c>
      <c r="P349" s="560">
        <f t="shared" si="47"/>
        <v>0</v>
      </c>
      <c r="Q349" s="560">
        <f t="shared" si="47"/>
        <v>0</v>
      </c>
      <c r="R349" s="560">
        <f t="shared" si="47"/>
        <v>0</v>
      </c>
      <c r="S349" s="560">
        <f t="shared" si="47"/>
        <v>0</v>
      </c>
      <c r="T349" s="560">
        <f t="shared" si="47"/>
        <v>0</v>
      </c>
      <c r="U349" s="560">
        <f t="shared" si="47"/>
        <v>0</v>
      </c>
      <c r="V349" s="560">
        <f t="shared" si="47"/>
        <v>0</v>
      </c>
      <c r="W349" s="560">
        <f t="shared" si="47"/>
        <v>0</v>
      </c>
      <c r="X349" s="560">
        <f t="shared" si="47"/>
        <v>0</v>
      </c>
      <c r="Y349" s="560">
        <f t="shared" si="47"/>
        <v>0</v>
      </c>
      <c r="Z349" s="560">
        <f t="shared" si="47"/>
        <v>0</v>
      </c>
      <c r="AA349" s="560">
        <f t="shared" si="47"/>
        <v>0</v>
      </c>
    </row>
    <row r="350" spans="2:28" x14ac:dyDescent="0.2">
      <c r="B350" s="777" t="str">
        <f>'RS Phys Flow'!B35</f>
        <v>Educational visits: college, supported by NE staff.</v>
      </c>
      <c r="C350" s="225" t="s">
        <v>202</v>
      </c>
      <c r="D350" s="210"/>
      <c r="E350" s="210"/>
      <c r="F350" s="210"/>
      <c r="G350" s="211"/>
      <c r="H350" s="557"/>
      <c r="I350" s="557"/>
      <c r="J350" s="557"/>
      <c r="K350" s="557"/>
      <c r="L350" s="557"/>
      <c r="M350" s="557"/>
      <c r="N350" s="557"/>
      <c r="O350" s="557"/>
      <c r="P350" s="557"/>
      <c r="Q350" s="557"/>
      <c r="R350" s="557"/>
      <c r="S350" s="557"/>
      <c r="T350" s="557"/>
      <c r="U350" s="557"/>
      <c r="V350" s="557"/>
      <c r="W350" s="557"/>
      <c r="X350" s="557"/>
      <c r="Y350" s="557"/>
      <c r="Z350" s="557"/>
      <c r="AA350" s="557"/>
      <c r="AB350" s="387"/>
    </row>
    <row r="351" spans="2:28" ht="28.5" x14ac:dyDescent="0.2">
      <c r="B351" s="778"/>
      <c r="C351" s="389" t="s">
        <v>298</v>
      </c>
      <c r="D351" s="383"/>
      <c r="E351" s="210" t="s">
        <v>82</v>
      </c>
      <c r="F351" s="383"/>
      <c r="G351" s="178"/>
      <c r="H351" s="606"/>
      <c r="I351" s="606"/>
      <c r="J351" s="606"/>
      <c r="K351" s="606"/>
      <c r="L351" s="606"/>
      <c r="M351" s="606"/>
      <c r="N351" s="606"/>
      <c r="O351" s="606"/>
      <c r="P351" s="606"/>
      <c r="Q351" s="606"/>
      <c r="R351" s="606"/>
      <c r="S351" s="606"/>
      <c r="T351" s="606"/>
      <c r="U351" s="606"/>
      <c r="V351" s="606"/>
      <c r="W351" s="606"/>
      <c r="X351" s="606"/>
      <c r="Y351" s="606"/>
      <c r="Z351" s="606"/>
      <c r="AA351" s="606"/>
      <c r="AB351" s="200"/>
    </row>
    <row r="352" spans="2:28" ht="28.5" x14ac:dyDescent="0.2">
      <c r="B352" s="778"/>
      <c r="C352" s="389" t="s">
        <v>299</v>
      </c>
      <c r="D352" s="383"/>
      <c r="E352" s="210" t="s">
        <v>82</v>
      </c>
      <c r="F352" s="383"/>
      <c r="G352" s="178"/>
      <c r="H352" s="606"/>
      <c r="I352" s="606"/>
      <c r="J352" s="606"/>
      <c r="K352" s="606"/>
      <c r="L352" s="606"/>
      <c r="M352" s="606"/>
      <c r="N352" s="606"/>
      <c r="O352" s="606"/>
      <c r="P352" s="606"/>
      <c r="Q352" s="606"/>
      <c r="R352" s="606"/>
      <c r="S352" s="606"/>
      <c r="T352" s="606"/>
      <c r="U352" s="606"/>
      <c r="V352" s="606"/>
      <c r="W352" s="606"/>
      <c r="X352" s="606"/>
      <c r="Y352" s="606"/>
      <c r="Z352" s="606"/>
      <c r="AA352" s="606"/>
      <c r="AB352" s="200"/>
    </row>
    <row r="353" spans="2:28" ht="28.5" x14ac:dyDescent="0.2">
      <c r="B353" s="778"/>
      <c r="C353" s="389" t="s">
        <v>300</v>
      </c>
      <c r="D353" s="383"/>
      <c r="E353" s="210" t="s">
        <v>82</v>
      </c>
      <c r="F353" s="383"/>
      <c r="G353" s="178"/>
      <c r="H353" s="606"/>
      <c r="I353" s="606"/>
      <c r="J353" s="606"/>
      <c r="K353" s="606"/>
      <c r="L353" s="606"/>
      <c r="M353" s="606"/>
      <c r="N353" s="606"/>
      <c r="O353" s="606"/>
      <c r="P353" s="606"/>
      <c r="Q353" s="606"/>
      <c r="R353" s="606"/>
      <c r="S353" s="606"/>
      <c r="T353" s="606"/>
      <c r="U353" s="606"/>
      <c r="V353" s="606"/>
      <c r="W353" s="606"/>
      <c r="X353" s="606"/>
      <c r="Y353" s="606"/>
      <c r="Z353" s="606"/>
      <c r="AA353" s="606"/>
      <c r="AB353" s="200"/>
    </row>
    <row r="354" spans="2:28" x14ac:dyDescent="0.2">
      <c r="B354" s="778"/>
      <c r="C354" s="212" t="s">
        <v>83</v>
      </c>
      <c r="D354" s="210"/>
      <c r="E354" s="210" t="s">
        <v>82</v>
      </c>
      <c r="F354" s="210"/>
      <c r="G354" s="211"/>
      <c r="H354" s="557">
        <f>(H351*'X RS Gen V Info'!$E$53)+('RS Attrib'!H352*'X RS Gen V Info'!$E$54)+('RS Attrib'!H353*'X RS Gen V Info'!$E$55)</f>
        <v>0</v>
      </c>
      <c r="I354" s="557">
        <f>(I351*'X RS Gen V Info'!$E$53)+('RS Attrib'!I352*'X RS Gen V Info'!$E$54)+('RS Attrib'!I353*'X RS Gen V Info'!$E$55)</f>
        <v>0</v>
      </c>
      <c r="J354" s="557">
        <f>(J351*'X RS Gen V Info'!$E$53)+('RS Attrib'!J352*'X RS Gen V Info'!$E$54)+('RS Attrib'!J353*'X RS Gen V Info'!$E$55)</f>
        <v>0</v>
      </c>
      <c r="K354" s="557">
        <f>(K351*'X RS Gen V Info'!$E$53)+('RS Attrib'!K352*'X RS Gen V Info'!$E$54)+('RS Attrib'!K353*'X RS Gen V Info'!$E$55)</f>
        <v>0</v>
      </c>
      <c r="L354" s="557">
        <f>(L351*'X RS Gen V Info'!$E$53)+('RS Attrib'!L352*'X RS Gen V Info'!$E$54)+('RS Attrib'!L353*'X RS Gen V Info'!$E$55)</f>
        <v>0</v>
      </c>
      <c r="M354" s="557">
        <f>(M351*'X RS Gen V Info'!$E$53)+('RS Attrib'!M352*'X RS Gen V Info'!$E$54)+('RS Attrib'!M353*'X RS Gen V Info'!$E$55)</f>
        <v>0</v>
      </c>
      <c r="N354" s="557">
        <f>(N351*'X RS Gen V Info'!$E$53)+('RS Attrib'!N352*'X RS Gen V Info'!$E$54)+('RS Attrib'!N353*'X RS Gen V Info'!$E$55)</f>
        <v>0</v>
      </c>
      <c r="O354" s="557">
        <f>(O351*'X RS Gen V Info'!$E$53)+('RS Attrib'!O352*'X RS Gen V Info'!$E$54)+('RS Attrib'!O353*'X RS Gen V Info'!$E$55)</f>
        <v>0</v>
      </c>
      <c r="P354" s="557">
        <f>(P351*'X RS Gen V Info'!$E$53)+('RS Attrib'!P352*'X RS Gen V Info'!$E$54)+('RS Attrib'!P353*'X RS Gen V Info'!$E$55)</f>
        <v>0</v>
      </c>
      <c r="Q354" s="557">
        <f>(Q351*'X RS Gen V Info'!$E$53)+('RS Attrib'!Q352*'X RS Gen V Info'!$E$54)+('RS Attrib'!Q353*'X RS Gen V Info'!$E$55)</f>
        <v>0</v>
      </c>
      <c r="R354" s="557">
        <f>(R351*'X RS Gen V Info'!$E$53)+('RS Attrib'!R352*'X RS Gen V Info'!$E$54)+('RS Attrib'!R353*'X RS Gen V Info'!$E$55)</f>
        <v>0</v>
      </c>
      <c r="S354" s="557">
        <f>(S351*'X RS Gen V Info'!$E$53)+('RS Attrib'!S352*'X RS Gen V Info'!$E$54)+('RS Attrib'!S353*'X RS Gen V Info'!$E$55)</f>
        <v>0</v>
      </c>
      <c r="T354" s="557">
        <f>(T351*'X RS Gen V Info'!$E$53)+('RS Attrib'!T352*'X RS Gen V Info'!$E$54)+('RS Attrib'!T353*'X RS Gen V Info'!$E$55)</f>
        <v>0</v>
      </c>
      <c r="U354" s="557">
        <f>(U351*'X RS Gen V Info'!$E$53)+('RS Attrib'!U352*'X RS Gen V Info'!$E$54)+('RS Attrib'!U353*'X RS Gen V Info'!$E$55)</f>
        <v>0</v>
      </c>
      <c r="V354" s="557">
        <f>(V351*'X RS Gen V Info'!$E$53)+('RS Attrib'!V352*'X RS Gen V Info'!$E$54)+('RS Attrib'!V353*'X RS Gen V Info'!$E$55)</f>
        <v>0</v>
      </c>
      <c r="W354" s="557">
        <f>(W351*'X RS Gen V Info'!$E$53)+('RS Attrib'!W352*'X RS Gen V Info'!$E$54)+('RS Attrib'!W353*'X RS Gen V Info'!$E$55)</f>
        <v>0</v>
      </c>
      <c r="X354" s="557">
        <f>(X351*'X RS Gen V Info'!$E$53)+('RS Attrib'!X352*'X RS Gen V Info'!$E$54)+('RS Attrib'!X353*'X RS Gen V Info'!$E$55)</f>
        <v>0</v>
      </c>
      <c r="Y354" s="557">
        <f>(Y351*'X RS Gen V Info'!$E$53)+('RS Attrib'!Y352*'X RS Gen V Info'!$E$54)+('RS Attrib'!Y353*'X RS Gen V Info'!$E$55)</f>
        <v>0</v>
      </c>
      <c r="Z354" s="557">
        <f>(Z351*'X RS Gen V Info'!$E$53)+('RS Attrib'!Z352*'X RS Gen V Info'!$E$54)+('RS Attrib'!Z353*'X RS Gen V Info'!$E$55)</f>
        <v>0</v>
      </c>
      <c r="AA354" s="557">
        <f>(AA351*'X RS Gen V Info'!$E$53)+('RS Attrib'!AA352*'X RS Gen V Info'!$E$54)+('RS Attrib'!AA353*'X RS Gen V Info'!$E$55)</f>
        <v>0</v>
      </c>
      <c r="AB354" s="200"/>
    </row>
    <row r="355" spans="2:28" x14ac:dyDescent="0.2">
      <c r="B355" s="778"/>
      <c r="C355" s="389" t="s">
        <v>187</v>
      </c>
      <c r="D355" s="383"/>
      <c r="E355" s="518" t="s">
        <v>63</v>
      </c>
      <c r="F355" s="383"/>
      <c r="G355" s="178"/>
      <c r="H355" s="606"/>
      <c r="I355" s="606"/>
      <c r="J355" s="606"/>
      <c r="K355" s="606"/>
      <c r="L355" s="606"/>
      <c r="M355" s="606"/>
      <c r="N355" s="606"/>
      <c r="O355" s="606"/>
      <c r="P355" s="606"/>
      <c r="Q355" s="606"/>
      <c r="R355" s="606"/>
      <c r="S355" s="606"/>
      <c r="T355" s="606"/>
      <c r="U355" s="606"/>
      <c r="V355" s="606"/>
      <c r="W355" s="606"/>
      <c r="X355" s="606"/>
      <c r="Y355" s="606"/>
      <c r="Z355" s="606"/>
      <c r="AA355" s="606"/>
      <c r="AB355" s="200"/>
    </row>
    <row r="356" spans="2:28" x14ac:dyDescent="0.2">
      <c r="B356" s="778"/>
      <c r="C356" s="388" t="s">
        <v>188</v>
      </c>
      <c r="D356" s="383"/>
      <c r="E356" s="518" t="s">
        <v>63</v>
      </c>
      <c r="F356" s="383"/>
      <c r="G356" s="178"/>
      <c r="H356" s="606"/>
      <c r="I356" s="606"/>
      <c r="J356" s="606"/>
      <c r="K356" s="606"/>
      <c r="L356" s="606"/>
      <c r="M356" s="606"/>
      <c r="N356" s="606"/>
      <c r="O356" s="606"/>
      <c r="P356" s="606"/>
      <c r="Q356" s="606"/>
      <c r="R356" s="606"/>
      <c r="S356" s="606"/>
      <c r="T356" s="606"/>
      <c r="U356" s="606"/>
      <c r="V356" s="606"/>
      <c r="W356" s="606"/>
      <c r="X356" s="606"/>
      <c r="Y356" s="606"/>
      <c r="Z356" s="606"/>
      <c r="AA356" s="606"/>
      <c r="AB356" s="200"/>
    </row>
    <row r="357" spans="2:28" x14ac:dyDescent="0.2">
      <c r="B357" s="778"/>
      <c r="C357" s="388" t="s">
        <v>189</v>
      </c>
      <c r="D357" s="383"/>
      <c r="E357" s="518" t="s">
        <v>63</v>
      </c>
      <c r="F357" s="383"/>
      <c r="G357" s="178"/>
      <c r="H357" s="606"/>
      <c r="I357" s="606"/>
      <c r="J357" s="606"/>
      <c r="K357" s="606"/>
      <c r="L357" s="606"/>
      <c r="M357" s="606"/>
      <c r="N357" s="606"/>
      <c r="O357" s="606"/>
      <c r="P357" s="606"/>
      <c r="Q357" s="606"/>
      <c r="R357" s="606"/>
      <c r="S357" s="606"/>
      <c r="T357" s="606"/>
      <c r="U357" s="606"/>
      <c r="V357" s="606"/>
      <c r="W357" s="606"/>
      <c r="X357" s="606"/>
      <c r="Y357" s="606"/>
      <c r="Z357" s="606"/>
      <c r="AA357" s="606"/>
      <c r="AB357" s="200"/>
    </row>
    <row r="358" spans="2:28" x14ac:dyDescent="0.2">
      <c r="B358" s="778"/>
      <c r="C358" s="388" t="s">
        <v>190</v>
      </c>
      <c r="D358" s="383"/>
      <c r="E358" s="518" t="s">
        <v>63</v>
      </c>
      <c r="F358" s="383"/>
      <c r="G358" s="178"/>
      <c r="H358" s="606"/>
      <c r="I358" s="606"/>
      <c r="J358" s="606"/>
      <c r="K358" s="606"/>
      <c r="L358" s="606"/>
      <c r="M358" s="606"/>
      <c r="N358" s="606"/>
      <c r="O358" s="606"/>
      <c r="P358" s="606"/>
      <c r="Q358" s="606"/>
      <c r="R358" s="606"/>
      <c r="S358" s="606"/>
      <c r="T358" s="606"/>
      <c r="U358" s="606"/>
      <c r="V358" s="606"/>
      <c r="W358" s="606"/>
      <c r="X358" s="606"/>
      <c r="Y358" s="606"/>
      <c r="Z358" s="606"/>
      <c r="AA358" s="606"/>
      <c r="AB358" s="200"/>
    </row>
    <row r="359" spans="2:28" x14ac:dyDescent="0.2">
      <c r="B359" s="778"/>
      <c r="C359" s="388" t="s">
        <v>191</v>
      </c>
      <c r="D359" s="383"/>
      <c r="E359" s="518" t="s">
        <v>63</v>
      </c>
      <c r="F359" s="383"/>
      <c r="G359" s="178"/>
      <c r="H359" s="606"/>
      <c r="I359" s="606"/>
      <c r="J359" s="606"/>
      <c r="K359" s="606"/>
      <c r="L359" s="606"/>
      <c r="M359" s="606"/>
      <c r="N359" s="606"/>
      <c r="O359" s="606"/>
      <c r="P359" s="606"/>
      <c r="Q359" s="606"/>
      <c r="R359" s="606"/>
      <c r="S359" s="606"/>
      <c r="T359" s="606"/>
      <c r="U359" s="606"/>
      <c r="V359" s="606"/>
      <c r="W359" s="606"/>
      <c r="X359" s="606"/>
      <c r="Y359" s="606"/>
      <c r="Z359" s="606"/>
      <c r="AA359" s="606"/>
      <c r="AB359" s="200"/>
    </row>
    <row r="360" spans="2:28" x14ac:dyDescent="0.2">
      <c r="B360" s="778"/>
      <c r="C360" s="388" t="s">
        <v>192</v>
      </c>
      <c r="D360" s="383"/>
      <c r="E360" s="518" t="s">
        <v>82</v>
      </c>
      <c r="F360" s="383"/>
      <c r="G360" s="178"/>
      <c r="H360" s="606"/>
      <c r="I360" s="606"/>
      <c r="J360" s="606"/>
      <c r="K360" s="606"/>
      <c r="L360" s="606"/>
      <c r="M360" s="606"/>
      <c r="N360" s="606"/>
      <c r="O360" s="606"/>
      <c r="P360" s="606"/>
      <c r="Q360" s="606"/>
      <c r="R360" s="606"/>
      <c r="S360" s="606"/>
      <c r="T360" s="606"/>
      <c r="U360" s="606"/>
      <c r="V360" s="606"/>
      <c r="W360" s="606"/>
      <c r="X360" s="606"/>
      <c r="Y360" s="606"/>
      <c r="Z360" s="606"/>
      <c r="AA360" s="606"/>
      <c r="AB360" s="200"/>
    </row>
    <row r="361" spans="2:28" x14ac:dyDescent="0.2">
      <c r="B361" s="778"/>
      <c r="C361" s="388" t="s">
        <v>193</v>
      </c>
      <c r="D361" s="383"/>
      <c r="E361" s="518" t="s">
        <v>82</v>
      </c>
      <c r="F361" s="383"/>
      <c r="G361" s="178"/>
      <c r="H361" s="606"/>
      <c r="I361" s="606"/>
      <c r="J361" s="606"/>
      <c r="K361" s="606"/>
      <c r="L361" s="606"/>
      <c r="M361" s="606"/>
      <c r="N361" s="606"/>
      <c r="O361" s="606"/>
      <c r="P361" s="606"/>
      <c r="Q361" s="606"/>
      <c r="R361" s="606"/>
      <c r="S361" s="606"/>
      <c r="T361" s="606"/>
      <c r="U361" s="606"/>
      <c r="V361" s="606"/>
      <c r="W361" s="606"/>
      <c r="X361" s="606"/>
      <c r="Y361" s="606"/>
      <c r="Z361" s="606"/>
      <c r="AA361" s="606"/>
      <c r="AB361" s="200"/>
    </row>
    <row r="362" spans="2:28" x14ac:dyDescent="0.2">
      <c r="B362" s="778"/>
      <c r="C362" s="390" t="s">
        <v>201</v>
      </c>
      <c r="D362" s="383"/>
      <c r="E362" s="383"/>
      <c r="F362" s="383"/>
      <c r="G362" s="178"/>
      <c r="H362" s="606"/>
      <c r="I362" s="606"/>
      <c r="J362" s="606"/>
      <c r="K362" s="606"/>
      <c r="L362" s="606"/>
      <c r="M362" s="606"/>
      <c r="N362" s="606"/>
      <c r="O362" s="606"/>
      <c r="P362" s="606"/>
      <c r="Q362" s="606"/>
      <c r="R362" s="606"/>
      <c r="S362" s="606"/>
      <c r="T362" s="606"/>
      <c r="U362" s="606"/>
      <c r="V362" s="606"/>
      <c r="W362" s="606"/>
      <c r="X362" s="606"/>
      <c r="Y362" s="606"/>
      <c r="Z362" s="606"/>
      <c r="AA362" s="606"/>
      <c r="AB362" s="200"/>
    </row>
    <row r="363" spans="2:28" x14ac:dyDescent="0.2">
      <c r="B363" s="778"/>
      <c r="C363" s="385"/>
      <c r="D363" s="383"/>
      <c r="E363" s="383"/>
      <c r="F363" s="383"/>
      <c r="G363" s="178"/>
      <c r="H363" s="606"/>
      <c r="I363" s="606"/>
      <c r="J363" s="606"/>
      <c r="K363" s="606"/>
      <c r="L363" s="606"/>
      <c r="M363" s="606"/>
      <c r="N363" s="606"/>
      <c r="O363" s="606"/>
      <c r="P363" s="606"/>
      <c r="Q363" s="606"/>
      <c r="R363" s="606"/>
      <c r="S363" s="606"/>
      <c r="T363" s="606"/>
      <c r="U363" s="606"/>
      <c r="V363" s="606"/>
      <c r="W363" s="606"/>
      <c r="X363" s="606"/>
      <c r="Y363" s="606"/>
      <c r="Z363" s="606"/>
      <c r="AA363" s="606"/>
      <c r="AB363" s="200"/>
    </row>
    <row r="364" spans="2:28" x14ac:dyDescent="0.2">
      <c r="B364" s="778"/>
      <c r="C364" s="385"/>
      <c r="D364" s="383"/>
      <c r="E364" s="383"/>
      <c r="F364" s="383"/>
      <c r="G364" s="178"/>
      <c r="H364" s="606"/>
      <c r="I364" s="606"/>
      <c r="J364" s="606"/>
      <c r="K364" s="606"/>
      <c r="L364" s="606"/>
      <c r="M364" s="606"/>
      <c r="N364" s="606"/>
      <c r="O364" s="606"/>
      <c r="P364" s="606"/>
      <c r="Q364" s="606"/>
      <c r="R364" s="606"/>
      <c r="S364" s="606"/>
      <c r="T364" s="606"/>
      <c r="U364" s="606"/>
      <c r="V364" s="606"/>
      <c r="W364" s="606"/>
      <c r="X364" s="606"/>
      <c r="Y364" s="606"/>
      <c r="Z364" s="606"/>
      <c r="AA364" s="606"/>
      <c r="AB364" s="200"/>
    </row>
    <row r="365" spans="2:28" x14ac:dyDescent="0.2">
      <c r="B365" s="778"/>
      <c r="C365" s="385"/>
      <c r="D365" s="383"/>
      <c r="E365" s="383"/>
      <c r="F365" s="383"/>
      <c r="G365" s="178"/>
      <c r="H365" s="606"/>
      <c r="I365" s="606"/>
      <c r="J365" s="606"/>
      <c r="K365" s="606"/>
      <c r="L365" s="606"/>
      <c r="M365" s="606"/>
      <c r="N365" s="606"/>
      <c r="O365" s="606"/>
      <c r="P365" s="606"/>
      <c r="Q365" s="606"/>
      <c r="R365" s="606"/>
      <c r="S365" s="606"/>
      <c r="T365" s="606"/>
      <c r="U365" s="606"/>
      <c r="V365" s="606"/>
      <c r="W365" s="606"/>
      <c r="X365" s="606"/>
      <c r="Y365" s="606"/>
      <c r="Z365" s="606"/>
      <c r="AA365" s="606"/>
      <c r="AB365" s="200"/>
    </row>
    <row r="366" spans="2:28" x14ac:dyDescent="0.2">
      <c r="B366" s="778"/>
      <c r="C366" s="385"/>
      <c r="D366" s="383"/>
      <c r="E366" s="383"/>
      <c r="F366" s="383"/>
      <c r="G366" s="178"/>
      <c r="H366" s="606"/>
      <c r="I366" s="606"/>
      <c r="J366" s="606"/>
      <c r="K366" s="606"/>
      <c r="L366" s="606"/>
      <c r="M366" s="606"/>
      <c r="N366" s="606"/>
      <c r="O366" s="606"/>
      <c r="P366" s="606"/>
      <c r="Q366" s="606"/>
      <c r="R366" s="606"/>
      <c r="S366" s="606"/>
      <c r="T366" s="606"/>
      <c r="U366" s="606"/>
      <c r="V366" s="606"/>
      <c r="W366" s="606"/>
      <c r="X366" s="606"/>
      <c r="Y366" s="606"/>
      <c r="Z366" s="606"/>
      <c r="AA366" s="606"/>
      <c r="AB366" s="200"/>
    </row>
    <row r="367" spans="2:28" x14ac:dyDescent="0.2">
      <c r="B367" s="778"/>
      <c r="C367" s="209" t="s">
        <v>77</v>
      </c>
      <c r="D367" s="210"/>
      <c r="E367" s="210"/>
      <c r="F367" s="210"/>
      <c r="G367" s="211"/>
      <c r="H367" s="557"/>
      <c r="I367" s="557"/>
      <c r="J367" s="557"/>
      <c r="K367" s="557"/>
      <c r="L367" s="557"/>
      <c r="M367" s="557"/>
      <c r="N367" s="557"/>
      <c r="O367" s="557"/>
      <c r="P367" s="557"/>
      <c r="Q367" s="557"/>
      <c r="R367" s="557"/>
      <c r="S367" s="557"/>
      <c r="T367" s="557"/>
      <c r="U367" s="557"/>
      <c r="V367" s="557"/>
      <c r="W367" s="557"/>
      <c r="X367" s="557"/>
      <c r="Y367" s="557"/>
      <c r="Z367" s="557"/>
      <c r="AA367" s="557"/>
      <c r="AB367" s="200"/>
    </row>
    <row r="368" spans="2:28" x14ac:dyDescent="0.2">
      <c r="B368" s="778"/>
      <c r="C368" s="213" t="s">
        <v>75</v>
      </c>
      <c r="D368" s="210"/>
      <c r="E368" s="210"/>
      <c r="F368" s="210"/>
      <c r="G368" s="211"/>
      <c r="H368" s="558">
        <f>SUMIF($E354:$E366,"NE",H354:H366)</f>
        <v>0</v>
      </c>
      <c r="I368" s="558">
        <f t="shared" ref="I368:AA368" si="48">SUMIF($E354:$E366,"NE",I354:I366)</f>
        <v>0</v>
      </c>
      <c r="J368" s="558">
        <f t="shared" si="48"/>
        <v>0</v>
      </c>
      <c r="K368" s="558">
        <f t="shared" si="48"/>
        <v>0</v>
      </c>
      <c r="L368" s="558">
        <f t="shared" si="48"/>
        <v>0</v>
      </c>
      <c r="M368" s="558">
        <f t="shared" si="48"/>
        <v>0</v>
      </c>
      <c r="N368" s="558">
        <f t="shared" si="48"/>
        <v>0</v>
      </c>
      <c r="O368" s="558">
        <f t="shared" si="48"/>
        <v>0</v>
      </c>
      <c r="P368" s="558">
        <f t="shared" si="48"/>
        <v>0</v>
      </c>
      <c r="Q368" s="558">
        <f t="shared" si="48"/>
        <v>0</v>
      </c>
      <c r="R368" s="558">
        <f t="shared" si="48"/>
        <v>0</v>
      </c>
      <c r="S368" s="558">
        <f t="shared" si="48"/>
        <v>0</v>
      </c>
      <c r="T368" s="558">
        <f t="shared" si="48"/>
        <v>0</v>
      </c>
      <c r="U368" s="558">
        <f t="shared" si="48"/>
        <v>0</v>
      </c>
      <c r="V368" s="558">
        <f t="shared" si="48"/>
        <v>0</v>
      </c>
      <c r="W368" s="558">
        <f t="shared" si="48"/>
        <v>0</v>
      </c>
      <c r="X368" s="558">
        <f t="shared" si="48"/>
        <v>0</v>
      </c>
      <c r="Y368" s="558">
        <f t="shared" si="48"/>
        <v>0</v>
      </c>
      <c r="Z368" s="558">
        <f t="shared" si="48"/>
        <v>0</v>
      </c>
      <c r="AA368" s="558">
        <f t="shared" si="48"/>
        <v>0</v>
      </c>
      <c r="AB368" s="200"/>
    </row>
    <row r="369" spans="2:32" x14ac:dyDescent="0.2">
      <c r="B369" s="778"/>
      <c r="C369" s="213" t="s">
        <v>76</v>
      </c>
      <c r="D369" s="210"/>
      <c r="E369" s="210"/>
      <c r="F369" s="210"/>
      <c r="G369" s="211"/>
      <c r="H369" s="558">
        <f>SUMIF($E354:$E366,"Not NE",H354:H366)</f>
        <v>0</v>
      </c>
      <c r="I369" s="558">
        <f t="shared" ref="I369:AA369" si="49">SUMIF($E354:$E366,"Not NE",I354:I366)</f>
        <v>0</v>
      </c>
      <c r="J369" s="558">
        <f t="shared" si="49"/>
        <v>0</v>
      </c>
      <c r="K369" s="558">
        <f t="shared" si="49"/>
        <v>0</v>
      </c>
      <c r="L369" s="558">
        <f t="shared" si="49"/>
        <v>0</v>
      </c>
      <c r="M369" s="558">
        <f t="shared" si="49"/>
        <v>0</v>
      </c>
      <c r="N369" s="558">
        <f t="shared" si="49"/>
        <v>0</v>
      </c>
      <c r="O369" s="558">
        <f t="shared" si="49"/>
        <v>0</v>
      </c>
      <c r="P369" s="558">
        <f t="shared" si="49"/>
        <v>0</v>
      </c>
      <c r="Q369" s="558">
        <f t="shared" si="49"/>
        <v>0</v>
      </c>
      <c r="R369" s="558">
        <f t="shared" si="49"/>
        <v>0</v>
      </c>
      <c r="S369" s="558">
        <f t="shared" si="49"/>
        <v>0</v>
      </c>
      <c r="T369" s="558">
        <f t="shared" si="49"/>
        <v>0</v>
      </c>
      <c r="U369" s="558">
        <f t="shared" si="49"/>
        <v>0</v>
      </c>
      <c r="V369" s="558">
        <f t="shared" si="49"/>
        <v>0</v>
      </c>
      <c r="W369" s="558">
        <f t="shared" si="49"/>
        <v>0</v>
      </c>
      <c r="X369" s="558">
        <f t="shared" si="49"/>
        <v>0</v>
      </c>
      <c r="Y369" s="558">
        <f t="shared" si="49"/>
        <v>0</v>
      </c>
      <c r="Z369" s="558">
        <f t="shared" si="49"/>
        <v>0</v>
      </c>
      <c r="AA369" s="558">
        <f t="shared" si="49"/>
        <v>0</v>
      </c>
      <c r="AB369" s="200"/>
    </row>
    <row r="370" spans="2:32" x14ac:dyDescent="0.2">
      <c r="B370" s="778"/>
      <c r="C370" s="214" t="s">
        <v>73</v>
      </c>
      <c r="D370" s="210"/>
      <c r="E370" s="210"/>
      <c r="F370" s="210"/>
      <c r="G370" s="211"/>
      <c r="H370" s="559">
        <f t="shared" ref="H370:AA370" si="50">SUM(H354:H366)</f>
        <v>0</v>
      </c>
      <c r="I370" s="560">
        <f t="shared" si="50"/>
        <v>0</v>
      </c>
      <c r="J370" s="560">
        <f t="shared" si="50"/>
        <v>0</v>
      </c>
      <c r="K370" s="560">
        <f t="shared" si="50"/>
        <v>0</v>
      </c>
      <c r="L370" s="560">
        <f t="shared" si="50"/>
        <v>0</v>
      </c>
      <c r="M370" s="560">
        <f t="shared" si="50"/>
        <v>0</v>
      </c>
      <c r="N370" s="560">
        <f t="shared" si="50"/>
        <v>0</v>
      </c>
      <c r="O370" s="560">
        <f t="shared" si="50"/>
        <v>0</v>
      </c>
      <c r="P370" s="560">
        <f t="shared" si="50"/>
        <v>0</v>
      </c>
      <c r="Q370" s="560">
        <f t="shared" si="50"/>
        <v>0</v>
      </c>
      <c r="R370" s="560">
        <f t="shared" si="50"/>
        <v>0</v>
      </c>
      <c r="S370" s="560">
        <f t="shared" si="50"/>
        <v>0</v>
      </c>
      <c r="T370" s="560">
        <f t="shared" si="50"/>
        <v>0</v>
      </c>
      <c r="U370" s="560">
        <f t="shared" si="50"/>
        <v>0</v>
      </c>
      <c r="V370" s="560">
        <f t="shared" si="50"/>
        <v>0</v>
      </c>
      <c r="W370" s="560">
        <f t="shared" si="50"/>
        <v>0</v>
      </c>
      <c r="X370" s="560">
        <f t="shared" si="50"/>
        <v>0</v>
      </c>
      <c r="Y370" s="560">
        <f t="shared" si="50"/>
        <v>0</v>
      </c>
      <c r="Z370" s="560">
        <f t="shared" si="50"/>
        <v>0</v>
      </c>
      <c r="AA370" s="560">
        <f t="shared" si="50"/>
        <v>0</v>
      </c>
      <c r="AB370" s="200"/>
    </row>
    <row r="371" spans="2:32" x14ac:dyDescent="0.2">
      <c r="B371" s="777" t="str">
        <f>'RS Phys Flow'!B36</f>
        <v>Educational visits: college (unsupported).</v>
      </c>
      <c r="C371" s="225" t="s">
        <v>202</v>
      </c>
      <c r="D371" s="216"/>
      <c r="E371" s="216" t="s">
        <v>82</v>
      </c>
      <c r="F371" s="216"/>
      <c r="G371" s="217"/>
      <c r="H371" s="557"/>
      <c r="I371" s="557"/>
      <c r="J371" s="557"/>
      <c r="K371" s="557"/>
      <c r="L371" s="557"/>
      <c r="M371" s="557"/>
      <c r="N371" s="557"/>
      <c r="O371" s="557"/>
      <c r="P371" s="557"/>
      <c r="Q371" s="557"/>
      <c r="R371" s="557"/>
      <c r="S371" s="557"/>
      <c r="T371" s="557"/>
      <c r="U371" s="557"/>
      <c r="V371" s="557"/>
      <c r="W371" s="557"/>
      <c r="X371" s="557"/>
      <c r="Y371" s="557"/>
      <c r="Z371" s="557"/>
      <c r="AA371" s="557"/>
      <c r="AB371" s="387"/>
      <c r="AC371" s="387"/>
      <c r="AD371" s="210"/>
      <c r="AE371" s="210"/>
      <c r="AF371" s="210"/>
    </row>
    <row r="372" spans="2:32" ht="28.5" x14ac:dyDescent="0.2">
      <c r="B372" s="778"/>
      <c r="C372" s="389" t="s">
        <v>298</v>
      </c>
      <c r="D372" s="383"/>
      <c r="E372" s="210" t="s">
        <v>82</v>
      </c>
      <c r="F372" s="383"/>
      <c r="G372" s="178"/>
      <c r="H372" s="606"/>
      <c r="I372" s="606"/>
      <c r="J372" s="606"/>
      <c r="K372" s="606"/>
      <c r="L372" s="606"/>
      <c r="M372" s="606"/>
      <c r="N372" s="606"/>
      <c r="O372" s="606"/>
      <c r="P372" s="606"/>
      <c r="Q372" s="606"/>
      <c r="R372" s="606"/>
      <c r="S372" s="606"/>
      <c r="T372" s="606"/>
      <c r="U372" s="606"/>
      <c r="V372" s="606"/>
      <c r="W372" s="606"/>
      <c r="X372" s="606"/>
      <c r="Y372" s="606"/>
      <c r="Z372" s="606"/>
      <c r="AA372" s="606"/>
      <c r="AB372" s="200"/>
    </row>
    <row r="373" spans="2:32" ht="28.5" x14ac:dyDescent="0.2">
      <c r="B373" s="778"/>
      <c r="C373" s="389" t="s">
        <v>299</v>
      </c>
      <c r="D373" s="383"/>
      <c r="E373" s="210" t="s">
        <v>82</v>
      </c>
      <c r="F373" s="383"/>
      <c r="G373" s="178"/>
      <c r="H373" s="606"/>
      <c r="I373" s="606"/>
      <c r="J373" s="606"/>
      <c r="K373" s="606"/>
      <c r="L373" s="606"/>
      <c r="M373" s="606"/>
      <c r="N373" s="606"/>
      <c r="O373" s="606"/>
      <c r="P373" s="606"/>
      <c r="Q373" s="606"/>
      <c r="R373" s="606"/>
      <c r="S373" s="606"/>
      <c r="T373" s="606"/>
      <c r="U373" s="606"/>
      <c r="V373" s="606"/>
      <c r="W373" s="606"/>
      <c r="X373" s="606"/>
      <c r="Y373" s="606"/>
      <c r="Z373" s="606"/>
      <c r="AA373" s="606"/>
      <c r="AB373" s="200"/>
    </row>
    <row r="374" spans="2:32" ht="28.5" x14ac:dyDescent="0.2">
      <c r="B374" s="778"/>
      <c r="C374" s="389" t="s">
        <v>300</v>
      </c>
      <c r="D374" s="383"/>
      <c r="E374" s="210" t="s">
        <v>82</v>
      </c>
      <c r="F374" s="383"/>
      <c r="G374" s="178"/>
      <c r="H374" s="606"/>
      <c r="I374" s="606"/>
      <c r="J374" s="606"/>
      <c r="K374" s="606"/>
      <c r="L374" s="606"/>
      <c r="M374" s="606"/>
      <c r="N374" s="606"/>
      <c r="O374" s="606"/>
      <c r="P374" s="606"/>
      <c r="Q374" s="606"/>
      <c r="R374" s="606"/>
      <c r="S374" s="606"/>
      <c r="T374" s="606"/>
      <c r="U374" s="606"/>
      <c r="V374" s="606"/>
      <c r="W374" s="606"/>
      <c r="X374" s="606"/>
      <c r="Y374" s="606"/>
      <c r="Z374" s="606"/>
      <c r="AA374" s="606"/>
    </row>
    <row r="375" spans="2:32" x14ac:dyDescent="0.2">
      <c r="B375" s="778"/>
      <c r="C375" s="212" t="s">
        <v>83</v>
      </c>
      <c r="D375" s="210"/>
      <c r="E375" s="210" t="s">
        <v>82</v>
      </c>
      <c r="F375" s="210"/>
      <c r="G375" s="211"/>
      <c r="H375" s="557">
        <f>(H372*'X RS Gen V Info'!$E$53)+('RS Attrib'!H373*'X RS Gen V Info'!$E$54)+('RS Attrib'!H374*'X RS Gen V Info'!$E$55)</f>
        <v>0</v>
      </c>
      <c r="I375" s="557">
        <f>(I372*'X RS Gen V Info'!$E$53)+('RS Attrib'!I373*'X RS Gen V Info'!$E$54)+('RS Attrib'!I374*'X RS Gen V Info'!$E$55)</f>
        <v>0</v>
      </c>
      <c r="J375" s="557">
        <f>(J372*'X RS Gen V Info'!$E$53)+('RS Attrib'!J373*'X RS Gen V Info'!$E$54)+('RS Attrib'!J374*'X RS Gen V Info'!$E$55)</f>
        <v>0</v>
      </c>
      <c r="K375" s="557">
        <f>(K372*'X RS Gen V Info'!$E$53)+('RS Attrib'!K373*'X RS Gen V Info'!$E$54)+('RS Attrib'!K374*'X RS Gen V Info'!$E$55)</f>
        <v>0</v>
      </c>
      <c r="L375" s="557">
        <f>(L372*'X RS Gen V Info'!$E$53)+('RS Attrib'!L373*'X RS Gen V Info'!$E$54)+('RS Attrib'!L374*'X RS Gen V Info'!$E$55)</f>
        <v>0</v>
      </c>
      <c r="M375" s="557">
        <f>(M372*'X RS Gen V Info'!$E$53)+('RS Attrib'!M373*'X RS Gen V Info'!$E$54)+('RS Attrib'!M374*'X RS Gen V Info'!$E$55)</f>
        <v>0</v>
      </c>
      <c r="N375" s="557">
        <f>(N372*'X RS Gen V Info'!$E$53)+('RS Attrib'!N373*'X RS Gen V Info'!$E$54)+('RS Attrib'!N374*'X RS Gen V Info'!$E$55)</f>
        <v>0</v>
      </c>
      <c r="O375" s="557">
        <f>(O372*'X RS Gen V Info'!$E$53)+('RS Attrib'!O373*'X RS Gen V Info'!$E$54)+('RS Attrib'!O374*'X RS Gen V Info'!$E$55)</f>
        <v>0</v>
      </c>
      <c r="P375" s="557">
        <f>(P372*'X RS Gen V Info'!$E$53)+('RS Attrib'!P373*'X RS Gen V Info'!$E$54)+('RS Attrib'!P374*'X RS Gen V Info'!$E$55)</f>
        <v>0</v>
      </c>
      <c r="Q375" s="557">
        <f>(Q372*'X RS Gen V Info'!$E$53)+('RS Attrib'!Q373*'X RS Gen V Info'!$E$54)+('RS Attrib'!Q374*'X RS Gen V Info'!$E$55)</f>
        <v>0</v>
      </c>
      <c r="R375" s="557">
        <f>(R372*'X RS Gen V Info'!$E$53)+('RS Attrib'!R373*'X RS Gen V Info'!$E$54)+('RS Attrib'!R374*'X RS Gen V Info'!$E$55)</f>
        <v>0</v>
      </c>
      <c r="S375" s="557">
        <f>(S372*'X RS Gen V Info'!$E$53)+('RS Attrib'!S373*'X RS Gen V Info'!$E$54)+('RS Attrib'!S374*'X RS Gen V Info'!$E$55)</f>
        <v>0</v>
      </c>
      <c r="T375" s="557">
        <f>(T372*'X RS Gen V Info'!$E$53)+('RS Attrib'!T373*'X RS Gen V Info'!$E$54)+('RS Attrib'!T374*'X RS Gen V Info'!$E$55)</f>
        <v>0</v>
      </c>
      <c r="U375" s="557">
        <f>(U372*'X RS Gen V Info'!$E$53)+('RS Attrib'!U373*'X RS Gen V Info'!$E$54)+('RS Attrib'!U374*'X RS Gen V Info'!$E$55)</f>
        <v>0</v>
      </c>
      <c r="V375" s="557">
        <f>(V372*'X RS Gen V Info'!$E$53)+('RS Attrib'!V373*'X RS Gen V Info'!$E$54)+('RS Attrib'!V374*'X RS Gen V Info'!$E$55)</f>
        <v>0</v>
      </c>
      <c r="W375" s="557">
        <f>(W372*'X RS Gen V Info'!$E$53)+('RS Attrib'!W373*'X RS Gen V Info'!$E$54)+('RS Attrib'!W374*'X RS Gen V Info'!$E$55)</f>
        <v>0</v>
      </c>
      <c r="X375" s="557">
        <f>(X372*'X RS Gen V Info'!$E$53)+('RS Attrib'!X373*'X RS Gen V Info'!$E$54)+('RS Attrib'!X374*'X RS Gen V Info'!$E$55)</f>
        <v>0</v>
      </c>
      <c r="Y375" s="557">
        <f>(Y372*'X RS Gen V Info'!$E$53)+('RS Attrib'!Y373*'X RS Gen V Info'!$E$54)+('RS Attrib'!Y374*'X RS Gen V Info'!$E$55)</f>
        <v>0</v>
      </c>
      <c r="Z375" s="557">
        <f>(Z372*'X RS Gen V Info'!$E$53)+('RS Attrib'!Z373*'X RS Gen V Info'!$E$54)+('RS Attrib'!Z374*'X RS Gen V Info'!$E$55)</f>
        <v>0</v>
      </c>
      <c r="AA375" s="557">
        <f>(AA372*'X RS Gen V Info'!$E$53)+('RS Attrib'!AA373*'X RS Gen V Info'!$E$54)+('RS Attrib'!AA374*'X RS Gen V Info'!$E$55)</f>
        <v>0</v>
      </c>
    </row>
    <row r="376" spans="2:32" x14ac:dyDescent="0.2">
      <c r="B376" s="778"/>
      <c r="C376" s="389" t="s">
        <v>187</v>
      </c>
      <c r="D376" s="383"/>
      <c r="E376" s="518" t="s">
        <v>63</v>
      </c>
      <c r="F376" s="383"/>
      <c r="G376" s="178"/>
      <c r="H376" s="606"/>
      <c r="I376" s="606"/>
      <c r="J376" s="606"/>
      <c r="K376" s="606"/>
      <c r="L376" s="606"/>
      <c r="M376" s="606"/>
      <c r="N376" s="606"/>
      <c r="O376" s="606"/>
      <c r="P376" s="606"/>
      <c r="Q376" s="606"/>
      <c r="R376" s="606"/>
      <c r="S376" s="606"/>
      <c r="T376" s="606"/>
      <c r="U376" s="606"/>
      <c r="V376" s="606"/>
      <c r="W376" s="606"/>
      <c r="X376" s="606"/>
      <c r="Y376" s="606"/>
      <c r="Z376" s="606"/>
      <c r="AA376" s="606"/>
    </row>
    <row r="377" spans="2:32" x14ac:dyDescent="0.2">
      <c r="B377" s="778"/>
      <c r="C377" s="388" t="s">
        <v>188</v>
      </c>
      <c r="D377" s="383"/>
      <c r="E377" s="518" t="s">
        <v>63</v>
      </c>
      <c r="F377" s="383"/>
      <c r="G377" s="178"/>
      <c r="H377" s="606"/>
      <c r="I377" s="606"/>
      <c r="J377" s="606"/>
      <c r="K377" s="606"/>
      <c r="L377" s="606"/>
      <c r="M377" s="606"/>
      <c r="N377" s="606"/>
      <c r="O377" s="606"/>
      <c r="P377" s="606"/>
      <c r="Q377" s="606"/>
      <c r="R377" s="606"/>
      <c r="S377" s="606"/>
      <c r="T377" s="606"/>
      <c r="U377" s="606"/>
      <c r="V377" s="606"/>
      <c r="W377" s="606"/>
      <c r="X377" s="606"/>
      <c r="Y377" s="606"/>
      <c r="Z377" s="606"/>
      <c r="AA377" s="606"/>
    </row>
    <row r="378" spans="2:32" x14ac:dyDescent="0.2">
      <c r="B378" s="778"/>
      <c r="C378" s="388" t="s">
        <v>189</v>
      </c>
      <c r="D378" s="383"/>
      <c r="E378" s="518" t="s">
        <v>63</v>
      </c>
      <c r="F378" s="383"/>
      <c r="G378" s="178"/>
      <c r="H378" s="606"/>
      <c r="I378" s="606"/>
      <c r="J378" s="606"/>
      <c r="K378" s="606"/>
      <c r="L378" s="606"/>
      <c r="M378" s="606"/>
      <c r="N378" s="606"/>
      <c r="O378" s="606"/>
      <c r="P378" s="606"/>
      <c r="Q378" s="606"/>
      <c r="R378" s="606"/>
      <c r="S378" s="606"/>
      <c r="T378" s="606"/>
      <c r="U378" s="606"/>
      <c r="V378" s="606"/>
      <c r="W378" s="606"/>
      <c r="X378" s="606"/>
      <c r="Y378" s="606"/>
      <c r="Z378" s="606"/>
      <c r="AA378" s="606"/>
    </row>
    <row r="379" spans="2:32" x14ac:dyDescent="0.2">
      <c r="B379" s="778"/>
      <c r="C379" s="388" t="s">
        <v>190</v>
      </c>
      <c r="D379" s="383"/>
      <c r="E379" s="518" t="s">
        <v>63</v>
      </c>
      <c r="F379" s="383"/>
      <c r="G379" s="178"/>
      <c r="H379" s="606"/>
      <c r="I379" s="606"/>
      <c r="J379" s="606"/>
      <c r="K379" s="606"/>
      <c r="L379" s="606"/>
      <c r="M379" s="606"/>
      <c r="N379" s="606"/>
      <c r="O379" s="606"/>
      <c r="P379" s="606"/>
      <c r="Q379" s="606"/>
      <c r="R379" s="606"/>
      <c r="S379" s="606"/>
      <c r="T379" s="606"/>
      <c r="U379" s="606"/>
      <c r="V379" s="606"/>
      <c r="W379" s="606"/>
      <c r="X379" s="606"/>
      <c r="Y379" s="606"/>
      <c r="Z379" s="606"/>
      <c r="AA379" s="606"/>
    </row>
    <row r="380" spans="2:32" x14ac:dyDescent="0.2">
      <c r="B380" s="778"/>
      <c r="C380" s="388" t="s">
        <v>191</v>
      </c>
      <c r="D380" s="383"/>
      <c r="E380" s="518" t="s">
        <v>63</v>
      </c>
      <c r="F380" s="383"/>
      <c r="G380" s="178"/>
      <c r="H380" s="606"/>
      <c r="I380" s="606"/>
      <c r="J380" s="606"/>
      <c r="K380" s="606"/>
      <c r="L380" s="606"/>
      <c r="M380" s="606"/>
      <c r="N380" s="606"/>
      <c r="O380" s="606"/>
      <c r="P380" s="606"/>
      <c r="Q380" s="606"/>
      <c r="R380" s="606"/>
      <c r="S380" s="606"/>
      <c r="T380" s="606"/>
      <c r="U380" s="606"/>
      <c r="V380" s="606"/>
      <c r="W380" s="606"/>
      <c r="X380" s="606"/>
      <c r="Y380" s="606"/>
      <c r="Z380" s="606"/>
      <c r="AA380" s="606"/>
    </row>
    <row r="381" spans="2:32" x14ac:dyDescent="0.2">
      <c r="B381" s="778"/>
      <c r="C381" s="388" t="s">
        <v>192</v>
      </c>
      <c r="D381" s="383"/>
      <c r="E381" s="518" t="s">
        <v>82</v>
      </c>
      <c r="F381" s="383"/>
      <c r="G381" s="178"/>
      <c r="H381" s="606"/>
      <c r="I381" s="606"/>
      <c r="J381" s="606"/>
      <c r="K381" s="606"/>
      <c r="L381" s="606"/>
      <c r="M381" s="606"/>
      <c r="N381" s="606"/>
      <c r="O381" s="606"/>
      <c r="P381" s="606"/>
      <c r="Q381" s="606"/>
      <c r="R381" s="606"/>
      <c r="S381" s="606"/>
      <c r="T381" s="606"/>
      <c r="U381" s="606"/>
      <c r="V381" s="606"/>
      <c r="W381" s="606"/>
      <c r="X381" s="606"/>
      <c r="Y381" s="606"/>
      <c r="Z381" s="606"/>
      <c r="AA381" s="606"/>
    </row>
    <row r="382" spans="2:32" x14ac:dyDescent="0.2">
      <c r="B382" s="778"/>
      <c r="C382" s="388" t="s">
        <v>193</v>
      </c>
      <c r="D382" s="383"/>
      <c r="E382" s="518" t="s">
        <v>82</v>
      </c>
      <c r="F382" s="383"/>
      <c r="G382" s="178"/>
      <c r="H382" s="606"/>
      <c r="I382" s="606"/>
      <c r="J382" s="606"/>
      <c r="K382" s="606"/>
      <c r="L382" s="606"/>
      <c r="M382" s="606"/>
      <c r="N382" s="606"/>
      <c r="O382" s="606"/>
      <c r="P382" s="606"/>
      <c r="Q382" s="606"/>
      <c r="R382" s="606"/>
      <c r="S382" s="606"/>
      <c r="T382" s="606"/>
      <c r="U382" s="606"/>
      <c r="V382" s="606"/>
      <c r="W382" s="606"/>
      <c r="X382" s="606"/>
      <c r="Y382" s="606"/>
      <c r="Z382" s="606"/>
      <c r="AA382" s="606"/>
    </row>
    <row r="383" spans="2:32" x14ac:dyDescent="0.2">
      <c r="B383" s="778"/>
      <c r="C383" s="390" t="s">
        <v>201</v>
      </c>
      <c r="D383" s="383"/>
      <c r="E383" s="383"/>
      <c r="F383" s="383"/>
      <c r="G383" s="178"/>
      <c r="H383" s="606"/>
      <c r="I383" s="606"/>
      <c r="J383" s="606"/>
      <c r="K383" s="606"/>
      <c r="L383" s="606"/>
      <c r="M383" s="606"/>
      <c r="N383" s="606"/>
      <c r="O383" s="606"/>
      <c r="P383" s="606"/>
      <c r="Q383" s="606"/>
      <c r="R383" s="606"/>
      <c r="S383" s="606"/>
      <c r="T383" s="606"/>
      <c r="U383" s="606"/>
      <c r="V383" s="606"/>
      <c r="W383" s="606"/>
      <c r="X383" s="606"/>
      <c r="Y383" s="606"/>
      <c r="Z383" s="606"/>
      <c r="AA383" s="606"/>
    </row>
    <row r="384" spans="2:32" x14ac:dyDescent="0.2">
      <c r="B384" s="778"/>
      <c r="C384" s="385"/>
      <c r="D384" s="383"/>
      <c r="E384" s="383"/>
      <c r="F384" s="383"/>
      <c r="G384" s="178"/>
      <c r="H384" s="606"/>
      <c r="I384" s="606"/>
      <c r="J384" s="606"/>
      <c r="K384" s="606"/>
      <c r="L384" s="606"/>
      <c r="M384" s="606"/>
      <c r="N384" s="606"/>
      <c r="O384" s="606"/>
      <c r="P384" s="606"/>
      <c r="Q384" s="606"/>
      <c r="R384" s="606"/>
      <c r="S384" s="606"/>
      <c r="T384" s="606"/>
      <c r="U384" s="606"/>
      <c r="V384" s="606"/>
      <c r="W384" s="606"/>
      <c r="X384" s="606"/>
      <c r="Y384" s="606"/>
      <c r="Z384" s="606"/>
      <c r="AA384" s="606"/>
    </row>
    <row r="385" spans="2:27" x14ac:dyDescent="0.2">
      <c r="B385" s="778"/>
      <c r="C385" s="385"/>
      <c r="D385" s="383"/>
      <c r="E385" s="383"/>
      <c r="F385" s="383"/>
      <c r="G385" s="178"/>
      <c r="H385" s="606"/>
      <c r="I385" s="606"/>
      <c r="J385" s="606"/>
      <c r="K385" s="606"/>
      <c r="L385" s="606"/>
      <c r="M385" s="606"/>
      <c r="N385" s="606"/>
      <c r="O385" s="606"/>
      <c r="P385" s="606"/>
      <c r="Q385" s="606"/>
      <c r="R385" s="606"/>
      <c r="S385" s="606"/>
      <c r="T385" s="606"/>
      <c r="U385" s="606"/>
      <c r="V385" s="606"/>
      <c r="W385" s="606"/>
      <c r="X385" s="606"/>
      <c r="Y385" s="606"/>
      <c r="Z385" s="606"/>
      <c r="AA385" s="606"/>
    </row>
    <row r="386" spans="2:27" x14ac:dyDescent="0.2">
      <c r="B386" s="778"/>
      <c r="C386" s="385"/>
      <c r="D386" s="383"/>
      <c r="E386" s="383"/>
      <c r="F386" s="383"/>
      <c r="G386" s="178"/>
      <c r="H386" s="606"/>
      <c r="I386" s="606"/>
      <c r="J386" s="606"/>
      <c r="K386" s="606"/>
      <c r="L386" s="606"/>
      <c r="M386" s="606"/>
      <c r="N386" s="606"/>
      <c r="O386" s="606"/>
      <c r="P386" s="606"/>
      <c r="Q386" s="606"/>
      <c r="R386" s="606"/>
      <c r="S386" s="606"/>
      <c r="T386" s="606"/>
      <c r="U386" s="606"/>
      <c r="V386" s="606"/>
      <c r="W386" s="606"/>
      <c r="X386" s="606"/>
      <c r="Y386" s="606"/>
      <c r="Z386" s="606"/>
      <c r="AA386" s="606"/>
    </row>
    <row r="387" spans="2:27" x14ac:dyDescent="0.2">
      <c r="B387" s="778"/>
      <c r="C387" s="385"/>
      <c r="D387" s="383"/>
      <c r="E387" s="383"/>
      <c r="F387" s="383"/>
      <c r="G387" s="178"/>
      <c r="H387" s="606"/>
      <c r="I387" s="606"/>
      <c r="J387" s="606"/>
      <c r="K387" s="606"/>
      <c r="L387" s="606"/>
      <c r="M387" s="606"/>
      <c r="N387" s="606"/>
      <c r="O387" s="606"/>
      <c r="P387" s="606"/>
      <c r="Q387" s="606"/>
      <c r="R387" s="606"/>
      <c r="S387" s="606"/>
      <c r="T387" s="606"/>
      <c r="U387" s="606"/>
      <c r="V387" s="606"/>
      <c r="W387" s="606"/>
      <c r="X387" s="606"/>
      <c r="Y387" s="606"/>
      <c r="Z387" s="606"/>
      <c r="AA387" s="606"/>
    </row>
    <row r="388" spans="2:27" x14ac:dyDescent="0.2">
      <c r="B388" s="778"/>
      <c r="C388" s="209" t="s">
        <v>77</v>
      </c>
      <c r="D388" s="210"/>
      <c r="E388" s="210"/>
      <c r="F388" s="210"/>
      <c r="G388" s="211"/>
      <c r="H388" s="557"/>
      <c r="I388" s="557"/>
      <c r="J388" s="557"/>
      <c r="K388" s="557"/>
      <c r="L388" s="557"/>
      <c r="M388" s="557"/>
      <c r="N388" s="557"/>
      <c r="O388" s="557"/>
      <c r="P388" s="557"/>
      <c r="Q388" s="557"/>
      <c r="R388" s="557"/>
      <c r="S388" s="557"/>
      <c r="T388" s="557"/>
      <c r="U388" s="557"/>
      <c r="V388" s="557"/>
      <c r="W388" s="557"/>
      <c r="X388" s="557"/>
      <c r="Y388" s="557"/>
      <c r="Z388" s="557"/>
      <c r="AA388" s="557"/>
    </row>
    <row r="389" spans="2:27" x14ac:dyDescent="0.2">
      <c r="B389" s="778"/>
      <c r="C389" s="213" t="s">
        <v>75</v>
      </c>
      <c r="D389" s="210"/>
      <c r="E389" s="210"/>
      <c r="F389" s="210"/>
      <c r="G389" s="211"/>
      <c r="H389" s="558">
        <f>SUMIF($E375:$E387,"NE",H375:H387)</f>
        <v>0</v>
      </c>
      <c r="I389" s="558">
        <f t="shared" ref="I389:AA389" si="51">SUMIF($E375:$E387,"NE",I375:I387)</f>
        <v>0</v>
      </c>
      <c r="J389" s="558">
        <f t="shared" si="51"/>
        <v>0</v>
      </c>
      <c r="K389" s="558">
        <f t="shared" si="51"/>
        <v>0</v>
      </c>
      <c r="L389" s="558">
        <f t="shared" si="51"/>
        <v>0</v>
      </c>
      <c r="M389" s="558">
        <f t="shared" si="51"/>
        <v>0</v>
      </c>
      <c r="N389" s="558">
        <f t="shared" si="51"/>
        <v>0</v>
      </c>
      <c r="O389" s="558">
        <f t="shared" si="51"/>
        <v>0</v>
      </c>
      <c r="P389" s="558">
        <f t="shared" si="51"/>
        <v>0</v>
      </c>
      <c r="Q389" s="558">
        <f t="shared" si="51"/>
        <v>0</v>
      </c>
      <c r="R389" s="558">
        <f t="shared" si="51"/>
        <v>0</v>
      </c>
      <c r="S389" s="558">
        <f t="shared" si="51"/>
        <v>0</v>
      </c>
      <c r="T389" s="558">
        <f t="shared" si="51"/>
        <v>0</v>
      </c>
      <c r="U389" s="558">
        <f t="shared" si="51"/>
        <v>0</v>
      </c>
      <c r="V389" s="558">
        <f t="shared" si="51"/>
        <v>0</v>
      </c>
      <c r="W389" s="558">
        <f t="shared" si="51"/>
        <v>0</v>
      </c>
      <c r="X389" s="558">
        <f t="shared" si="51"/>
        <v>0</v>
      </c>
      <c r="Y389" s="558">
        <f t="shared" si="51"/>
        <v>0</v>
      </c>
      <c r="Z389" s="558">
        <f t="shared" si="51"/>
        <v>0</v>
      </c>
      <c r="AA389" s="558">
        <f t="shared" si="51"/>
        <v>0</v>
      </c>
    </row>
    <row r="390" spans="2:27" x14ac:dyDescent="0.2">
      <c r="B390" s="778"/>
      <c r="C390" s="213" t="s">
        <v>76</v>
      </c>
      <c r="D390" s="210"/>
      <c r="E390" s="210"/>
      <c r="F390" s="210"/>
      <c r="G390" s="211"/>
      <c r="H390" s="558">
        <f>SUMIF($E375:$E387,"Not NE",H375:H387)</f>
        <v>0</v>
      </c>
      <c r="I390" s="558">
        <f t="shared" ref="I390:AA390" si="52">SUMIF($E375:$E387,"Not NE",I375:I387)</f>
        <v>0</v>
      </c>
      <c r="J390" s="558">
        <f t="shared" si="52"/>
        <v>0</v>
      </c>
      <c r="K390" s="558">
        <f t="shared" si="52"/>
        <v>0</v>
      </c>
      <c r="L390" s="558">
        <f t="shared" si="52"/>
        <v>0</v>
      </c>
      <c r="M390" s="558">
        <f t="shared" si="52"/>
        <v>0</v>
      </c>
      <c r="N390" s="558">
        <f t="shared" si="52"/>
        <v>0</v>
      </c>
      <c r="O390" s="558">
        <f t="shared" si="52"/>
        <v>0</v>
      </c>
      <c r="P390" s="558">
        <f t="shared" si="52"/>
        <v>0</v>
      </c>
      <c r="Q390" s="558">
        <f t="shared" si="52"/>
        <v>0</v>
      </c>
      <c r="R390" s="558">
        <f t="shared" si="52"/>
        <v>0</v>
      </c>
      <c r="S390" s="558">
        <f t="shared" si="52"/>
        <v>0</v>
      </c>
      <c r="T390" s="558">
        <f t="shared" si="52"/>
        <v>0</v>
      </c>
      <c r="U390" s="558">
        <f t="shared" si="52"/>
        <v>0</v>
      </c>
      <c r="V390" s="558">
        <f t="shared" si="52"/>
        <v>0</v>
      </c>
      <c r="W390" s="558">
        <f t="shared" si="52"/>
        <v>0</v>
      </c>
      <c r="X390" s="558">
        <f t="shared" si="52"/>
        <v>0</v>
      </c>
      <c r="Y390" s="558">
        <f t="shared" si="52"/>
        <v>0</v>
      </c>
      <c r="Z390" s="558">
        <f t="shared" si="52"/>
        <v>0</v>
      </c>
      <c r="AA390" s="558">
        <f t="shared" si="52"/>
        <v>0</v>
      </c>
    </row>
    <row r="391" spans="2:27" x14ac:dyDescent="0.2">
      <c r="B391" s="778"/>
      <c r="C391" s="214" t="s">
        <v>73</v>
      </c>
      <c r="D391" s="215"/>
      <c r="E391" s="215"/>
      <c r="F391" s="215"/>
      <c r="G391" s="218"/>
      <c r="H391" s="559">
        <f t="shared" ref="H391:AA391" si="53">SUM(H375:H387)</f>
        <v>0</v>
      </c>
      <c r="I391" s="560">
        <f t="shared" si="53"/>
        <v>0</v>
      </c>
      <c r="J391" s="560">
        <f t="shared" si="53"/>
        <v>0</v>
      </c>
      <c r="K391" s="560">
        <f t="shared" si="53"/>
        <v>0</v>
      </c>
      <c r="L391" s="560">
        <f t="shared" si="53"/>
        <v>0</v>
      </c>
      <c r="M391" s="560">
        <f t="shared" si="53"/>
        <v>0</v>
      </c>
      <c r="N391" s="560">
        <f t="shared" si="53"/>
        <v>0</v>
      </c>
      <c r="O391" s="560">
        <f t="shared" si="53"/>
        <v>0</v>
      </c>
      <c r="P391" s="560">
        <f t="shared" si="53"/>
        <v>0</v>
      </c>
      <c r="Q391" s="560">
        <f t="shared" si="53"/>
        <v>0</v>
      </c>
      <c r="R391" s="560">
        <f t="shared" si="53"/>
        <v>0</v>
      </c>
      <c r="S391" s="560">
        <f t="shared" si="53"/>
        <v>0</v>
      </c>
      <c r="T391" s="560">
        <f t="shared" si="53"/>
        <v>0</v>
      </c>
      <c r="U391" s="560">
        <f t="shared" si="53"/>
        <v>0</v>
      </c>
      <c r="V391" s="560">
        <f t="shared" si="53"/>
        <v>0</v>
      </c>
      <c r="W391" s="560">
        <f t="shared" si="53"/>
        <v>0</v>
      </c>
      <c r="X391" s="560">
        <f t="shared" si="53"/>
        <v>0</v>
      </c>
      <c r="Y391" s="560">
        <f t="shared" si="53"/>
        <v>0</v>
      </c>
      <c r="Z391" s="560">
        <f t="shared" si="53"/>
        <v>0</v>
      </c>
      <c r="AA391" s="560">
        <f t="shared" si="53"/>
        <v>0</v>
      </c>
    </row>
    <row r="392" spans="2:27" x14ac:dyDescent="0.2">
      <c r="B392" s="777" t="str">
        <f>'RS Phys Flow'!B37</f>
        <v>Educational visits: schools, supported by NE staff.</v>
      </c>
      <c r="C392" s="225" t="s">
        <v>202</v>
      </c>
      <c r="D392" s="210"/>
      <c r="E392" s="210"/>
      <c r="F392" s="210"/>
      <c r="G392" s="211"/>
      <c r="H392" s="557"/>
      <c r="I392" s="557"/>
      <c r="J392" s="557"/>
      <c r="K392" s="557"/>
      <c r="L392" s="557"/>
      <c r="M392" s="557"/>
      <c r="N392" s="557"/>
      <c r="O392" s="557"/>
      <c r="P392" s="557"/>
      <c r="Q392" s="557"/>
      <c r="R392" s="557"/>
      <c r="S392" s="557"/>
      <c r="T392" s="557"/>
      <c r="U392" s="557"/>
      <c r="V392" s="557"/>
      <c r="W392" s="557"/>
      <c r="X392" s="557"/>
      <c r="Y392" s="557"/>
      <c r="Z392" s="557"/>
      <c r="AA392" s="557"/>
    </row>
    <row r="393" spans="2:27" ht="28.5" x14ac:dyDescent="0.2">
      <c r="B393" s="778"/>
      <c r="C393" s="389" t="s">
        <v>298</v>
      </c>
      <c r="D393" s="383"/>
      <c r="E393" s="210" t="s">
        <v>82</v>
      </c>
      <c r="F393" s="383"/>
      <c r="G393" s="178"/>
      <c r="H393" s="606"/>
      <c r="I393" s="606"/>
      <c r="J393" s="606"/>
      <c r="K393" s="606"/>
      <c r="L393" s="606"/>
      <c r="M393" s="606"/>
      <c r="N393" s="606"/>
      <c r="O393" s="606"/>
      <c r="P393" s="606"/>
      <c r="Q393" s="606"/>
      <c r="R393" s="606"/>
      <c r="S393" s="606"/>
      <c r="T393" s="606"/>
      <c r="U393" s="606"/>
      <c r="V393" s="606"/>
      <c r="W393" s="606"/>
      <c r="X393" s="606"/>
      <c r="Y393" s="606"/>
      <c r="Z393" s="606"/>
      <c r="AA393" s="606"/>
    </row>
    <row r="394" spans="2:27" ht="28.5" x14ac:dyDescent="0.2">
      <c r="B394" s="778"/>
      <c r="C394" s="389" t="s">
        <v>299</v>
      </c>
      <c r="D394" s="383"/>
      <c r="E394" s="210" t="s">
        <v>82</v>
      </c>
      <c r="F394" s="383"/>
      <c r="G394" s="178"/>
      <c r="H394" s="606"/>
      <c r="I394" s="606"/>
      <c r="J394" s="606"/>
      <c r="K394" s="606"/>
      <c r="L394" s="606"/>
      <c r="M394" s="606"/>
      <c r="N394" s="606"/>
      <c r="O394" s="606"/>
      <c r="P394" s="606"/>
      <c r="Q394" s="606"/>
      <c r="R394" s="606"/>
      <c r="S394" s="606"/>
      <c r="T394" s="606"/>
      <c r="U394" s="606"/>
      <c r="V394" s="606"/>
      <c r="W394" s="606"/>
      <c r="X394" s="606"/>
      <c r="Y394" s="606"/>
      <c r="Z394" s="606"/>
      <c r="AA394" s="606"/>
    </row>
    <row r="395" spans="2:27" ht="28.5" x14ac:dyDescent="0.2">
      <c r="B395" s="778"/>
      <c r="C395" s="389" t="s">
        <v>300</v>
      </c>
      <c r="D395" s="383"/>
      <c r="E395" s="210" t="s">
        <v>82</v>
      </c>
      <c r="F395" s="383"/>
      <c r="G395" s="178"/>
      <c r="H395" s="606"/>
      <c r="I395" s="606"/>
      <c r="J395" s="606"/>
      <c r="K395" s="606"/>
      <c r="L395" s="606"/>
      <c r="M395" s="606"/>
      <c r="N395" s="606"/>
      <c r="O395" s="606"/>
      <c r="P395" s="606"/>
      <c r="Q395" s="606"/>
      <c r="R395" s="606"/>
      <c r="S395" s="606"/>
      <c r="T395" s="606"/>
      <c r="U395" s="606"/>
      <c r="V395" s="606"/>
      <c r="W395" s="606"/>
      <c r="X395" s="606"/>
      <c r="Y395" s="606"/>
      <c r="Z395" s="606"/>
      <c r="AA395" s="606"/>
    </row>
    <row r="396" spans="2:27" x14ac:dyDescent="0.2">
      <c r="B396" s="778"/>
      <c r="C396" s="212" t="s">
        <v>83</v>
      </c>
      <c r="D396" s="210"/>
      <c r="E396" s="210" t="s">
        <v>82</v>
      </c>
      <c r="F396" s="210"/>
      <c r="G396" s="211"/>
      <c r="H396" s="557">
        <f>(H393*'X RS Gen V Info'!$E$53)+('RS Attrib'!H394*'X RS Gen V Info'!$E$54)+('RS Attrib'!H395*'X RS Gen V Info'!$E$55)</f>
        <v>0</v>
      </c>
      <c r="I396" s="557">
        <f>(I393*'X RS Gen V Info'!$E$53)+('RS Attrib'!I394*'X RS Gen V Info'!$E$54)+('RS Attrib'!I395*'X RS Gen V Info'!$E$55)</f>
        <v>0</v>
      </c>
      <c r="J396" s="557">
        <f>(J393*'X RS Gen V Info'!$E$53)+('RS Attrib'!J394*'X RS Gen V Info'!$E$54)+('RS Attrib'!J395*'X RS Gen V Info'!$E$55)</f>
        <v>0</v>
      </c>
      <c r="K396" s="557">
        <f>(K393*'X RS Gen V Info'!$E$53)+('RS Attrib'!K394*'X RS Gen V Info'!$E$54)+('RS Attrib'!K395*'X RS Gen V Info'!$E$55)</f>
        <v>0</v>
      </c>
      <c r="L396" s="557">
        <f>(L393*'X RS Gen V Info'!$E$53)+('RS Attrib'!L394*'X RS Gen V Info'!$E$54)+('RS Attrib'!L395*'X RS Gen V Info'!$E$55)</f>
        <v>0</v>
      </c>
      <c r="M396" s="557">
        <f>(M393*'X RS Gen V Info'!$E$53)+('RS Attrib'!M394*'X RS Gen V Info'!$E$54)+('RS Attrib'!M395*'X RS Gen V Info'!$E$55)</f>
        <v>0</v>
      </c>
      <c r="N396" s="557">
        <f>(N393*'X RS Gen V Info'!$E$53)+('RS Attrib'!N394*'X RS Gen V Info'!$E$54)+('RS Attrib'!N395*'X RS Gen V Info'!$E$55)</f>
        <v>0</v>
      </c>
      <c r="O396" s="557">
        <f>(O393*'X RS Gen V Info'!$E$53)+('RS Attrib'!O394*'X RS Gen V Info'!$E$54)+('RS Attrib'!O395*'X RS Gen V Info'!$E$55)</f>
        <v>0</v>
      </c>
      <c r="P396" s="557">
        <f>(P393*'X RS Gen V Info'!$E$53)+('RS Attrib'!P394*'X RS Gen V Info'!$E$54)+('RS Attrib'!P395*'X RS Gen V Info'!$E$55)</f>
        <v>0</v>
      </c>
      <c r="Q396" s="557">
        <f>(Q393*'X RS Gen V Info'!$E$53)+('RS Attrib'!Q394*'X RS Gen V Info'!$E$54)+('RS Attrib'!Q395*'X RS Gen V Info'!$E$55)</f>
        <v>0</v>
      </c>
      <c r="R396" s="557">
        <f>(R393*'X RS Gen V Info'!$E$53)+('RS Attrib'!R394*'X RS Gen V Info'!$E$54)+('RS Attrib'!R395*'X RS Gen V Info'!$E$55)</f>
        <v>0</v>
      </c>
      <c r="S396" s="557">
        <f>(S393*'X RS Gen V Info'!$E$53)+('RS Attrib'!S394*'X RS Gen V Info'!$E$54)+('RS Attrib'!S395*'X RS Gen V Info'!$E$55)</f>
        <v>0</v>
      </c>
      <c r="T396" s="557">
        <f>(T393*'X RS Gen V Info'!$E$53)+('RS Attrib'!T394*'X RS Gen V Info'!$E$54)+('RS Attrib'!T395*'X RS Gen V Info'!$E$55)</f>
        <v>0</v>
      </c>
      <c r="U396" s="557">
        <f>(U393*'X RS Gen V Info'!$E$53)+('RS Attrib'!U394*'X RS Gen V Info'!$E$54)+('RS Attrib'!U395*'X RS Gen V Info'!$E$55)</f>
        <v>0</v>
      </c>
      <c r="V396" s="557">
        <f>(V393*'X RS Gen V Info'!$E$53)+('RS Attrib'!V394*'X RS Gen V Info'!$E$54)+('RS Attrib'!V395*'X RS Gen V Info'!$E$55)</f>
        <v>0</v>
      </c>
      <c r="W396" s="557">
        <f>(W393*'X RS Gen V Info'!$E$53)+('RS Attrib'!W394*'X RS Gen V Info'!$E$54)+('RS Attrib'!W395*'X RS Gen V Info'!$E$55)</f>
        <v>0</v>
      </c>
      <c r="X396" s="557">
        <f>(X393*'X RS Gen V Info'!$E$53)+('RS Attrib'!X394*'X RS Gen V Info'!$E$54)+('RS Attrib'!X395*'X RS Gen V Info'!$E$55)</f>
        <v>0</v>
      </c>
      <c r="Y396" s="557">
        <f>(Y393*'X RS Gen V Info'!$E$53)+('RS Attrib'!Y394*'X RS Gen V Info'!$E$54)+('RS Attrib'!Y395*'X RS Gen V Info'!$E$55)</f>
        <v>0</v>
      </c>
      <c r="Z396" s="557">
        <f>(Z393*'X RS Gen V Info'!$E$53)+('RS Attrib'!Z394*'X RS Gen V Info'!$E$54)+('RS Attrib'!Z395*'X RS Gen V Info'!$E$55)</f>
        <v>0</v>
      </c>
      <c r="AA396" s="557">
        <f>(AA393*'X RS Gen V Info'!$E$53)+('RS Attrib'!AA394*'X RS Gen V Info'!$E$54)+('RS Attrib'!AA395*'X RS Gen V Info'!$E$55)</f>
        <v>0</v>
      </c>
    </row>
    <row r="397" spans="2:27" x14ac:dyDescent="0.2">
      <c r="B397" s="778"/>
      <c r="C397" s="389" t="s">
        <v>187</v>
      </c>
      <c r="D397" s="383"/>
      <c r="E397" s="518" t="s">
        <v>63</v>
      </c>
      <c r="F397" s="383"/>
      <c r="G397" s="178"/>
      <c r="H397" s="606"/>
      <c r="I397" s="606"/>
      <c r="J397" s="606"/>
      <c r="K397" s="606"/>
      <c r="L397" s="606"/>
      <c r="M397" s="606"/>
      <c r="N397" s="606"/>
      <c r="O397" s="606"/>
      <c r="P397" s="606"/>
      <c r="Q397" s="606"/>
      <c r="R397" s="606"/>
      <c r="S397" s="606"/>
      <c r="T397" s="606"/>
      <c r="U397" s="606"/>
      <c r="V397" s="606"/>
      <c r="W397" s="606"/>
      <c r="X397" s="606"/>
      <c r="Y397" s="606"/>
      <c r="Z397" s="606"/>
      <c r="AA397" s="606"/>
    </row>
    <row r="398" spans="2:27" x14ac:dyDescent="0.2">
      <c r="B398" s="778"/>
      <c r="C398" s="388" t="s">
        <v>188</v>
      </c>
      <c r="D398" s="383"/>
      <c r="E398" s="518" t="s">
        <v>63</v>
      </c>
      <c r="F398" s="383"/>
      <c r="G398" s="178"/>
      <c r="H398" s="606"/>
      <c r="I398" s="606"/>
      <c r="J398" s="606"/>
      <c r="K398" s="606"/>
      <c r="L398" s="606"/>
      <c r="M398" s="606"/>
      <c r="N398" s="606"/>
      <c r="O398" s="606"/>
      <c r="P398" s="606"/>
      <c r="Q398" s="606"/>
      <c r="R398" s="606"/>
      <c r="S398" s="606"/>
      <c r="T398" s="606"/>
      <c r="U398" s="606"/>
      <c r="V398" s="606"/>
      <c r="W398" s="606"/>
      <c r="X398" s="606"/>
      <c r="Y398" s="606"/>
      <c r="Z398" s="606"/>
      <c r="AA398" s="606"/>
    </row>
    <row r="399" spans="2:27" x14ac:dyDescent="0.2">
      <c r="B399" s="778"/>
      <c r="C399" s="388" t="s">
        <v>189</v>
      </c>
      <c r="D399" s="383"/>
      <c r="E399" s="518" t="s">
        <v>63</v>
      </c>
      <c r="F399" s="383"/>
      <c r="G399" s="178"/>
      <c r="H399" s="606"/>
      <c r="I399" s="606"/>
      <c r="J399" s="606"/>
      <c r="K399" s="606"/>
      <c r="L399" s="606"/>
      <c r="M399" s="606"/>
      <c r="N399" s="606"/>
      <c r="O399" s="606"/>
      <c r="P399" s="606"/>
      <c r="Q399" s="606"/>
      <c r="R399" s="606"/>
      <c r="S399" s="606"/>
      <c r="T399" s="606"/>
      <c r="U399" s="606"/>
      <c r="V399" s="606"/>
      <c r="W399" s="606"/>
      <c r="X399" s="606"/>
      <c r="Y399" s="606"/>
      <c r="Z399" s="606"/>
      <c r="AA399" s="606"/>
    </row>
    <row r="400" spans="2:27" x14ac:dyDescent="0.2">
      <c r="B400" s="778"/>
      <c r="C400" s="388" t="s">
        <v>190</v>
      </c>
      <c r="D400" s="383"/>
      <c r="E400" s="518" t="s">
        <v>63</v>
      </c>
      <c r="F400" s="383"/>
      <c r="G400" s="178"/>
      <c r="H400" s="606"/>
      <c r="I400" s="606"/>
      <c r="J400" s="606"/>
      <c r="K400" s="606"/>
      <c r="L400" s="606"/>
      <c r="M400" s="606"/>
      <c r="N400" s="606"/>
      <c r="O400" s="606"/>
      <c r="P400" s="606"/>
      <c r="Q400" s="606"/>
      <c r="R400" s="606"/>
      <c r="S400" s="606"/>
      <c r="T400" s="606"/>
      <c r="U400" s="606"/>
      <c r="V400" s="606"/>
      <c r="W400" s="606"/>
      <c r="X400" s="606"/>
      <c r="Y400" s="606"/>
      <c r="Z400" s="606"/>
      <c r="AA400" s="606"/>
    </row>
    <row r="401" spans="2:27" x14ac:dyDescent="0.2">
      <c r="B401" s="778"/>
      <c r="C401" s="388" t="s">
        <v>191</v>
      </c>
      <c r="D401" s="383"/>
      <c r="E401" s="518" t="s">
        <v>63</v>
      </c>
      <c r="F401" s="383"/>
      <c r="G401" s="178"/>
      <c r="H401" s="606"/>
      <c r="I401" s="606"/>
      <c r="J401" s="606"/>
      <c r="K401" s="606"/>
      <c r="L401" s="606"/>
      <c r="M401" s="606"/>
      <c r="N401" s="606"/>
      <c r="O401" s="606"/>
      <c r="P401" s="606"/>
      <c r="Q401" s="606"/>
      <c r="R401" s="606"/>
      <c r="S401" s="606"/>
      <c r="T401" s="606"/>
      <c r="U401" s="606"/>
      <c r="V401" s="606"/>
      <c r="W401" s="606"/>
      <c r="X401" s="606"/>
      <c r="Y401" s="606"/>
      <c r="Z401" s="606"/>
      <c r="AA401" s="606"/>
    </row>
    <row r="402" spans="2:27" x14ac:dyDescent="0.2">
      <c r="B402" s="778"/>
      <c r="C402" s="388" t="s">
        <v>192</v>
      </c>
      <c r="D402" s="383"/>
      <c r="E402" s="518" t="s">
        <v>82</v>
      </c>
      <c r="F402" s="383"/>
      <c r="G402" s="178"/>
      <c r="H402" s="606"/>
      <c r="I402" s="606"/>
      <c r="J402" s="606"/>
      <c r="K402" s="606"/>
      <c r="L402" s="606"/>
      <c r="M402" s="606"/>
      <c r="N402" s="606"/>
      <c r="O402" s="606"/>
      <c r="P402" s="606"/>
      <c r="Q402" s="606"/>
      <c r="R402" s="606"/>
      <c r="S402" s="606"/>
      <c r="T402" s="606"/>
      <c r="U402" s="606"/>
      <c r="V402" s="606"/>
      <c r="W402" s="606"/>
      <c r="X402" s="606"/>
      <c r="Y402" s="606"/>
      <c r="Z402" s="606"/>
      <c r="AA402" s="606"/>
    </row>
    <row r="403" spans="2:27" x14ac:dyDescent="0.2">
      <c r="B403" s="778"/>
      <c r="C403" s="388" t="s">
        <v>193</v>
      </c>
      <c r="D403" s="383"/>
      <c r="E403" s="518" t="s">
        <v>82</v>
      </c>
      <c r="F403" s="383"/>
      <c r="G403" s="178"/>
      <c r="H403" s="606"/>
      <c r="I403" s="606"/>
      <c r="J403" s="606"/>
      <c r="K403" s="606"/>
      <c r="L403" s="606"/>
      <c r="M403" s="606"/>
      <c r="N403" s="606"/>
      <c r="O403" s="606"/>
      <c r="P403" s="606"/>
      <c r="Q403" s="606"/>
      <c r="R403" s="606"/>
      <c r="S403" s="606"/>
      <c r="T403" s="606"/>
      <c r="U403" s="606"/>
      <c r="V403" s="606"/>
      <c r="W403" s="606"/>
      <c r="X403" s="606"/>
      <c r="Y403" s="606"/>
      <c r="Z403" s="606"/>
      <c r="AA403" s="606"/>
    </row>
    <row r="404" spans="2:27" x14ac:dyDescent="0.2">
      <c r="B404" s="778"/>
      <c r="C404" s="390" t="s">
        <v>201</v>
      </c>
      <c r="D404" s="383"/>
      <c r="E404" s="383"/>
      <c r="F404" s="383"/>
      <c r="G404" s="178"/>
      <c r="H404" s="606"/>
      <c r="I404" s="606"/>
      <c r="J404" s="606"/>
      <c r="K404" s="606"/>
      <c r="L404" s="606"/>
      <c r="M404" s="606"/>
      <c r="N404" s="606"/>
      <c r="O404" s="606"/>
      <c r="P404" s="606"/>
      <c r="Q404" s="606"/>
      <c r="R404" s="606"/>
      <c r="S404" s="606"/>
      <c r="T404" s="606"/>
      <c r="U404" s="606"/>
      <c r="V404" s="606"/>
      <c r="W404" s="606"/>
      <c r="X404" s="606"/>
      <c r="Y404" s="606"/>
      <c r="Z404" s="606"/>
      <c r="AA404" s="606"/>
    </row>
    <row r="405" spans="2:27" x14ac:dyDescent="0.2">
      <c r="B405" s="778"/>
      <c r="C405" s="385"/>
      <c r="D405" s="383"/>
      <c r="E405" s="383"/>
      <c r="F405" s="383"/>
      <c r="G405" s="178"/>
      <c r="H405" s="606"/>
      <c r="I405" s="606"/>
      <c r="J405" s="606"/>
      <c r="K405" s="606"/>
      <c r="L405" s="606"/>
      <c r="M405" s="606"/>
      <c r="N405" s="606"/>
      <c r="O405" s="606"/>
      <c r="P405" s="606"/>
      <c r="Q405" s="606"/>
      <c r="R405" s="606"/>
      <c r="S405" s="606"/>
      <c r="T405" s="606"/>
      <c r="U405" s="606"/>
      <c r="V405" s="606"/>
      <c r="W405" s="606"/>
      <c r="X405" s="606"/>
      <c r="Y405" s="606"/>
      <c r="Z405" s="606"/>
      <c r="AA405" s="606"/>
    </row>
    <row r="406" spans="2:27" x14ac:dyDescent="0.2">
      <c r="B406" s="778"/>
      <c r="C406" s="385"/>
      <c r="D406" s="383"/>
      <c r="E406" s="383"/>
      <c r="F406" s="383"/>
      <c r="G406" s="178"/>
      <c r="H406" s="606"/>
      <c r="I406" s="606"/>
      <c r="J406" s="606"/>
      <c r="K406" s="606"/>
      <c r="L406" s="606"/>
      <c r="M406" s="606"/>
      <c r="N406" s="606"/>
      <c r="O406" s="606"/>
      <c r="P406" s="606"/>
      <c r="Q406" s="606"/>
      <c r="R406" s="606"/>
      <c r="S406" s="606"/>
      <c r="T406" s="606"/>
      <c r="U406" s="606"/>
      <c r="V406" s="606"/>
      <c r="W406" s="606"/>
      <c r="X406" s="606"/>
      <c r="Y406" s="606"/>
      <c r="Z406" s="606"/>
      <c r="AA406" s="606"/>
    </row>
    <row r="407" spans="2:27" x14ac:dyDescent="0.2">
      <c r="B407" s="778"/>
      <c r="C407" s="385"/>
      <c r="D407" s="383"/>
      <c r="E407" s="383"/>
      <c r="F407" s="383"/>
      <c r="G407" s="178"/>
      <c r="H407" s="606"/>
      <c r="I407" s="606"/>
      <c r="J407" s="606"/>
      <c r="K407" s="606"/>
      <c r="L407" s="606"/>
      <c r="M407" s="606"/>
      <c r="N407" s="606"/>
      <c r="O407" s="606"/>
      <c r="P407" s="606"/>
      <c r="Q407" s="606"/>
      <c r="R407" s="606"/>
      <c r="S407" s="606"/>
      <c r="T407" s="606"/>
      <c r="U407" s="606"/>
      <c r="V407" s="606"/>
      <c r="W407" s="606"/>
      <c r="X407" s="606"/>
      <c r="Y407" s="606"/>
      <c r="Z407" s="606"/>
      <c r="AA407" s="606"/>
    </row>
    <row r="408" spans="2:27" x14ac:dyDescent="0.2">
      <c r="B408" s="778"/>
      <c r="C408" s="385"/>
      <c r="D408" s="383"/>
      <c r="E408" s="383"/>
      <c r="F408" s="383"/>
      <c r="G408" s="178"/>
      <c r="H408" s="606"/>
      <c r="I408" s="606"/>
      <c r="J408" s="606"/>
      <c r="K408" s="606"/>
      <c r="L408" s="606"/>
      <c r="M408" s="606"/>
      <c r="N408" s="606"/>
      <c r="O408" s="606"/>
      <c r="P408" s="606"/>
      <c r="Q408" s="606"/>
      <c r="R408" s="606"/>
      <c r="S408" s="606"/>
      <c r="T408" s="606"/>
      <c r="U408" s="606"/>
      <c r="V408" s="606"/>
      <c r="W408" s="606"/>
      <c r="X408" s="606"/>
      <c r="Y408" s="606"/>
      <c r="Z408" s="606"/>
      <c r="AA408" s="606"/>
    </row>
    <row r="409" spans="2:27" x14ac:dyDescent="0.2">
      <c r="B409" s="778"/>
      <c r="C409" s="209" t="s">
        <v>77</v>
      </c>
      <c r="D409" s="210"/>
      <c r="E409" s="210"/>
      <c r="F409" s="210"/>
      <c r="G409" s="211"/>
      <c r="H409" s="557"/>
      <c r="I409" s="557"/>
      <c r="J409" s="557"/>
      <c r="K409" s="557"/>
      <c r="L409" s="557"/>
      <c r="M409" s="557"/>
      <c r="N409" s="557"/>
      <c r="O409" s="557"/>
      <c r="P409" s="557"/>
      <c r="Q409" s="557"/>
      <c r="R409" s="557"/>
      <c r="S409" s="557"/>
      <c r="T409" s="557"/>
      <c r="U409" s="557"/>
      <c r="V409" s="557"/>
      <c r="W409" s="557"/>
      <c r="X409" s="557"/>
      <c r="Y409" s="557"/>
      <c r="Z409" s="557"/>
      <c r="AA409" s="557"/>
    </row>
    <row r="410" spans="2:27" x14ac:dyDescent="0.2">
      <c r="B410" s="778"/>
      <c r="C410" s="213" t="s">
        <v>75</v>
      </c>
      <c r="D410" s="210"/>
      <c r="E410" s="210"/>
      <c r="F410" s="210"/>
      <c r="G410" s="211"/>
      <c r="H410" s="558">
        <f>SUMIF($E396:$E408,"NE",H396:H408)</f>
        <v>0</v>
      </c>
      <c r="I410" s="558">
        <f t="shared" ref="I410:AA410" si="54">SUMIF($E396:$E408,"NE",I396:I408)</f>
        <v>0</v>
      </c>
      <c r="J410" s="558">
        <f t="shared" si="54"/>
        <v>0</v>
      </c>
      <c r="K410" s="558">
        <f t="shared" si="54"/>
        <v>0</v>
      </c>
      <c r="L410" s="558">
        <f t="shared" si="54"/>
        <v>0</v>
      </c>
      <c r="M410" s="558">
        <f t="shared" si="54"/>
        <v>0</v>
      </c>
      <c r="N410" s="558">
        <f t="shared" si="54"/>
        <v>0</v>
      </c>
      <c r="O410" s="558">
        <f t="shared" si="54"/>
        <v>0</v>
      </c>
      <c r="P410" s="558">
        <f t="shared" si="54"/>
        <v>0</v>
      </c>
      <c r="Q410" s="558">
        <f t="shared" si="54"/>
        <v>0</v>
      </c>
      <c r="R410" s="558">
        <f t="shared" si="54"/>
        <v>0</v>
      </c>
      <c r="S410" s="558">
        <f t="shared" si="54"/>
        <v>0</v>
      </c>
      <c r="T410" s="558">
        <f t="shared" si="54"/>
        <v>0</v>
      </c>
      <c r="U410" s="558">
        <f t="shared" si="54"/>
        <v>0</v>
      </c>
      <c r="V410" s="558">
        <f t="shared" si="54"/>
        <v>0</v>
      </c>
      <c r="W410" s="558">
        <f t="shared" si="54"/>
        <v>0</v>
      </c>
      <c r="X410" s="558">
        <f t="shared" si="54"/>
        <v>0</v>
      </c>
      <c r="Y410" s="558">
        <f t="shared" si="54"/>
        <v>0</v>
      </c>
      <c r="Z410" s="558">
        <f t="shared" si="54"/>
        <v>0</v>
      </c>
      <c r="AA410" s="558">
        <f t="shared" si="54"/>
        <v>0</v>
      </c>
    </row>
    <row r="411" spans="2:27" x14ac:dyDescent="0.2">
      <c r="B411" s="778"/>
      <c r="C411" s="213" t="s">
        <v>76</v>
      </c>
      <c r="D411" s="210"/>
      <c r="E411" s="210"/>
      <c r="F411" s="210"/>
      <c r="G411" s="211"/>
      <c r="H411" s="558">
        <f>SUMIF($E396:$E408,"Not NE",H396:H408)</f>
        <v>0</v>
      </c>
      <c r="I411" s="558">
        <f t="shared" ref="I411:AA411" si="55">SUMIF($E396:$E408,"Not NE",I396:I408)</f>
        <v>0</v>
      </c>
      <c r="J411" s="558">
        <f t="shared" si="55"/>
        <v>0</v>
      </c>
      <c r="K411" s="558">
        <f t="shared" si="55"/>
        <v>0</v>
      </c>
      <c r="L411" s="558">
        <f t="shared" si="55"/>
        <v>0</v>
      </c>
      <c r="M411" s="558">
        <f t="shared" si="55"/>
        <v>0</v>
      </c>
      <c r="N411" s="558">
        <f t="shared" si="55"/>
        <v>0</v>
      </c>
      <c r="O411" s="558">
        <f t="shared" si="55"/>
        <v>0</v>
      </c>
      <c r="P411" s="558">
        <f t="shared" si="55"/>
        <v>0</v>
      </c>
      <c r="Q411" s="558">
        <f t="shared" si="55"/>
        <v>0</v>
      </c>
      <c r="R411" s="558">
        <f t="shared" si="55"/>
        <v>0</v>
      </c>
      <c r="S411" s="558">
        <f t="shared" si="55"/>
        <v>0</v>
      </c>
      <c r="T411" s="558">
        <f t="shared" si="55"/>
        <v>0</v>
      </c>
      <c r="U411" s="558">
        <f t="shared" si="55"/>
        <v>0</v>
      </c>
      <c r="V411" s="558">
        <f t="shared" si="55"/>
        <v>0</v>
      </c>
      <c r="W411" s="558">
        <f t="shared" si="55"/>
        <v>0</v>
      </c>
      <c r="X411" s="558">
        <f t="shared" si="55"/>
        <v>0</v>
      </c>
      <c r="Y411" s="558">
        <f t="shared" si="55"/>
        <v>0</v>
      </c>
      <c r="Z411" s="558">
        <f t="shared" si="55"/>
        <v>0</v>
      </c>
      <c r="AA411" s="558">
        <f t="shared" si="55"/>
        <v>0</v>
      </c>
    </row>
    <row r="412" spans="2:27" x14ac:dyDescent="0.2">
      <c r="B412" s="778"/>
      <c r="C412" s="214" t="s">
        <v>73</v>
      </c>
      <c r="D412" s="210"/>
      <c r="E412" s="210"/>
      <c r="F412" s="210"/>
      <c r="G412" s="211"/>
      <c r="H412" s="559">
        <f t="shared" ref="H412:AA412" si="56">SUM(H396:H408)</f>
        <v>0</v>
      </c>
      <c r="I412" s="560">
        <f t="shared" si="56"/>
        <v>0</v>
      </c>
      <c r="J412" s="560">
        <f t="shared" si="56"/>
        <v>0</v>
      </c>
      <c r="K412" s="560">
        <f t="shared" si="56"/>
        <v>0</v>
      </c>
      <c r="L412" s="560">
        <f t="shared" si="56"/>
        <v>0</v>
      </c>
      <c r="M412" s="560">
        <f t="shared" si="56"/>
        <v>0</v>
      </c>
      <c r="N412" s="560">
        <f t="shared" si="56"/>
        <v>0</v>
      </c>
      <c r="O412" s="560">
        <f t="shared" si="56"/>
        <v>0</v>
      </c>
      <c r="P412" s="560">
        <f t="shared" si="56"/>
        <v>0</v>
      </c>
      <c r="Q412" s="560">
        <f t="shared" si="56"/>
        <v>0</v>
      </c>
      <c r="R412" s="560">
        <f t="shared" si="56"/>
        <v>0</v>
      </c>
      <c r="S412" s="560">
        <f t="shared" si="56"/>
        <v>0</v>
      </c>
      <c r="T412" s="560">
        <f t="shared" si="56"/>
        <v>0</v>
      </c>
      <c r="U412" s="560">
        <f t="shared" si="56"/>
        <v>0</v>
      </c>
      <c r="V412" s="560">
        <f t="shared" si="56"/>
        <v>0</v>
      </c>
      <c r="W412" s="560">
        <f t="shared" si="56"/>
        <v>0</v>
      </c>
      <c r="X412" s="560">
        <f t="shared" si="56"/>
        <v>0</v>
      </c>
      <c r="Y412" s="560">
        <f t="shared" si="56"/>
        <v>0</v>
      </c>
      <c r="Z412" s="560">
        <f t="shared" si="56"/>
        <v>0</v>
      </c>
      <c r="AA412" s="560">
        <f t="shared" si="56"/>
        <v>0</v>
      </c>
    </row>
    <row r="413" spans="2:27" x14ac:dyDescent="0.2">
      <c r="B413" s="777" t="str">
        <f>'RS Phys Flow'!B38</f>
        <v>Educational visits: schools (unsupported).</v>
      </c>
      <c r="C413" s="225" t="s">
        <v>202</v>
      </c>
      <c r="D413" s="216"/>
      <c r="E413" s="216"/>
      <c r="F413" s="216"/>
      <c r="G413" s="217"/>
      <c r="H413" s="557"/>
      <c r="I413" s="557"/>
      <c r="J413" s="557"/>
      <c r="K413" s="557"/>
      <c r="L413" s="557"/>
      <c r="M413" s="557"/>
      <c r="N413" s="557"/>
      <c r="O413" s="557"/>
      <c r="P413" s="557"/>
      <c r="Q413" s="557"/>
      <c r="R413" s="557"/>
      <c r="S413" s="557"/>
      <c r="T413" s="557"/>
      <c r="U413" s="557"/>
      <c r="V413" s="557"/>
      <c r="W413" s="557"/>
      <c r="X413" s="557"/>
      <c r="Y413" s="557"/>
      <c r="Z413" s="557"/>
      <c r="AA413" s="557"/>
    </row>
    <row r="414" spans="2:27" ht="28.5" x14ac:dyDescent="0.2">
      <c r="B414" s="778"/>
      <c r="C414" s="389" t="s">
        <v>298</v>
      </c>
      <c r="D414" s="383"/>
      <c r="E414" s="210" t="s">
        <v>82</v>
      </c>
      <c r="F414" s="383"/>
      <c r="G414" s="178"/>
      <c r="H414" s="606"/>
      <c r="I414" s="606"/>
      <c r="J414" s="606"/>
      <c r="K414" s="606"/>
      <c r="L414" s="606"/>
      <c r="M414" s="606"/>
      <c r="N414" s="606"/>
      <c r="O414" s="606"/>
      <c r="P414" s="606"/>
      <c r="Q414" s="606"/>
      <c r="R414" s="606"/>
      <c r="S414" s="606"/>
      <c r="T414" s="606"/>
      <c r="U414" s="606"/>
      <c r="V414" s="606"/>
      <c r="W414" s="606"/>
      <c r="X414" s="606"/>
      <c r="Y414" s="606"/>
      <c r="Z414" s="606"/>
      <c r="AA414" s="606"/>
    </row>
    <row r="415" spans="2:27" ht="28.5" x14ac:dyDescent="0.2">
      <c r="B415" s="778"/>
      <c r="C415" s="389" t="s">
        <v>299</v>
      </c>
      <c r="D415" s="383"/>
      <c r="E415" s="210" t="s">
        <v>82</v>
      </c>
      <c r="F415" s="383"/>
      <c r="G415" s="178"/>
      <c r="H415" s="606"/>
      <c r="I415" s="606"/>
      <c r="J415" s="606"/>
      <c r="K415" s="606"/>
      <c r="L415" s="606"/>
      <c r="M415" s="606"/>
      <c r="N415" s="606"/>
      <c r="O415" s="606"/>
      <c r="P415" s="606"/>
      <c r="Q415" s="606"/>
      <c r="R415" s="606"/>
      <c r="S415" s="606"/>
      <c r="T415" s="606"/>
      <c r="U415" s="606"/>
      <c r="V415" s="606"/>
      <c r="W415" s="606"/>
      <c r="X415" s="606"/>
      <c r="Y415" s="606"/>
      <c r="Z415" s="606"/>
      <c r="AA415" s="606"/>
    </row>
    <row r="416" spans="2:27" ht="28.5" x14ac:dyDescent="0.2">
      <c r="B416" s="778"/>
      <c r="C416" s="389" t="s">
        <v>300</v>
      </c>
      <c r="D416" s="383"/>
      <c r="E416" s="210" t="s">
        <v>82</v>
      </c>
      <c r="F416" s="383"/>
      <c r="G416" s="178"/>
      <c r="H416" s="606"/>
      <c r="I416" s="606"/>
      <c r="J416" s="606"/>
      <c r="K416" s="606"/>
      <c r="L416" s="606"/>
      <c r="M416" s="606"/>
      <c r="N416" s="606"/>
      <c r="O416" s="606"/>
      <c r="P416" s="606"/>
      <c r="Q416" s="606"/>
      <c r="R416" s="606"/>
      <c r="S416" s="606"/>
      <c r="T416" s="606"/>
      <c r="U416" s="606"/>
      <c r="V416" s="606"/>
      <c r="W416" s="606"/>
      <c r="X416" s="606"/>
      <c r="Y416" s="606"/>
      <c r="Z416" s="606"/>
      <c r="AA416" s="606"/>
    </row>
    <row r="417" spans="2:27" x14ac:dyDescent="0.2">
      <c r="B417" s="778"/>
      <c r="C417" s="212" t="s">
        <v>83</v>
      </c>
      <c r="D417" s="210"/>
      <c r="E417" s="210" t="s">
        <v>82</v>
      </c>
      <c r="F417" s="210"/>
      <c r="G417" s="211"/>
      <c r="H417" s="557">
        <f>(H414*'X RS Gen V Info'!$E$53)+('RS Attrib'!H415*'X RS Gen V Info'!$E$54)+('RS Attrib'!H416*'X RS Gen V Info'!$E$55)</f>
        <v>0</v>
      </c>
      <c r="I417" s="557">
        <f>(I414*'X RS Gen V Info'!$E$53)+('RS Attrib'!I415*'X RS Gen V Info'!$E$54)+('RS Attrib'!I416*'X RS Gen V Info'!$E$55)</f>
        <v>0</v>
      </c>
      <c r="J417" s="557">
        <f>(J414*'X RS Gen V Info'!$E$53)+('RS Attrib'!J415*'X RS Gen V Info'!$E$54)+('RS Attrib'!J416*'X RS Gen V Info'!$E$55)</f>
        <v>0</v>
      </c>
      <c r="K417" s="557">
        <f>(K414*'X RS Gen V Info'!$E$53)+('RS Attrib'!K415*'X RS Gen V Info'!$E$54)+('RS Attrib'!K416*'X RS Gen V Info'!$E$55)</f>
        <v>0</v>
      </c>
      <c r="L417" s="557">
        <f>(L414*'X RS Gen V Info'!$E$53)+('RS Attrib'!L415*'X RS Gen V Info'!$E$54)+('RS Attrib'!L416*'X RS Gen V Info'!$E$55)</f>
        <v>0</v>
      </c>
      <c r="M417" s="557">
        <f>(M414*'X RS Gen V Info'!$E$53)+('RS Attrib'!M415*'X RS Gen V Info'!$E$54)+('RS Attrib'!M416*'X RS Gen V Info'!$E$55)</f>
        <v>0</v>
      </c>
      <c r="N417" s="557">
        <f>(N414*'X RS Gen V Info'!$E$53)+('RS Attrib'!N415*'X RS Gen V Info'!$E$54)+('RS Attrib'!N416*'X RS Gen V Info'!$E$55)</f>
        <v>0</v>
      </c>
      <c r="O417" s="557">
        <f>(O414*'X RS Gen V Info'!$E$53)+('RS Attrib'!O415*'X RS Gen V Info'!$E$54)+('RS Attrib'!O416*'X RS Gen V Info'!$E$55)</f>
        <v>0</v>
      </c>
      <c r="P417" s="557">
        <f>(P414*'X RS Gen V Info'!$E$53)+('RS Attrib'!P415*'X RS Gen V Info'!$E$54)+('RS Attrib'!P416*'X RS Gen V Info'!$E$55)</f>
        <v>0</v>
      </c>
      <c r="Q417" s="557">
        <f>(Q414*'X RS Gen V Info'!$E$53)+('RS Attrib'!Q415*'X RS Gen V Info'!$E$54)+('RS Attrib'!Q416*'X RS Gen V Info'!$E$55)</f>
        <v>0</v>
      </c>
      <c r="R417" s="557">
        <f>(R414*'X RS Gen V Info'!$E$53)+('RS Attrib'!R415*'X RS Gen V Info'!$E$54)+('RS Attrib'!R416*'X RS Gen V Info'!$E$55)</f>
        <v>0</v>
      </c>
      <c r="S417" s="557">
        <f>(S414*'X RS Gen V Info'!$E$53)+('RS Attrib'!S415*'X RS Gen V Info'!$E$54)+('RS Attrib'!S416*'X RS Gen V Info'!$E$55)</f>
        <v>0</v>
      </c>
      <c r="T417" s="557">
        <f>(T414*'X RS Gen V Info'!$E$53)+('RS Attrib'!T415*'X RS Gen V Info'!$E$54)+('RS Attrib'!T416*'X RS Gen V Info'!$E$55)</f>
        <v>0</v>
      </c>
      <c r="U417" s="557">
        <f>(U414*'X RS Gen V Info'!$E$53)+('RS Attrib'!U415*'X RS Gen V Info'!$E$54)+('RS Attrib'!U416*'X RS Gen V Info'!$E$55)</f>
        <v>0</v>
      </c>
      <c r="V417" s="557">
        <f>(V414*'X RS Gen V Info'!$E$53)+('RS Attrib'!V415*'X RS Gen V Info'!$E$54)+('RS Attrib'!V416*'X RS Gen V Info'!$E$55)</f>
        <v>0</v>
      </c>
      <c r="W417" s="557">
        <f>(W414*'X RS Gen V Info'!$E$53)+('RS Attrib'!W415*'X RS Gen V Info'!$E$54)+('RS Attrib'!W416*'X RS Gen V Info'!$E$55)</f>
        <v>0</v>
      </c>
      <c r="X417" s="557">
        <f>(X414*'X RS Gen V Info'!$E$53)+('RS Attrib'!X415*'X RS Gen V Info'!$E$54)+('RS Attrib'!X416*'X RS Gen V Info'!$E$55)</f>
        <v>0</v>
      </c>
      <c r="Y417" s="557">
        <f>(Y414*'X RS Gen V Info'!$E$53)+('RS Attrib'!Y415*'X RS Gen V Info'!$E$54)+('RS Attrib'!Y416*'X RS Gen V Info'!$E$55)</f>
        <v>0</v>
      </c>
      <c r="Z417" s="557">
        <f>(Z414*'X RS Gen V Info'!$E$53)+('RS Attrib'!Z415*'X RS Gen V Info'!$E$54)+('RS Attrib'!Z416*'X RS Gen V Info'!$E$55)</f>
        <v>0</v>
      </c>
      <c r="AA417" s="557">
        <f>(AA414*'X RS Gen V Info'!$E$53)+('RS Attrib'!AA415*'X RS Gen V Info'!$E$54)+('RS Attrib'!AA416*'X RS Gen V Info'!$E$55)</f>
        <v>0</v>
      </c>
    </row>
    <row r="418" spans="2:27" x14ac:dyDescent="0.2">
      <c r="B418" s="778"/>
      <c r="C418" s="389" t="s">
        <v>187</v>
      </c>
      <c r="D418" s="383"/>
      <c r="E418" s="518" t="s">
        <v>63</v>
      </c>
      <c r="F418" s="383"/>
      <c r="G418" s="178"/>
      <c r="H418" s="606"/>
      <c r="I418" s="606"/>
      <c r="J418" s="606"/>
      <c r="K418" s="606"/>
      <c r="L418" s="606"/>
      <c r="M418" s="606"/>
      <c r="N418" s="606"/>
      <c r="O418" s="606"/>
      <c r="P418" s="606"/>
      <c r="Q418" s="606"/>
      <c r="R418" s="606"/>
      <c r="S418" s="606"/>
      <c r="T418" s="606"/>
      <c r="U418" s="606"/>
      <c r="V418" s="606"/>
      <c r="W418" s="606"/>
      <c r="X418" s="606"/>
      <c r="Y418" s="606"/>
      <c r="Z418" s="606"/>
      <c r="AA418" s="606"/>
    </row>
    <row r="419" spans="2:27" x14ac:dyDescent="0.2">
      <c r="B419" s="778"/>
      <c r="C419" s="388" t="s">
        <v>188</v>
      </c>
      <c r="D419" s="383"/>
      <c r="E419" s="518" t="s">
        <v>63</v>
      </c>
      <c r="F419" s="383"/>
      <c r="G419" s="178"/>
      <c r="H419" s="606"/>
      <c r="I419" s="606"/>
      <c r="J419" s="606"/>
      <c r="K419" s="606"/>
      <c r="L419" s="606"/>
      <c r="M419" s="606"/>
      <c r="N419" s="606"/>
      <c r="O419" s="606"/>
      <c r="P419" s="606"/>
      <c r="Q419" s="606"/>
      <c r="R419" s="606"/>
      <c r="S419" s="606"/>
      <c r="T419" s="606"/>
      <c r="U419" s="606"/>
      <c r="V419" s="606"/>
      <c r="W419" s="606"/>
      <c r="X419" s="606"/>
      <c r="Y419" s="606"/>
      <c r="Z419" s="606"/>
      <c r="AA419" s="606"/>
    </row>
    <row r="420" spans="2:27" x14ac:dyDescent="0.2">
      <c r="B420" s="778"/>
      <c r="C420" s="388" t="s">
        <v>189</v>
      </c>
      <c r="D420" s="383"/>
      <c r="E420" s="518" t="s">
        <v>63</v>
      </c>
      <c r="F420" s="383"/>
      <c r="G420" s="178"/>
      <c r="H420" s="606"/>
      <c r="I420" s="606"/>
      <c r="J420" s="606"/>
      <c r="K420" s="606"/>
      <c r="L420" s="606"/>
      <c r="M420" s="606"/>
      <c r="N420" s="606"/>
      <c r="O420" s="606"/>
      <c r="P420" s="606"/>
      <c r="Q420" s="606"/>
      <c r="R420" s="606"/>
      <c r="S420" s="606"/>
      <c r="T420" s="606"/>
      <c r="U420" s="606"/>
      <c r="V420" s="606"/>
      <c r="W420" s="606"/>
      <c r="X420" s="606"/>
      <c r="Y420" s="606"/>
      <c r="Z420" s="606"/>
      <c r="AA420" s="606"/>
    </row>
    <row r="421" spans="2:27" x14ac:dyDescent="0.2">
      <c r="B421" s="778"/>
      <c r="C421" s="388" t="s">
        <v>190</v>
      </c>
      <c r="D421" s="383"/>
      <c r="E421" s="518" t="s">
        <v>63</v>
      </c>
      <c r="F421" s="383"/>
      <c r="G421" s="178"/>
      <c r="H421" s="606"/>
      <c r="I421" s="606"/>
      <c r="J421" s="606"/>
      <c r="K421" s="606"/>
      <c r="L421" s="606"/>
      <c r="M421" s="606"/>
      <c r="N421" s="606"/>
      <c r="O421" s="606"/>
      <c r="P421" s="606"/>
      <c r="Q421" s="606"/>
      <c r="R421" s="606"/>
      <c r="S421" s="606"/>
      <c r="T421" s="606"/>
      <c r="U421" s="606"/>
      <c r="V421" s="606"/>
      <c r="W421" s="606"/>
      <c r="X421" s="606"/>
      <c r="Y421" s="606"/>
      <c r="Z421" s="606"/>
      <c r="AA421" s="606"/>
    </row>
    <row r="422" spans="2:27" x14ac:dyDescent="0.2">
      <c r="B422" s="778"/>
      <c r="C422" s="388" t="s">
        <v>191</v>
      </c>
      <c r="D422" s="383"/>
      <c r="E422" s="518" t="s">
        <v>63</v>
      </c>
      <c r="F422" s="383"/>
      <c r="G422" s="178"/>
      <c r="H422" s="606"/>
      <c r="I422" s="606"/>
      <c r="J422" s="606"/>
      <c r="K422" s="606"/>
      <c r="L422" s="606"/>
      <c r="M422" s="606"/>
      <c r="N422" s="606"/>
      <c r="O422" s="606"/>
      <c r="P422" s="606"/>
      <c r="Q422" s="606"/>
      <c r="R422" s="606"/>
      <c r="S422" s="606"/>
      <c r="T422" s="606"/>
      <c r="U422" s="606"/>
      <c r="V422" s="606"/>
      <c r="W422" s="606"/>
      <c r="X422" s="606"/>
      <c r="Y422" s="606"/>
      <c r="Z422" s="606"/>
      <c r="AA422" s="606"/>
    </row>
    <row r="423" spans="2:27" x14ac:dyDescent="0.2">
      <c r="B423" s="778"/>
      <c r="C423" s="388" t="s">
        <v>192</v>
      </c>
      <c r="D423" s="383"/>
      <c r="E423" s="518" t="s">
        <v>82</v>
      </c>
      <c r="F423" s="383"/>
      <c r="G423" s="178"/>
      <c r="H423" s="606"/>
      <c r="I423" s="606"/>
      <c r="J423" s="606"/>
      <c r="K423" s="606"/>
      <c r="L423" s="606"/>
      <c r="M423" s="606"/>
      <c r="N423" s="606"/>
      <c r="O423" s="606"/>
      <c r="P423" s="606"/>
      <c r="Q423" s="606"/>
      <c r="R423" s="606"/>
      <c r="S423" s="606"/>
      <c r="T423" s="606"/>
      <c r="U423" s="606"/>
      <c r="V423" s="606"/>
      <c r="W423" s="606"/>
      <c r="X423" s="606"/>
      <c r="Y423" s="606"/>
      <c r="Z423" s="606"/>
      <c r="AA423" s="606"/>
    </row>
    <row r="424" spans="2:27" x14ac:dyDescent="0.2">
      <c r="B424" s="778"/>
      <c r="C424" s="388" t="s">
        <v>193</v>
      </c>
      <c r="D424" s="383"/>
      <c r="E424" s="518" t="s">
        <v>82</v>
      </c>
      <c r="F424" s="383"/>
      <c r="G424" s="178"/>
      <c r="H424" s="606"/>
      <c r="I424" s="606"/>
      <c r="J424" s="606"/>
      <c r="K424" s="606"/>
      <c r="L424" s="606"/>
      <c r="M424" s="606"/>
      <c r="N424" s="606"/>
      <c r="O424" s="606"/>
      <c r="P424" s="606"/>
      <c r="Q424" s="606"/>
      <c r="R424" s="606"/>
      <c r="S424" s="606"/>
      <c r="T424" s="606"/>
      <c r="U424" s="606"/>
      <c r="V424" s="606"/>
      <c r="W424" s="606"/>
      <c r="X424" s="606"/>
      <c r="Y424" s="606"/>
      <c r="Z424" s="606"/>
      <c r="AA424" s="606"/>
    </row>
    <row r="425" spans="2:27" x14ac:dyDescent="0.2">
      <c r="B425" s="778"/>
      <c r="C425" s="390" t="s">
        <v>201</v>
      </c>
      <c r="D425" s="383"/>
      <c r="E425" s="383"/>
      <c r="F425" s="383"/>
      <c r="G425" s="178"/>
      <c r="H425" s="606"/>
      <c r="I425" s="606"/>
      <c r="J425" s="606"/>
      <c r="K425" s="606"/>
      <c r="L425" s="606"/>
      <c r="M425" s="606"/>
      <c r="N425" s="606"/>
      <c r="O425" s="606"/>
      <c r="P425" s="606"/>
      <c r="Q425" s="606"/>
      <c r="R425" s="606"/>
      <c r="S425" s="606"/>
      <c r="T425" s="606"/>
      <c r="U425" s="606"/>
      <c r="V425" s="606"/>
      <c r="W425" s="606"/>
      <c r="X425" s="606"/>
      <c r="Y425" s="606"/>
      <c r="Z425" s="606"/>
      <c r="AA425" s="606"/>
    </row>
    <row r="426" spans="2:27" x14ac:dyDescent="0.2">
      <c r="B426" s="778"/>
      <c r="C426" s="385"/>
      <c r="D426" s="383"/>
      <c r="E426" s="383"/>
      <c r="F426" s="383"/>
      <c r="G426" s="178"/>
      <c r="H426" s="606"/>
      <c r="I426" s="606"/>
      <c r="J426" s="606"/>
      <c r="K426" s="606"/>
      <c r="L426" s="606"/>
      <c r="M426" s="606"/>
      <c r="N426" s="606"/>
      <c r="O426" s="606"/>
      <c r="P426" s="606"/>
      <c r="Q426" s="606"/>
      <c r="R426" s="606"/>
      <c r="S426" s="606"/>
      <c r="T426" s="606"/>
      <c r="U426" s="606"/>
      <c r="V426" s="606"/>
      <c r="W426" s="606"/>
      <c r="X426" s="606"/>
      <c r="Y426" s="606"/>
      <c r="Z426" s="606"/>
      <c r="AA426" s="606"/>
    </row>
    <row r="427" spans="2:27" x14ac:dyDescent="0.2">
      <c r="B427" s="778"/>
      <c r="C427" s="385"/>
      <c r="D427" s="383"/>
      <c r="E427" s="383"/>
      <c r="F427" s="383"/>
      <c r="G427" s="178"/>
      <c r="H427" s="606"/>
      <c r="I427" s="606"/>
      <c r="J427" s="606"/>
      <c r="K427" s="606"/>
      <c r="L427" s="606"/>
      <c r="M427" s="606"/>
      <c r="N427" s="606"/>
      <c r="O427" s="606"/>
      <c r="P427" s="606"/>
      <c r="Q427" s="606"/>
      <c r="R427" s="606"/>
      <c r="S427" s="606"/>
      <c r="T427" s="606"/>
      <c r="U427" s="606"/>
      <c r="V427" s="606"/>
      <c r="W427" s="606"/>
      <c r="X427" s="606"/>
      <c r="Y427" s="606"/>
      <c r="Z427" s="606"/>
      <c r="AA427" s="606"/>
    </row>
    <row r="428" spans="2:27" x14ac:dyDescent="0.2">
      <c r="B428" s="778"/>
      <c r="C428" s="385"/>
      <c r="D428" s="383"/>
      <c r="E428" s="383"/>
      <c r="F428" s="383"/>
      <c r="G428" s="178"/>
      <c r="H428" s="606"/>
      <c r="I428" s="606"/>
      <c r="J428" s="606"/>
      <c r="K428" s="606"/>
      <c r="L428" s="606"/>
      <c r="M428" s="606"/>
      <c r="N428" s="606"/>
      <c r="O428" s="606"/>
      <c r="P428" s="606"/>
      <c r="Q428" s="606"/>
      <c r="R428" s="606"/>
      <c r="S428" s="606"/>
      <c r="T428" s="606"/>
      <c r="U428" s="606"/>
      <c r="V428" s="606"/>
      <c r="W428" s="606"/>
      <c r="X428" s="606"/>
      <c r="Y428" s="606"/>
      <c r="Z428" s="606"/>
      <c r="AA428" s="606"/>
    </row>
    <row r="429" spans="2:27" x14ac:dyDescent="0.2">
      <c r="B429" s="778"/>
      <c r="C429" s="385"/>
      <c r="D429" s="383"/>
      <c r="E429" s="383"/>
      <c r="F429" s="383"/>
      <c r="G429" s="178"/>
      <c r="H429" s="606"/>
      <c r="I429" s="606"/>
      <c r="J429" s="606"/>
      <c r="K429" s="606"/>
      <c r="L429" s="606"/>
      <c r="M429" s="606"/>
      <c r="N429" s="606"/>
      <c r="O429" s="606"/>
      <c r="P429" s="606"/>
      <c r="Q429" s="606"/>
      <c r="R429" s="606"/>
      <c r="S429" s="606"/>
      <c r="T429" s="606"/>
      <c r="U429" s="606"/>
      <c r="V429" s="606"/>
      <c r="W429" s="606"/>
      <c r="X429" s="606"/>
      <c r="Y429" s="606"/>
      <c r="Z429" s="606"/>
      <c r="AA429" s="606"/>
    </row>
    <row r="430" spans="2:27" x14ac:dyDescent="0.2">
      <c r="B430" s="778"/>
      <c r="C430" s="209" t="s">
        <v>77</v>
      </c>
      <c r="D430" s="210"/>
      <c r="E430" s="210"/>
      <c r="F430" s="210"/>
      <c r="G430" s="211"/>
      <c r="H430" s="557"/>
      <c r="I430" s="557"/>
      <c r="J430" s="557"/>
      <c r="K430" s="557"/>
      <c r="L430" s="557"/>
      <c r="M430" s="557"/>
      <c r="N430" s="557"/>
      <c r="O430" s="557"/>
      <c r="P430" s="557"/>
      <c r="Q430" s="557"/>
      <c r="R430" s="557"/>
      <c r="S430" s="557"/>
      <c r="T430" s="557"/>
      <c r="U430" s="557"/>
      <c r="V430" s="557"/>
      <c r="W430" s="557"/>
      <c r="X430" s="557"/>
      <c r="Y430" s="557"/>
      <c r="Z430" s="557"/>
      <c r="AA430" s="557"/>
    </row>
    <row r="431" spans="2:27" x14ac:dyDescent="0.2">
      <c r="B431" s="778"/>
      <c r="C431" s="213" t="s">
        <v>75</v>
      </c>
      <c r="D431" s="210"/>
      <c r="E431" s="210"/>
      <c r="F431" s="210"/>
      <c r="G431" s="211"/>
      <c r="H431" s="558">
        <f>SUMIF($E417:$E429,"NE",H417:H429)</f>
        <v>0</v>
      </c>
      <c r="I431" s="558">
        <f t="shared" ref="I431:AA431" si="57">SUMIF($E417:$E429,"NE",I417:I429)</f>
        <v>0</v>
      </c>
      <c r="J431" s="558">
        <f t="shared" si="57"/>
        <v>0</v>
      </c>
      <c r="K431" s="558">
        <f t="shared" si="57"/>
        <v>0</v>
      </c>
      <c r="L431" s="558">
        <f t="shared" si="57"/>
        <v>0</v>
      </c>
      <c r="M431" s="558">
        <f t="shared" si="57"/>
        <v>0</v>
      </c>
      <c r="N431" s="558">
        <f t="shared" si="57"/>
        <v>0</v>
      </c>
      <c r="O431" s="558">
        <f t="shared" si="57"/>
        <v>0</v>
      </c>
      <c r="P431" s="558">
        <f t="shared" si="57"/>
        <v>0</v>
      </c>
      <c r="Q431" s="558">
        <f t="shared" si="57"/>
        <v>0</v>
      </c>
      <c r="R431" s="558">
        <f t="shared" si="57"/>
        <v>0</v>
      </c>
      <c r="S431" s="558">
        <f t="shared" si="57"/>
        <v>0</v>
      </c>
      <c r="T431" s="558">
        <f t="shared" si="57"/>
        <v>0</v>
      </c>
      <c r="U431" s="558">
        <f t="shared" si="57"/>
        <v>0</v>
      </c>
      <c r="V431" s="558">
        <f t="shared" si="57"/>
        <v>0</v>
      </c>
      <c r="W431" s="558">
        <f t="shared" si="57"/>
        <v>0</v>
      </c>
      <c r="X431" s="558">
        <f t="shared" si="57"/>
        <v>0</v>
      </c>
      <c r="Y431" s="558">
        <f t="shared" si="57"/>
        <v>0</v>
      </c>
      <c r="Z431" s="558">
        <f t="shared" si="57"/>
        <v>0</v>
      </c>
      <c r="AA431" s="558">
        <f t="shared" si="57"/>
        <v>0</v>
      </c>
    </row>
    <row r="432" spans="2:27" x14ac:dyDescent="0.2">
      <c r="B432" s="778"/>
      <c r="C432" s="213" t="s">
        <v>76</v>
      </c>
      <c r="D432" s="210"/>
      <c r="E432" s="210"/>
      <c r="F432" s="210"/>
      <c r="G432" s="211"/>
      <c r="H432" s="558">
        <f>SUMIF($E417:$E429,"Not NE",H417:H429)</f>
        <v>0</v>
      </c>
      <c r="I432" s="558">
        <f t="shared" ref="I432:AA432" si="58">SUMIF($E417:$E429,"Not NE",I417:I429)</f>
        <v>0</v>
      </c>
      <c r="J432" s="558">
        <f t="shared" si="58"/>
        <v>0</v>
      </c>
      <c r="K432" s="558">
        <f t="shared" si="58"/>
        <v>0</v>
      </c>
      <c r="L432" s="558">
        <f t="shared" si="58"/>
        <v>0</v>
      </c>
      <c r="M432" s="558">
        <f t="shared" si="58"/>
        <v>0</v>
      </c>
      <c r="N432" s="558">
        <f t="shared" si="58"/>
        <v>0</v>
      </c>
      <c r="O432" s="558">
        <f t="shared" si="58"/>
        <v>0</v>
      </c>
      <c r="P432" s="558">
        <f t="shared" si="58"/>
        <v>0</v>
      </c>
      <c r="Q432" s="558">
        <f t="shared" si="58"/>
        <v>0</v>
      </c>
      <c r="R432" s="558">
        <f t="shared" si="58"/>
        <v>0</v>
      </c>
      <c r="S432" s="558">
        <f t="shared" si="58"/>
        <v>0</v>
      </c>
      <c r="T432" s="558">
        <f t="shared" si="58"/>
        <v>0</v>
      </c>
      <c r="U432" s="558">
        <f t="shared" si="58"/>
        <v>0</v>
      </c>
      <c r="V432" s="558">
        <f t="shared" si="58"/>
        <v>0</v>
      </c>
      <c r="W432" s="558">
        <f t="shared" si="58"/>
        <v>0</v>
      </c>
      <c r="X432" s="558">
        <f t="shared" si="58"/>
        <v>0</v>
      </c>
      <c r="Y432" s="558">
        <f t="shared" si="58"/>
        <v>0</v>
      </c>
      <c r="Z432" s="558">
        <f t="shared" si="58"/>
        <v>0</v>
      </c>
      <c r="AA432" s="558">
        <f t="shared" si="58"/>
        <v>0</v>
      </c>
    </row>
    <row r="433" spans="2:27" x14ac:dyDescent="0.2">
      <c r="B433" s="778"/>
      <c r="C433" s="214" t="s">
        <v>73</v>
      </c>
      <c r="D433" s="215"/>
      <c r="E433" s="215"/>
      <c r="F433" s="215"/>
      <c r="G433" s="218"/>
      <c r="H433" s="559">
        <f t="shared" ref="H433:AA433" si="59">SUM(H417:H429)</f>
        <v>0</v>
      </c>
      <c r="I433" s="560">
        <f t="shared" si="59"/>
        <v>0</v>
      </c>
      <c r="J433" s="560">
        <f t="shared" si="59"/>
        <v>0</v>
      </c>
      <c r="K433" s="560">
        <f t="shared" si="59"/>
        <v>0</v>
      </c>
      <c r="L433" s="560">
        <f t="shared" si="59"/>
        <v>0</v>
      </c>
      <c r="M433" s="560">
        <f t="shared" si="59"/>
        <v>0</v>
      </c>
      <c r="N433" s="560">
        <f t="shared" si="59"/>
        <v>0</v>
      </c>
      <c r="O433" s="560">
        <f t="shared" si="59"/>
        <v>0</v>
      </c>
      <c r="P433" s="560">
        <f t="shared" si="59"/>
        <v>0</v>
      </c>
      <c r="Q433" s="560">
        <f t="shared" si="59"/>
        <v>0</v>
      </c>
      <c r="R433" s="560">
        <f t="shared" si="59"/>
        <v>0</v>
      </c>
      <c r="S433" s="560">
        <f t="shared" si="59"/>
        <v>0</v>
      </c>
      <c r="T433" s="560">
        <f t="shared" si="59"/>
        <v>0</v>
      </c>
      <c r="U433" s="560">
        <f t="shared" si="59"/>
        <v>0</v>
      </c>
      <c r="V433" s="560">
        <f t="shared" si="59"/>
        <v>0</v>
      </c>
      <c r="W433" s="560">
        <f t="shared" si="59"/>
        <v>0</v>
      </c>
      <c r="X433" s="560">
        <f t="shared" si="59"/>
        <v>0</v>
      </c>
      <c r="Y433" s="560">
        <f t="shared" si="59"/>
        <v>0</v>
      </c>
      <c r="Z433" s="560">
        <f t="shared" si="59"/>
        <v>0</v>
      </c>
      <c r="AA433" s="560">
        <f t="shared" si="59"/>
        <v>0</v>
      </c>
    </row>
    <row r="434" spans="2:27" x14ac:dyDescent="0.2">
      <c r="B434" s="777" t="str">
        <f>'RS Phys Flow'!B39</f>
        <v>Educational visits: other groups, supported by NE staff.</v>
      </c>
      <c r="C434" s="225" t="s">
        <v>202</v>
      </c>
      <c r="D434" s="210"/>
      <c r="E434" s="210"/>
      <c r="F434" s="210"/>
      <c r="G434" s="211"/>
      <c r="H434" s="557"/>
      <c r="I434" s="557"/>
      <c r="J434" s="557"/>
      <c r="K434" s="557"/>
      <c r="L434" s="557"/>
      <c r="M434" s="557"/>
      <c r="N434" s="557"/>
      <c r="O434" s="557"/>
      <c r="P434" s="557"/>
      <c r="Q434" s="557"/>
      <c r="R434" s="557"/>
      <c r="S434" s="557"/>
      <c r="T434" s="557"/>
      <c r="U434" s="557"/>
      <c r="V434" s="557"/>
      <c r="W434" s="557"/>
      <c r="X434" s="557"/>
      <c r="Y434" s="557"/>
      <c r="Z434" s="557"/>
      <c r="AA434" s="557"/>
    </row>
    <row r="435" spans="2:27" ht="28.5" x14ac:dyDescent="0.2">
      <c r="B435" s="778"/>
      <c r="C435" s="389" t="s">
        <v>298</v>
      </c>
      <c r="D435" s="383"/>
      <c r="E435" s="210" t="s">
        <v>82</v>
      </c>
      <c r="F435" s="383"/>
      <c r="G435" s="178"/>
      <c r="H435" s="606"/>
      <c r="I435" s="606"/>
      <c r="J435" s="606"/>
      <c r="K435" s="606"/>
      <c r="L435" s="606"/>
      <c r="M435" s="606"/>
      <c r="N435" s="606"/>
      <c r="O435" s="606"/>
      <c r="P435" s="606"/>
      <c r="Q435" s="606"/>
      <c r="R435" s="606"/>
      <c r="S435" s="606"/>
      <c r="T435" s="606"/>
      <c r="U435" s="606"/>
      <c r="V435" s="606"/>
      <c r="W435" s="606"/>
      <c r="X435" s="606"/>
      <c r="Y435" s="606"/>
      <c r="Z435" s="606"/>
      <c r="AA435" s="606"/>
    </row>
    <row r="436" spans="2:27" ht="28.5" x14ac:dyDescent="0.2">
      <c r="B436" s="778"/>
      <c r="C436" s="389" t="s">
        <v>299</v>
      </c>
      <c r="D436" s="383"/>
      <c r="E436" s="210" t="s">
        <v>82</v>
      </c>
      <c r="F436" s="383"/>
      <c r="G436" s="178"/>
      <c r="H436" s="606"/>
      <c r="I436" s="606"/>
      <c r="J436" s="606"/>
      <c r="K436" s="606"/>
      <c r="L436" s="606"/>
      <c r="M436" s="606"/>
      <c r="N436" s="606"/>
      <c r="O436" s="606"/>
      <c r="P436" s="606"/>
      <c r="Q436" s="606"/>
      <c r="R436" s="606"/>
      <c r="S436" s="606"/>
      <c r="T436" s="606"/>
      <c r="U436" s="606"/>
      <c r="V436" s="606"/>
      <c r="W436" s="606"/>
      <c r="X436" s="606"/>
      <c r="Y436" s="606"/>
      <c r="Z436" s="606"/>
      <c r="AA436" s="606"/>
    </row>
    <row r="437" spans="2:27" ht="28.5" x14ac:dyDescent="0.2">
      <c r="B437" s="778"/>
      <c r="C437" s="389" t="s">
        <v>300</v>
      </c>
      <c r="D437" s="383"/>
      <c r="E437" s="210" t="s">
        <v>82</v>
      </c>
      <c r="F437" s="383"/>
      <c r="G437" s="178"/>
      <c r="H437" s="606"/>
      <c r="I437" s="606"/>
      <c r="J437" s="606"/>
      <c r="K437" s="606"/>
      <c r="L437" s="606"/>
      <c r="M437" s="606"/>
      <c r="N437" s="606"/>
      <c r="O437" s="606"/>
      <c r="P437" s="606"/>
      <c r="Q437" s="606"/>
      <c r="R437" s="606"/>
      <c r="S437" s="606"/>
      <c r="T437" s="606"/>
      <c r="U437" s="606"/>
      <c r="V437" s="606"/>
      <c r="W437" s="606"/>
      <c r="X437" s="606"/>
      <c r="Y437" s="606"/>
      <c r="Z437" s="606"/>
      <c r="AA437" s="606"/>
    </row>
    <row r="438" spans="2:27" x14ac:dyDescent="0.2">
      <c r="B438" s="778"/>
      <c r="C438" s="212" t="s">
        <v>83</v>
      </c>
      <c r="D438" s="210"/>
      <c r="E438" s="210" t="s">
        <v>82</v>
      </c>
      <c r="F438" s="210"/>
      <c r="G438" s="211"/>
      <c r="H438" s="557">
        <f>(H435*'X RS Gen V Info'!$E$53)+('RS Attrib'!H436*'X RS Gen V Info'!$E$54)+('RS Attrib'!H437*'X RS Gen V Info'!$E$55)</f>
        <v>0</v>
      </c>
      <c r="I438" s="557">
        <f>(I435*'X RS Gen V Info'!$E$53)+('RS Attrib'!I436*'X RS Gen V Info'!$E$54)+('RS Attrib'!I437*'X RS Gen V Info'!$E$55)</f>
        <v>0</v>
      </c>
      <c r="J438" s="557">
        <f>(J435*'X RS Gen V Info'!$E$53)+('RS Attrib'!J436*'X RS Gen V Info'!$E$54)+('RS Attrib'!J437*'X RS Gen V Info'!$E$55)</f>
        <v>0</v>
      </c>
      <c r="K438" s="557">
        <f>(K435*'X RS Gen V Info'!$E$53)+('RS Attrib'!K436*'X RS Gen V Info'!$E$54)+('RS Attrib'!K437*'X RS Gen V Info'!$E$55)</f>
        <v>0</v>
      </c>
      <c r="L438" s="557">
        <f>(L435*'X RS Gen V Info'!$E$53)+('RS Attrib'!L436*'X RS Gen V Info'!$E$54)+('RS Attrib'!L437*'X RS Gen V Info'!$E$55)</f>
        <v>0</v>
      </c>
      <c r="M438" s="557">
        <f>(M435*'X RS Gen V Info'!$E$53)+('RS Attrib'!M436*'X RS Gen V Info'!$E$54)+('RS Attrib'!M437*'X RS Gen V Info'!$E$55)</f>
        <v>0</v>
      </c>
      <c r="N438" s="557">
        <f>(N435*'X RS Gen V Info'!$E$53)+('RS Attrib'!N436*'X RS Gen V Info'!$E$54)+('RS Attrib'!N437*'X RS Gen V Info'!$E$55)</f>
        <v>0</v>
      </c>
      <c r="O438" s="557">
        <f>(O435*'X RS Gen V Info'!$E$53)+('RS Attrib'!O436*'X RS Gen V Info'!$E$54)+('RS Attrib'!O437*'X RS Gen V Info'!$E$55)</f>
        <v>0</v>
      </c>
      <c r="P438" s="557">
        <f>(P435*'X RS Gen V Info'!$E$53)+('RS Attrib'!P436*'X RS Gen V Info'!$E$54)+('RS Attrib'!P437*'X RS Gen V Info'!$E$55)</f>
        <v>0</v>
      </c>
      <c r="Q438" s="557">
        <f>(Q435*'X RS Gen V Info'!$E$53)+('RS Attrib'!Q436*'X RS Gen V Info'!$E$54)+('RS Attrib'!Q437*'X RS Gen V Info'!$E$55)</f>
        <v>0</v>
      </c>
      <c r="R438" s="557">
        <f>(R435*'X RS Gen V Info'!$E$53)+('RS Attrib'!R436*'X RS Gen V Info'!$E$54)+('RS Attrib'!R437*'X RS Gen V Info'!$E$55)</f>
        <v>0</v>
      </c>
      <c r="S438" s="557">
        <f>(S435*'X RS Gen V Info'!$E$53)+('RS Attrib'!S436*'X RS Gen V Info'!$E$54)+('RS Attrib'!S437*'X RS Gen V Info'!$E$55)</f>
        <v>0</v>
      </c>
      <c r="T438" s="557">
        <f>(T435*'X RS Gen V Info'!$E$53)+('RS Attrib'!T436*'X RS Gen V Info'!$E$54)+('RS Attrib'!T437*'X RS Gen V Info'!$E$55)</f>
        <v>0</v>
      </c>
      <c r="U438" s="557">
        <f>(U435*'X RS Gen V Info'!$E$53)+('RS Attrib'!U436*'X RS Gen V Info'!$E$54)+('RS Attrib'!U437*'X RS Gen V Info'!$E$55)</f>
        <v>0</v>
      </c>
      <c r="V438" s="557">
        <f>(V435*'X RS Gen V Info'!$E$53)+('RS Attrib'!V436*'X RS Gen V Info'!$E$54)+('RS Attrib'!V437*'X RS Gen V Info'!$E$55)</f>
        <v>0</v>
      </c>
      <c r="W438" s="557">
        <f>(W435*'X RS Gen V Info'!$E$53)+('RS Attrib'!W436*'X RS Gen V Info'!$E$54)+('RS Attrib'!W437*'X RS Gen V Info'!$E$55)</f>
        <v>0</v>
      </c>
      <c r="X438" s="557">
        <f>(X435*'X RS Gen V Info'!$E$53)+('RS Attrib'!X436*'X RS Gen V Info'!$E$54)+('RS Attrib'!X437*'X RS Gen V Info'!$E$55)</f>
        <v>0</v>
      </c>
      <c r="Y438" s="557">
        <f>(Y435*'X RS Gen V Info'!$E$53)+('RS Attrib'!Y436*'X RS Gen V Info'!$E$54)+('RS Attrib'!Y437*'X RS Gen V Info'!$E$55)</f>
        <v>0</v>
      </c>
      <c r="Z438" s="557">
        <f>(Z435*'X RS Gen V Info'!$E$53)+('RS Attrib'!Z436*'X RS Gen V Info'!$E$54)+('RS Attrib'!Z437*'X RS Gen V Info'!$E$55)</f>
        <v>0</v>
      </c>
      <c r="AA438" s="557">
        <f>(AA435*'X RS Gen V Info'!$E$53)+('RS Attrib'!AA436*'X RS Gen V Info'!$E$54)+('RS Attrib'!AA437*'X RS Gen V Info'!$E$55)</f>
        <v>0</v>
      </c>
    </row>
    <row r="439" spans="2:27" x14ac:dyDescent="0.2">
      <c r="B439" s="778"/>
      <c r="C439" s="389" t="s">
        <v>187</v>
      </c>
      <c r="D439" s="383"/>
      <c r="E439" s="518" t="s">
        <v>63</v>
      </c>
      <c r="F439" s="383"/>
      <c r="G439" s="178"/>
      <c r="H439" s="606"/>
      <c r="I439" s="606"/>
      <c r="J439" s="606"/>
      <c r="K439" s="606"/>
      <c r="L439" s="606"/>
      <c r="M439" s="606"/>
      <c r="N439" s="606"/>
      <c r="O439" s="606"/>
      <c r="P439" s="606"/>
      <c r="Q439" s="606"/>
      <c r="R439" s="606"/>
      <c r="S439" s="606"/>
      <c r="T439" s="606"/>
      <c r="U439" s="606"/>
      <c r="V439" s="606"/>
      <c r="W439" s="606"/>
      <c r="X439" s="606"/>
      <c r="Y439" s="606"/>
      <c r="Z439" s="606"/>
      <c r="AA439" s="606"/>
    </row>
    <row r="440" spans="2:27" x14ac:dyDescent="0.2">
      <c r="B440" s="778"/>
      <c r="C440" s="388" t="s">
        <v>188</v>
      </c>
      <c r="D440" s="383"/>
      <c r="E440" s="518" t="s">
        <v>63</v>
      </c>
      <c r="F440" s="383"/>
      <c r="G440" s="178"/>
      <c r="H440" s="606"/>
      <c r="I440" s="606"/>
      <c r="J440" s="606"/>
      <c r="K440" s="606"/>
      <c r="L440" s="606"/>
      <c r="M440" s="606"/>
      <c r="N440" s="606"/>
      <c r="O440" s="606"/>
      <c r="P440" s="606"/>
      <c r="Q440" s="606"/>
      <c r="R440" s="606"/>
      <c r="S440" s="606"/>
      <c r="T440" s="606"/>
      <c r="U440" s="606"/>
      <c r="V440" s="606"/>
      <c r="W440" s="606"/>
      <c r="X440" s="606"/>
      <c r="Y440" s="606"/>
      <c r="Z440" s="606"/>
      <c r="AA440" s="606"/>
    </row>
    <row r="441" spans="2:27" x14ac:dyDescent="0.2">
      <c r="B441" s="778"/>
      <c r="C441" s="388" t="s">
        <v>189</v>
      </c>
      <c r="D441" s="383"/>
      <c r="E441" s="518" t="s">
        <v>63</v>
      </c>
      <c r="F441" s="383"/>
      <c r="G441" s="178"/>
      <c r="H441" s="606"/>
      <c r="I441" s="606"/>
      <c r="J441" s="606"/>
      <c r="K441" s="606"/>
      <c r="L441" s="606"/>
      <c r="M441" s="606"/>
      <c r="N441" s="606"/>
      <c r="O441" s="606"/>
      <c r="P441" s="606"/>
      <c r="Q441" s="606"/>
      <c r="R441" s="606"/>
      <c r="S441" s="606"/>
      <c r="T441" s="606"/>
      <c r="U441" s="606"/>
      <c r="V441" s="606"/>
      <c r="W441" s="606"/>
      <c r="X441" s="606"/>
      <c r="Y441" s="606"/>
      <c r="Z441" s="606"/>
      <c r="AA441" s="606"/>
    </row>
    <row r="442" spans="2:27" x14ac:dyDescent="0.2">
      <c r="B442" s="778"/>
      <c r="C442" s="388" t="s">
        <v>190</v>
      </c>
      <c r="D442" s="383"/>
      <c r="E442" s="518" t="s">
        <v>63</v>
      </c>
      <c r="F442" s="383"/>
      <c r="G442" s="178"/>
      <c r="H442" s="606"/>
      <c r="I442" s="606"/>
      <c r="J442" s="606"/>
      <c r="K442" s="606"/>
      <c r="L442" s="606"/>
      <c r="M442" s="606"/>
      <c r="N442" s="606"/>
      <c r="O442" s="606"/>
      <c r="P442" s="606"/>
      <c r="Q442" s="606"/>
      <c r="R442" s="606"/>
      <c r="S442" s="606"/>
      <c r="T442" s="606"/>
      <c r="U442" s="606"/>
      <c r="V442" s="606"/>
      <c r="W442" s="606"/>
      <c r="X442" s="606"/>
      <c r="Y442" s="606"/>
      <c r="Z442" s="606"/>
      <c r="AA442" s="606"/>
    </row>
    <row r="443" spans="2:27" x14ac:dyDescent="0.2">
      <c r="B443" s="778"/>
      <c r="C443" s="388" t="s">
        <v>191</v>
      </c>
      <c r="D443" s="383"/>
      <c r="E443" s="518" t="s">
        <v>63</v>
      </c>
      <c r="F443" s="383"/>
      <c r="G443" s="178"/>
      <c r="H443" s="606"/>
      <c r="I443" s="606"/>
      <c r="J443" s="606"/>
      <c r="K443" s="606"/>
      <c r="L443" s="606"/>
      <c r="M443" s="606"/>
      <c r="N443" s="606"/>
      <c r="O443" s="606"/>
      <c r="P443" s="606"/>
      <c r="Q443" s="606"/>
      <c r="R443" s="606"/>
      <c r="S443" s="606"/>
      <c r="T443" s="606"/>
      <c r="U443" s="606"/>
      <c r="V443" s="606"/>
      <c r="W443" s="606"/>
      <c r="X443" s="606"/>
      <c r="Y443" s="606"/>
      <c r="Z443" s="606"/>
      <c r="AA443" s="606"/>
    </row>
    <row r="444" spans="2:27" x14ac:dyDescent="0.2">
      <c r="B444" s="778"/>
      <c r="C444" s="388" t="s">
        <v>192</v>
      </c>
      <c r="D444" s="383"/>
      <c r="E444" s="518" t="s">
        <v>82</v>
      </c>
      <c r="F444" s="383"/>
      <c r="G444" s="178"/>
      <c r="H444" s="606"/>
      <c r="I444" s="606"/>
      <c r="J444" s="606"/>
      <c r="K444" s="606"/>
      <c r="L444" s="606"/>
      <c r="M444" s="606"/>
      <c r="N444" s="606"/>
      <c r="O444" s="606"/>
      <c r="P444" s="606"/>
      <c r="Q444" s="606"/>
      <c r="R444" s="606"/>
      <c r="S444" s="606"/>
      <c r="T444" s="606"/>
      <c r="U444" s="606"/>
      <c r="V444" s="606"/>
      <c r="W444" s="606"/>
      <c r="X444" s="606"/>
      <c r="Y444" s="606"/>
      <c r="Z444" s="606"/>
      <c r="AA444" s="606"/>
    </row>
    <row r="445" spans="2:27" x14ac:dyDescent="0.2">
      <c r="B445" s="778"/>
      <c r="C445" s="388" t="s">
        <v>193</v>
      </c>
      <c r="D445" s="383"/>
      <c r="E445" s="518" t="s">
        <v>82</v>
      </c>
      <c r="F445" s="383"/>
      <c r="G445" s="178"/>
      <c r="H445" s="606"/>
      <c r="I445" s="606"/>
      <c r="J445" s="606"/>
      <c r="K445" s="606"/>
      <c r="L445" s="606"/>
      <c r="M445" s="606"/>
      <c r="N445" s="606"/>
      <c r="O445" s="606"/>
      <c r="P445" s="606"/>
      <c r="Q445" s="606"/>
      <c r="R445" s="606"/>
      <c r="S445" s="606"/>
      <c r="T445" s="606"/>
      <c r="U445" s="606"/>
      <c r="V445" s="606"/>
      <c r="W445" s="606"/>
      <c r="X445" s="606"/>
      <c r="Y445" s="606"/>
      <c r="Z445" s="606"/>
      <c r="AA445" s="606"/>
    </row>
    <row r="446" spans="2:27" x14ac:dyDescent="0.2">
      <c r="B446" s="778"/>
      <c r="C446" s="390" t="s">
        <v>201</v>
      </c>
      <c r="D446" s="383"/>
      <c r="E446" s="383"/>
      <c r="F446" s="383"/>
      <c r="G446" s="178"/>
      <c r="H446" s="606"/>
      <c r="I446" s="606"/>
      <c r="J446" s="606"/>
      <c r="K446" s="606"/>
      <c r="L446" s="606"/>
      <c r="M446" s="606"/>
      <c r="N446" s="606"/>
      <c r="O446" s="606"/>
      <c r="P446" s="606"/>
      <c r="Q446" s="606"/>
      <c r="R446" s="606"/>
      <c r="S446" s="606"/>
      <c r="T446" s="606"/>
      <c r="U446" s="606"/>
      <c r="V446" s="606"/>
      <c r="W446" s="606"/>
      <c r="X446" s="606"/>
      <c r="Y446" s="606"/>
      <c r="Z446" s="606"/>
      <c r="AA446" s="606"/>
    </row>
    <row r="447" spans="2:27" x14ac:dyDescent="0.2">
      <c r="B447" s="778"/>
      <c r="C447" s="385"/>
      <c r="D447" s="383"/>
      <c r="E447" s="383"/>
      <c r="F447" s="383"/>
      <c r="G447" s="178"/>
      <c r="H447" s="606"/>
      <c r="I447" s="606"/>
      <c r="J447" s="606"/>
      <c r="K447" s="606"/>
      <c r="L447" s="606"/>
      <c r="M447" s="606"/>
      <c r="N447" s="606"/>
      <c r="O447" s="606"/>
      <c r="P447" s="606"/>
      <c r="Q447" s="606"/>
      <c r="R447" s="606"/>
      <c r="S447" s="606"/>
      <c r="T447" s="606"/>
      <c r="U447" s="606"/>
      <c r="V447" s="606"/>
      <c r="W447" s="606"/>
      <c r="X447" s="606"/>
      <c r="Y447" s="606"/>
      <c r="Z447" s="606"/>
      <c r="AA447" s="606"/>
    </row>
    <row r="448" spans="2:27" x14ac:dyDescent="0.2">
      <c r="B448" s="778"/>
      <c r="C448" s="385"/>
      <c r="D448" s="383"/>
      <c r="E448" s="383"/>
      <c r="F448" s="383"/>
      <c r="G448" s="178"/>
      <c r="H448" s="606"/>
      <c r="I448" s="606"/>
      <c r="J448" s="606"/>
      <c r="K448" s="606"/>
      <c r="L448" s="606"/>
      <c r="M448" s="606"/>
      <c r="N448" s="606"/>
      <c r="O448" s="606"/>
      <c r="P448" s="606"/>
      <c r="Q448" s="606"/>
      <c r="R448" s="606"/>
      <c r="S448" s="606"/>
      <c r="T448" s="606"/>
      <c r="U448" s="606"/>
      <c r="V448" s="606"/>
      <c r="W448" s="606"/>
      <c r="X448" s="606"/>
      <c r="Y448" s="606"/>
      <c r="Z448" s="606"/>
      <c r="AA448" s="606"/>
    </row>
    <row r="449" spans="2:27" x14ac:dyDescent="0.2">
      <c r="B449" s="778"/>
      <c r="C449" s="385"/>
      <c r="D449" s="383"/>
      <c r="E449" s="383"/>
      <c r="F449" s="383"/>
      <c r="G449" s="178"/>
      <c r="H449" s="606"/>
      <c r="I449" s="606"/>
      <c r="J449" s="606"/>
      <c r="K449" s="606"/>
      <c r="L449" s="606"/>
      <c r="M449" s="606"/>
      <c r="N449" s="606"/>
      <c r="O449" s="606"/>
      <c r="P449" s="606"/>
      <c r="Q449" s="606"/>
      <c r="R449" s="606"/>
      <c r="S449" s="606"/>
      <c r="T449" s="606"/>
      <c r="U449" s="606"/>
      <c r="V449" s="606"/>
      <c r="W449" s="606"/>
      <c r="X449" s="606"/>
      <c r="Y449" s="606"/>
      <c r="Z449" s="606"/>
      <c r="AA449" s="606"/>
    </row>
    <row r="450" spans="2:27" x14ac:dyDescent="0.2">
      <c r="B450" s="778"/>
      <c r="C450" s="385"/>
      <c r="D450" s="383"/>
      <c r="E450" s="383"/>
      <c r="F450" s="383"/>
      <c r="G450" s="178"/>
      <c r="H450" s="606"/>
      <c r="I450" s="606"/>
      <c r="J450" s="606"/>
      <c r="K450" s="606"/>
      <c r="L450" s="606"/>
      <c r="M450" s="606"/>
      <c r="N450" s="606"/>
      <c r="O450" s="606"/>
      <c r="P450" s="606"/>
      <c r="Q450" s="606"/>
      <c r="R450" s="606"/>
      <c r="S450" s="606"/>
      <c r="T450" s="606"/>
      <c r="U450" s="606"/>
      <c r="V450" s="606"/>
      <c r="W450" s="606"/>
      <c r="X450" s="606"/>
      <c r="Y450" s="606"/>
      <c r="Z450" s="606"/>
      <c r="AA450" s="606"/>
    </row>
    <row r="451" spans="2:27" x14ac:dyDescent="0.2">
      <c r="B451" s="778"/>
      <c r="C451" s="209" t="s">
        <v>77</v>
      </c>
      <c r="D451" s="210"/>
      <c r="E451" s="210"/>
      <c r="F451" s="210"/>
      <c r="G451" s="211"/>
      <c r="H451" s="557"/>
      <c r="I451" s="557"/>
      <c r="J451" s="557"/>
      <c r="K451" s="557"/>
      <c r="L451" s="557"/>
      <c r="M451" s="557"/>
      <c r="N451" s="557"/>
      <c r="O451" s="557"/>
      <c r="P451" s="557"/>
      <c r="Q451" s="557"/>
      <c r="R451" s="557"/>
      <c r="S451" s="557"/>
      <c r="T451" s="557"/>
      <c r="U451" s="557"/>
      <c r="V451" s="557"/>
      <c r="W451" s="557"/>
      <c r="X451" s="557"/>
      <c r="Y451" s="557"/>
      <c r="Z451" s="557"/>
      <c r="AA451" s="557"/>
    </row>
    <row r="452" spans="2:27" x14ac:dyDescent="0.2">
      <c r="B452" s="778"/>
      <c r="C452" s="213" t="s">
        <v>75</v>
      </c>
      <c r="D452" s="210"/>
      <c r="E452" s="210"/>
      <c r="F452" s="210"/>
      <c r="G452" s="211"/>
      <c r="H452" s="558">
        <f>SUMIF($E438:$E450,"NE",H438:H450)</f>
        <v>0</v>
      </c>
      <c r="I452" s="558">
        <f t="shared" ref="I452:AA452" si="60">SUMIF($E438:$E450,"NE",I438:I450)</f>
        <v>0</v>
      </c>
      <c r="J452" s="558">
        <f t="shared" si="60"/>
        <v>0</v>
      </c>
      <c r="K452" s="558">
        <f t="shared" si="60"/>
        <v>0</v>
      </c>
      <c r="L452" s="558">
        <f t="shared" si="60"/>
        <v>0</v>
      </c>
      <c r="M452" s="558">
        <f t="shared" si="60"/>
        <v>0</v>
      </c>
      <c r="N452" s="558">
        <f t="shared" si="60"/>
        <v>0</v>
      </c>
      <c r="O452" s="558">
        <f t="shared" si="60"/>
        <v>0</v>
      </c>
      <c r="P452" s="558">
        <f t="shared" si="60"/>
        <v>0</v>
      </c>
      <c r="Q452" s="558">
        <f t="shared" si="60"/>
        <v>0</v>
      </c>
      <c r="R452" s="558">
        <f t="shared" si="60"/>
        <v>0</v>
      </c>
      <c r="S452" s="558">
        <f t="shared" si="60"/>
        <v>0</v>
      </c>
      <c r="T452" s="558">
        <f t="shared" si="60"/>
        <v>0</v>
      </c>
      <c r="U452" s="558">
        <f t="shared" si="60"/>
        <v>0</v>
      </c>
      <c r="V452" s="558">
        <f t="shared" si="60"/>
        <v>0</v>
      </c>
      <c r="W452" s="558">
        <f t="shared" si="60"/>
        <v>0</v>
      </c>
      <c r="X452" s="558">
        <f t="shared" si="60"/>
        <v>0</v>
      </c>
      <c r="Y452" s="558">
        <f t="shared" si="60"/>
        <v>0</v>
      </c>
      <c r="Z452" s="558">
        <f t="shared" si="60"/>
        <v>0</v>
      </c>
      <c r="AA452" s="558">
        <f t="shared" si="60"/>
        <v>0</v>
      </c>
    </row>
    <row r="453" spans="2:27" x14ac:dyDescent="0.2">
      <c r="B453" s="778"/>
      <c r="C453" s="213" t="s">
        <v>76</v>
      </c>
      <c r="D453" s="210"/>
      <c r="E453" s="210"/>
      <c r="F453" s="210"/>
      <c r="G453" s="211"/>
      <c r="H453" s="558">
        <f>SUMIF($E438:$E450,"Not NE",H438:H450)</f>
        <v>0</v>
      </c>
      <c r="I453" s="558">
        <f t="shared" ref="I453:AA453" si="61">SUMIF($E438:$E450,"Not NE",I438:I450)</f>
        <v>0</v>
      </c>
      <c r="J453" s="558">
        <f t="shared" si="61"/>
        <v>0</v>
      </c>
      <c r="K453" s="558">
        <f t="shared" si="61"/>
        <v>0</v>
      </c>
      <c r="L453" s="558">
        <f t="shared" si="61"/>
        <v>0</v>
      </c>
      <c r="M453" s="558">
        <f t="shared" si="61"/>
        <v>0</v>
      </c>
      <c r="N453" s="558">
        <f t="shared" si="61"/>
        <v>0</v>
      </c>
      <c r="O453" s="558">
        <f t="shared" si="61"/>
        <v>0</v>
      </c>
      <c r="P453" s="558">
        <f t="shared" si="61"/>
        <v>0</v>
      </c>
      <c r="Q453" s="558">
        <f t="shared" si="61"/>
        <v>0</v>
      </c>
      <c r="R453" s="558">
        <f t="shared" si="61"/>
        <v>0</v>
      </c>
      <c r="S453" s="558">
        <f t="shared" si="61"/>
        <v>0</v>
      </c>
      <c r="T453" s="558">
        <f t="shared" si="61"/>
        <v>0</v>
      </c>
      <c r="U453" s="558">
        <f t="shared" si="61"/>
        <v>0</v>
      </c>
      <c r="V453" s="558">
        <f t="shared" si="61"/>
        <v>0</v>
      </c>
      <c r="W453" s="558">
        <f t="shared" si="61"/>
        <v>0</v>
      </c>
      <c r="X453" s="558">
        <f t="shared" si="61"/>
        <v>0</v>
      </c>
      <c r="Y453" s="558">
        <f t="shared" si="61"/>
        <v>0</v>
      </c>
      <c r="Z453" s="558">
        <f t="shared" si="61"/>
        <v>0</v>
      </c>
      <c r="AA453" s="558">
        <f t="shared" si="61"/>
        <v>0</v>
      </c>
    </row>
    <row r="454" spans="2:27" x14ac:dyDescent="0.2">
      <c r="B454" s="778"/>
      <c r="C454" s="209" t="s">
        <v>73</v>
      </c>
      <c r="D454" s="210"/>
      <c r="E454" s="210"/>
      <c r="F454" s="210"/>
      <c r="G454" s="211"/>
      <c r="H454" s="559">
        <f t="shared" ref="H454:AA454" si="62">SUM(H438:H450)</f>
        <v>0</v>
      </c>
      <c r="I454" s="560">
        <f t="shared" si="62"/>
        <v>0</v>
      </c>
      <c r="J454" s="560">
        <f t="shared" si="62"/>
        <v>0</v>
      </c>
      <c r="K454" s="560">
        <f t="shared" si="62"/>
        <v>0</v>
      </c>
      <c r="L454" s="560">
        <f t="shared" si="62"/>
        <v>0</v>
      </c>
      <c r="M454" s="560">
        <f t="shared" si="62"/>
        <v>0</v>
      </c>
      <c r="N454" s="560">
        <f t="shared" si="62"/>
        <v>0</v>
      </c>
      <c r="O454" s="560">
        <f t="shared" si="62"/>
        <v>0</v>
      </c>
      <c r="P454" s="560">
        <f t="shared" si="62"/>
        <v>0</v>
      </c>
      <c r="Q454" s="560">
        <f t="shared" si="62"/>
        <v>0</v>
      </c>
      <c r="R454" s="560">
        <f t="shared" si="62"/>
        <v>0</v>
      </c>
      <c r="S454" s="560">
        <f t="shared" si="62"/>
        <v>0</v>
      </c>
      <c r="T454" s="560">
        <f t="shared" si="62"/>
        <v>0</v>
      </c>
      <c r="U454" s="560">
        <f t="shared" si="62"/>
        <v>0</v>
      </c>
      <c r="V454" s="560">
        <f t="shared" si="62"/>
        <v>0</v>
      </c>
      <c r="W454" s="560">
        <f t="shared" si="62"/>
        <v>0</v>
      </c>
      <c r="X454" s="560">
        <f t="shared" si="62"/>
        <v>0</v>
      </c>
      <c r="Y454" s="560">
        <f t="shared" si="62"/>
        <v>0</v>
      </c>
      <c r="Z454" s="560">
        <f t="shared" si="62"/>
        <v>0</v>
      </c>
      <c r="AA454" s="560">
        <f t="shared" si="62"/>
        <v>0</v>
      </c>
    </row>
    <row r="455" spans="2:27" x14ac:dyDescent="0.2">
      <c r="B455" s="777" t="str">
        <f>'RS Phys Flow'!B40</f>
        <v>Educational visits: other groups (unsupported).</v>
      </c>
      <c r="C455" s="225" t="s">
        <v>202</v>
      </c>
      <c r="D455" s="216"/>
      <c r="E455" s="216"/>
      <c r="F455" s="216"/>
      <c r="G455" s="217"/>
      <c r="H455" s="557"/>
      <c r="I455" s="557"/>
      <c r="J455" s="557"/>
      <c r="K455" s="557"/>
      <c r="L455" s="557"/>
      <c r="M455" s="557"/>
      <c r="N455" s="557"/>
      <c r="O455" s="557"/>
      <c r="P455" s="557"/>
      <c r="Q455" s="557"/>
      <c r="R455" s="557"/>
      <c r="S455" s="557"/>
      <c r="T455" s="557"/>
      <c r="U455" s="557"/>
      <c r="V455" s="557"/>
      <c r="W455" s="557"/>
      <c r="X455" s="557"/>
      <c r="Y455" s="557"/>
      <c r="Z455" s="557"/>
      <c r="AA455" s="557"/>
    </row>
    <row r="456" spans="2:27" ht="28.5" x14ac:dyDescent="0.2">
      <c r="B456" s="778"/>
      <c r="C456" s="389" t="s">
        <v>298</v>
      </c>
      <c r="D456" s="383"/>
      <c r="E456" s="210" t="s">
        <v>82</v>
      </c>
      <c r="F456" s="383"/>
      <c r="G456" s="178"/>
      <c r="H456" s="606"/>
      <c r="I456" s="606"/>
      <c r="J456" s="606"/>
      <c r="K456" s="606"/>
      <c r="L456" s="606"/>
      <c r="M456" s="606"/>
      <c r="N456" s="606"/>
      <c r="O456" s="606"/>
      <c r="P456" s="606"/>
      <c r="Q456" s="606"/>
      <c r="R456" s="606"/>
      <c r="S456" s="606"/>
      <c r="T456" s="606"/>
      <c r="U456" s="606"/>
      <c r="V456" s="606"/>
      <c r="W456" s="606"/>
      <c r="X456" s="606"/>
      <c r="Y456" s="606"/>
      <c r="Z456" s="606"/>
      <c r="AA456" s="606"/>
    </row>
    <row r="457" spans="2:27" ht="28.5" x14ac:dyDescent="0.2">
      <c r="B457" s="778"/>
      <c r="C457" s="389" t="s">
        <v>299</v>
      </c>
      <c r="D457" s="383"/>
      <c r="E457" s="210" t="s">
        <v>82</v>
      </c>
      <c r="F457" s="383"/>
      <c r="G457" s="178"/>
      <c r="H457" s="606"/>
      <c r="I457" s="606"/>
      <c r="J457" s="606"/>
      <c r="K457" s="606"/>
      <c r="L457" s="606"/>
      <c r="M457" s="606"/>
      <c r="N457" s="606"/>
      <c r="O457" s="606"/>
      <c r="P457" s="606"/>
      <c r="Q457" s="606"/>
      <c r="R457" s="606"/>
      <c r="S457" s="606"/>
      <c r="T457" s="606"/>
      <c r="U457" s="606"/>
      <c r="V457" s="606"/>
      <c r="W457" s="606"/>
      <c r="X457" s="606"/>
      <c r="Y457" s="606"/>
      <c r="Z457" s="606"/>
      <c r="AA457" s="606"/>
    </row>
    <row r="458" spans="2:27" ht="28.5" x14ac:dyDescent="0.2">
      <c r="B458" s="778"/>
      <c r="C458" s="389" t="s">
        <v>300</v>
      </c>
      <c r="D458" s="383"/>
      <c r="E458" s="210" t="s">
        <v>82</v>
      </c>
      <c r="F458" s="383"/>
      <c r="G458" s="178"/>
      <c r="H458" s="606"/>
      <c r="I458" s="606"/>
      <c r="J458" s="606"/>
      <c r="K458" s="606"/>
      <c r="L458" s="606"/>
      <c r="M458" s="606"/>
      <c r="N458" s="606"/>
      <c r="O458" s="606"/>
      <c r="P458" s="606"/>
      <c r="Q458" s="606"/>
      <c r="R458" s="606"/>
      <c r="S458" s="606"/>
      <c r="T458" s="606"/>
      <c r="U458" s="606"/>
      <c r="V458" s="606"/>
      <c r="W458" s="606"/>
      <c r="X458" s="606"/>
      <c r="Y458" s="606"/>
      <c r="Z458" s="606"/>
      <c r="AA458" s="606"/>
    </row>
    <row r="459" spans="2:27" x14ac:dyDescent="0.2">
      <c r="B459" s="778"/>
      <c r="C459" s="212" t="s">
        <v>83</v>
      </c>
      <c r="D459" s="210"/>
      <c r="E459" s="210" t="s">
        <v>82</v>
      </c>
      <c r="F459" s="210"/>
      <c r="G459" s="211"/>
      <c r="H459" s="557">
        <f>(H456*'X RS Gen V Info'!$E$53)+('RS Attrib'!H457*'X RS Gen V Info'!$E$54)+('RS Attrib'!H458*'X RS Gen V Info'!$E$55)</f>
        <v>0</v>
      </c>
      <c r="I459" s="557">
        <f>(I456*'X RS Gen V Info'!$E$53)+('RS Attrib'!I457*'X RS Gen V Info'!$E$54)+('RS Attrib'!I458*'X RS Gen V Info'!$E$55)</f>
        <v>0</v>
      </c>
      <c r="J459" s="557">
        <f>(J456*'X RS Gen V Info'!$E$53)+('RS Attrib'!J457*'X RS Gen V Info'!$E$54)+('RS Attrib'!J458*'X RS Gen V Info'!$E$55)</f>
        <v>0</v>
      </c>
      <c r="K459" s="557">
        <f>(K456*'X RS Gen V Info'!$E$53)+('RS Attrib'!K457*'X RS Gen V Info'!$E$54)+('RS Attrib'!K458*'X RS Gen V Info'!$E$55)</f>
        <v>0</v>
      </c>
      <c r="L459" s="557">
        <f>(L456*'X RS Gen V Info'!$E$53)+('RS Attrib'!L457*'X RS Gen V Info'!$E$54)+('RS Attrib'!L458*'X RS Gen V Info'!$E$55)</f>
        <v>0</v>
      </c>
      <c r="M459" s="557">
        <f>(M456*'X RS Gen V Info'!$E$53)+('RS Attrib'!M457*'X RS Gen V Info'!$E$54)+('RS Attrib'!M458*'X RS Gen V Info'!$E$55)</f>
        <v>0</v>
      </c>
      <c r="N459" s="557">
        <f>(N456*'X RS Gen V Info'!$E$53)+('RS Attrib'!N457*'X RS Gen V Info'!$E$54)+('RS Attrib'!N458*'X RS Gen V Info'!$E$55)</f>
        <v>0</v>
      </c>
      <c r="O459" s="557">
        <f>(O456*'X RS Gen V Info'!$E$53)+('RS Attrib'!O457*'X RS Gen V Info'!$E$54)+('RS Attrib'!O458*'X RS Gen V Info'!$E$55)</f>
        <v>0</v>
      </c>
      <c r="P459" s="557">
        <f>(P456*'X RS Gen V Info'!$E$53)+('RS Attrib'!P457*'X RS Gen V Info'!$E$54)+('RS Attrib'!P458*'X RS Gen V Info'!$E$55)</f>
        <v>0</v>
      </c>
      <c r="Q459" s="557">
        <f>(Q456*'X RS Gen V Info'!$E$53)+('RS Attrib'!Q457*'X RS Gen V Info'!$E$54)+('RS Attrib'!Q458*'X RS Gen V Info'!$E$55)</f>
        <v>0</v>
      </c>
      <c r="R459" s="557">
        <f>(R456*'X RS Gen V Info'!$E$53)+('RS Attrib'!R457*'X RS Gen V Info'!$E$54)+('RS Attrib'!R458*'X RS Gen V Info'!$E$55)</f>
        <v>0</v>
      </c>
      <c r="S459" s="557">
        <f>(S456*'X RS Gen V Info'!$E$53)+('RS Attrib'!S457*'X RS Gen V Info'!$E$54)+('RS Attrib'!S458*'X RS Gen V Info'!$E$55)</f>
        <v>0</v>
      </c>
      <c r="T459" s="557">
        <f>(T456*'X RS Gen V Info'!$E$53)+('RS Attrib'!T457*'X RS Gen V Info'!$E$54)+('RS Attrib'!T458*'X RS Gen V Info'!$E$55)</f>
        <v>0</v>
      </c>
      <c r="U459" s="557">
        <f>(U456*'X RS Gen V Info'!$E$53)+('RS Attrib'!U457*'X RS Gen V Info'!$E$54)+('RS Attrib'!U458*'X RS Gen V Info'!$E$55)</f>
        <v>0</v>
      </c>
      <c r="V459" s="557">
        <f>(V456*'X RS Gen V Info'!$E$53)+('RS Attrib'!V457*'X RS Gen V Info'!$E$54)+('RS Attrib'!V458*'X RS Gen V Info'!$E$55)</f>
        <v>0</v>
      </c>
      <c r="W459" s="557">
        <f>(W456*'X RS Gen V Info'!$E$53)+('RS Attrib'!W457*'X RS Gen V Info'!$E$54)+('RS Attrib'!W458*'X RS Gen V Info'!$E$55)</f>
        <v>0</v>
      </c>
      <c r="X459" s="557">
        <f>(X456*'X RS Gen V Info'!$E$53)+('RS Attrib'!X457*'X RS Gen V Info'!$E$54)+('RS Attrib'!X458*'X RS Gen V Info'!$E$55)</f>
        <v>0</v>
      </c>
      <c r="Y459" s="557">
        <f>(Y456*'X RS Gen V Info'!$E$53)+('RS Attrib'!Y457*'X RS Gen V Info'!$E$54)+('RS Attrib'!Y458*'X RS Gen V Info'!$E$55)</f>
        <v>0</v>
      </c>
      <c r="Z459" s="557">
        <f>(Z456*'X RS Gen V Info'!$E$53)+('RS Attrib'!Z457*'X RS Gen V Info'!$E$54)+('RS Attrib'!Z458*'X RS Gen V Info'!$E$55)</f>
        <v>0</v>
      </c>
      <c r="AA459" s="557">
        <f>(AA456*'X RS Gen V Info'!$E$53)+('RS Attrib'!AA457*'X RS Gen V Info'!$E$54)+('RS Attrib'!AA458*'X RS Gen V Info'!$E$55)</f>
        <v>0</v>
      </c>
    </row>
    <row r="460" spans="2:27" x14ac:dyDescent="0.2">
      <c r="B460" s="778"/>
      <c r="C460" s="389" t="s">
        <v>187</v>
      </c>
      <c r="D460" s="383"/>
      <c r="E460" s="518" t="s">
        <v>63</v>
      </c>
      <c r="F460" s="383"/>
      <c r="G460" s="178"/>
      <c r="H460" s="606"/>
      <c r="I460" s="606"/>
      <c r="J460" s="606"/>
      <c r="K460" s="606"/>
      <c r="L460" s="606"/>
      <c r="M460" s="606"/>
      <c r="N460" s="606"/>
      <c r="O460" s="606"/>
      <c r="P460" s="606"/>
      <c r="Q460" s="606"/>
      <c r="R460" s="606"/>
      <c r="S460" s="606"/>
      <c r="T460" s="606"/>
      <c r="U460" s="606"/>
      <c r="V460" s="606"/>
      <c r="W460" s="606"/>
      <c r="X460" s="606"/>
      <c r="Y460" s="606"/>
      <c r="Z460" s="606"/>
      <c r="AA460" s="606"/>
    </row>
    <row r="461" spans="2:27" x14ac:dyDescent="0.2">
      <c r="B461" s="778"/>
      <c r="C461" s="388" t="s">
        <v>188</v>
      </c>
      <c r="D461" s="383"/>
      <c r="E461" s="518" t="s">
        <v>63</v>
      </c>
      <c r="F461" s="383"/>
      <c r="G461" s="178"/>
      <c r="H461" s="606"/>
      <c r="I461" s="606"/>
      <c r="J461" s="606"/>
      <c r="K461" s="606"/>
      <c r="L461" s="606"/>
      <c r="M461" s="606"/>
      <c r="N461" s="606"/>
      <c r="O461" s="606"/>
      <c r="P461" s="606"/>
      <c r="Q461" s="606"/>
      <c r="R461" s="606"/>
      <c r="S461" s="606"/>
      <c r="T461" s="606"/>
      <c r="U461" s="606"/>
      <c r="V461" s="606"/>
      <c r="W461" s="606"/>
      <c r="X461" s="606"/>
      <c r="Y461" s="606"/>
      <c r="Z461" s="606"/>
      <c r="AA461" s="606"/>
    </row>
    <row r="462" spans="2:27" x14ac:dyDescent="0.2">
      <c r="B462" s="778"/>
      <c r="C462" s="388" t="s">
        <v>189</v>
      </c>
      <c r="D462" s="383"/>
      <c r="E462" s="518" t="s">
        <v>63</v>
      </c>
      <c r="F462" s="383"/>
      <c r="G462" s="178"/>
      <c r="H462" s="606"/>
      <c r="I462" s="606"/>
      <c r="J462" s="606"/>
      <c r="K462" s="606"/>
      <c r="L462" s="606"/>
      <c r="M462" s="606"/>
      <c r="N462" s="606"/>
      <c r="O462" s="606"/>
      <c r="P462" s="606"/>
      <c r="Q462" s="606"/>
      <c r="R462" s="606"/>
      <c r="S462" s="606"/>
      <c r="T462" s="606"/>
      <c r="U462" s="606"/>
      <c r="V462" s="606"/>
      <c r="W462" s="606"/>
      <c r="X462" s="606"/>
      <c r="Y462" s="606"/>
      <c r="Z462" s="606"/>
      <c r="AA462" s="606"/>
    </row>
    <row r="463" spans="2:27" x14ac:dyDescent="0.2">
      <c r="B463" s="778"/>
      <c r="C463" s="388" t="s">
        <v>190</v>
      </c>
      <c r="D463" s="383"/>
      <c r="E463" s="518" t="s">
        <v>63</v>
      </c>
      <c r="F463" s="383"/>
      <c r="G463" s="178"/>
      <c r="H463" s="606"/>
      <c r="I463" s="606"/>
      <c r="J463" s="606"/>
      <c r="K463" s="606"/>
      <c r="L463" s="606"/>
      <c r="M463" s="606"/>
      <c r="N463" s="606"/>
      <c r="O463" s="606"/>
      <c r="P463" s="606"/>
      <c r="Q463" s="606"/>
      <c r="R463" s="606"/>
      <c r="S463" s="606"/>
      <c r="T463" s="606"/>
      <c r="U463" s="606"/>
      <c r="V463" s="606"/>
      <c r="W463" s="606"/>
      <c r="X463" s="606"/>
      <c r="Y463" s="606"/>
      <c r="Z463" s="606"/>
      <c r="AA463" s="606"/>
    </row>
    <row r="464" spans="2:27" x14ac:dyDescent="0.2">
      <c r="B464" s="778"/>
      <c r="C464" s="388" t="s">
        <v>191</v>
      </c>
      <c r="D464" s="383"/>
      <c r="E464" s="518" t="s">
        <v>63</v>
      </c>
      <c r="F464" s="383"/>
      <c r="G464" s="178"/>
      <c r="H464" s="606"/>
      <c r="I464" s="606"/>
      <c r="J464" s="606"/>
      <c r="K464" s="606"/>
      <c r="L464" s="606"/>
      <c r="M464" s="606"/>
      <c r="N464" s="606"/>
      <c r="O464" s="606"/>
      <c r="P464" s="606"/>
      <c r="Q464" s="606"/>
      <c r="R464" s="606"/>
      <c r="S464" s="606"/>
      <c r="T464" s="606"/>
      <c r="U464" s="606"/>
      <c r="V464" s="606"/>
      <c r="W464" s="606"/>
      <c r="X464" s="606"/>
      <c r="Y464" s="606"/>
      <c r="Z464" s="606"/>
      <c r="AA464" s="606"/>
    </row>
    <row r="465" spans="2:27" x14ac:dyDescent="0.2">
      <c r="B465" s="778"/>
      <c r="C465" s="388" t="s">
        <v>192</v>
      </c>
      <c r="D465" s="383"/>
      <c r="E465" s="518" t="s">
        <v>82</v>
      </c>
      <c r="F465" s="383"/>
      <c r="G465" s="178"/>
      <c r="H465" s="606"/>
      <c r="I465" s="606"/>
      <c r="J465" s="606"/>
      <c r="K465" s="606"/>
      <c r="L465" s="606"/>
      <c r="M465" s="606"/>
      <c r="N465" s="606"/>
      <c r="O465" s="606"/>
      <c r="P465" s="606"/>
      <c r="Q465" s="606"/>
      <c r="R465" s="606"/>
      <c r="S465" s="606"/>
      <c r="T465" s="606"/>
      <c r="U465" s="606"/>
      <c r="V465" s="606"/>
      <c r="W465" s="606"/>
      <c r="X465" s="606"/>
      <c r="Y465" s="606"/>
      <c r="Z465" s="606"/>
      <c r="AA465" s="606"/>
    </row>
    <row r="466" spans="2:27" x14ac:dyDescent="0.2">
      <c r="B466" s="778"/>
      <c r="C466" s="388" t="s">
        <v>193</v>
      </c>
      <c r="D466" s="383"/>
      <c r="E466" s="518" t="s">
        <v>82</v>
      </c>
      <c r="F466" s="383"/>
      <c r="G466" s="178"/>
      <c r="H466" s="606"/>
      <c r="I466" s="606"/>
      <c r="J466" s="606"/>
      <c r="K466" s="606"/>
      <c r="L466" s="606"/>
      <c r="M466" s="606"/>
      <c r="N466" s="606"/>
      <c r="O466" s="606"/>
      <c r="P466" s="606"/>
      <c r="Q466" s="606"/>
      <c r="R466" s="606"/>
      <c r="S466" s="606"/>
      <c r="T466" s="606"/>
      <c r="U466" s="606"/>
      <c r="V466" s="606"/>
      <c r="W466" s="606"/>
      <c r="X466" s="606"/>
      <c r="Y466" s="606"/>
      <c r="Z466" s="606"/>
      <c r="AA466" s="606"/>
    </row>
    <row r="467" spans="2:27" x14ac:dyDescent="0.2">
      <c r="B467" s="778"/>
      <c r="C467" s="390" t="s">
        <v>201</v>
      </c>
      <c r="D467" s="383"/>
      <c r="E467" s="383"/>
      <c r="F467" s="383"/>
      <c r="G467" s="178"/>
      <c r="H467" s="606"/>
      <c r="I467" s="606"/>
      <c r="J467" s="606"/>
      <c r="K467" s="606"/>
      <c r="L467" s="606"/>
      <c r="M467" s="606"/>
      <c r="N467" s="606"/>
      <c r="O467" s="606"/>
      <c r="P467" s="606"/>
      <c r="Q467" s="606"/>
      <c r="R467" s="606"/>
      <c r="S467" s="606"/>
      <c r="T467" s="606"/>
      <c r="U467" s="606"/>
      <c r="V467" s="606"/>
      <c r="W467" s="606"/>
      <c r="X467" s="606"/>
      <c r="Y467" s="606"/>
      <c r="Z467" s="606"/>
      <c r="AA467" s="606"/>
    </row>
    <row r="468" spans="2:27" x14ac:dyDescent="0.2">
      <c r="B468" s="778"/>
      <c r="C468" s="385"/>
      <c r="D468" s="383"/>
      <c r="E468" s="383"/>
      <c r="F468" s="383"/>
      <c r="G468" s="178"/>
      <c r="H468" s="606"/>
      <c r="I468" s="606"/>
      <c r="J468" s="606"/>
      <c r="K468" s="606"/>
      <c r="L468" s="606"/>
      <c r="M468" s="606"/>
      <c r="N468" s="606"/>
      <c r="O468" s="606"/>
      <c r="P468" s="606"/>
      <c r="Q468" s="606"/>
      <c r="R468" s="606"/>
      <c r="S468" s="606"/>
      <c r="T468" s="606"/>
      <c r="U468" s="606"/>
      <c r="V468" s="606"/>
      <c r="W468" s="606"/>
      <c r="X468" s="606"/>
      <c r="Y468" s="606"/>
      <c r="Z468" s="606"/>
      <c r="AA468" s="606"/>
    </row>
    <row r="469" spans="2:27" x14ac:dyDescent="0.2">
      <c r="B469" s="778"/>
      <c r="C469" s="385"/>
      <c r="D469" s="383"/>
      <c r="E469" s="383"/>
      <c r="F469" s="383"/>
      <c r="G469" s="178"/>
      <c r="H469" s="606"/>
      <c r="I469" s="606"/>
      <c r="J469" s="606"/>
      <c r="K469" s="606"/>
      <c r="L469" s="606"/>
      <c r="M469" s="606"/>
      <c r="N469" s="606"/>
      <c r="O469" s="606"/>
      <c r="P469" s="606"/>
      <c r="Q469" s="606"/>
      <c r="R469" s="606"/>
      <c r="S469" s="606"/>
      <c r="T469" s="606"/>
      <c r="U469" s="606"/>
      <c r="V469" s="606"/>
      <c r="W469" s="606"/>
      <c r="X469" s="606"/>
      <c r="Y469" s="606"/>
      <c r="Z469" s="606"/>
      <c r="AA469" s="606"/>
    </row>
    <row r="470" spans="2:27" x14ac:dyDescent="0.2">
      <c r="B470" s="778"/>
      <c r="C470" s="385"/>
      <c r="D470" s="383"/>
      <c r="E470" s="383"/>
      <c r="F470" s="383"/>
      <c r="G470" s="178"/>
      <c r="H470" s="606"/>
      <c r="I470" s="606"/>
      <c r="J470" s="606"/>
      <c r="K470" s="606"/>
      <c r="L470" s="606"/>
      <c r="M470" s="606"/>
      <c r="N470" s="606"/>
      <c r="O470" s="606"/>
      <c r="P470" s="606"/>
      <c r="Q470" s="606"/>
      <c r="R470" s="606"/>
      <c r="S470" s="606"/>
      <c r="T470" s="606"/>
      <c r="U470" s="606"/>
      <c r="V470" s="606"/>
      <c r="W470" s="606"/>
      <c r="X470" s="606"/>
      <c r="Y470" s="606"/>
      <c r="Z470" s="606"/>
      <c r="AA470" s="606"/>
    </row>
    <row r="471" spans="2:27" x14ac:dyDescent="0.2">
      <c r="B471" s="778"/>
      <c r="C471" s="385"/>
      <c r="D471" s="383"/>
      <c r="E471" s="383"/>
      <c r="F471" s="383"/>
      <c r="G471" s="178"/>
      <c r="H471" s="606"/>
      <c r="I471" s="606"/>
      <c r="J471" s="606"/>
      <c r="K471" s="606"/>
      <c r="L471" s="606"/>
      <c r="M471" s="606"/>
      <c r="N471" s="606"/>
      <c r="O471" s="606"/>
      <c r="P471" s="606"/>
      <c r="Q471" s="606"/>
      <c r="R471" s="606"/>
      <c r="S471" s="606"/>
      <c r="T471" s="606"/>
      <c r="U471" s="606"/>
      <c r="V471" s="606"/>
      <c r="W471" s="606"/>
      <c r="X471" s="606"/>
      <c r="Y471" s="606"/>
      <c r="Z471" s="606"/>
      <c r="AA471" s="606"/>
    </row>
    <row r="472" spans="2:27" x14ac:dyDescent="0.2">
      <c r="B472" s="778"/>
      <c r="C472" s="209" t="s">
        <v>77</v>
      </c>
      <c r="D472" s="210"/>
      <c r="E472" s="210"/>
      <c r="F472" s="210"/>
      <c r="G472" s="211"/>
      <c r="H472" s="557"/>
      <c r="I472" s="557"/>
      <c r="J472" s="557"/>
      <c r="K472" s="557"/>
      <c r="L472" s="557"/>
      <c r="M472" s="557"/>
      <c r="N472" s="557"/>
      <c r="O472" s="557"/>
      <c r="P472" s="557"/>
      <c r="Q472" s="557"/>
      <c r="R472" s="557"/>
      <c r="S472" s="557"/>
      <c r="T472" s="557"/>
      <c r="U472" s="557"/>
      <c r="V472" s="557"/>
      <c r="W472" s="557"/>
      <c r="X472" s="557"/>
      <c r="Y472" s="557"/>
      <c r="Z472" s="557"/>
      <c r="AA472" s="557"/>
    </row>
    <row r="473" spans="2:27" x14ac:dyDescent="0.2">
      <c r="B473" s="778"/>
      <c r="C473" s="213" t="s">
        <v>75</v>
      </c>
      <c r="D473" s="210"/>
      <c r="E473" s="210"/>
      <c r="F473" s="210"/>
      <c r="G473" s="211"/>
      <c r="H473" s="558">
        <f>SUMIF($E459:$E471,"NE",H459:H471)</f>
        <v>0</v>
      </c>
      <c r="I473" s="558">
        <f t="shared" ref="I473:AA473" si="63">SUMIF($E459:$E471,"NE",I459:I471)</f>
        <v>0</v>
      </c>
      <c r="J473" s="558">
        <f t="shared" si="63"/>
        <v>0</v>
      </c>
      <c r="K473" s="558">
        <f t="shared" si="63"/>
        <v>0</v>
      </c>
      <c r="L473" s="558">
        <f t="shared" si="63"/>
        <v>0</v>
      </c>
      <c r="M473" s="558">
        <f t="shared" si="63"/>
        <v>0</v>
      </c>
      <c r="N473" s="558">
        <f t="shared" si="63"/>
        <v>0</v>
      </c>
      <c r="O473" s="558">
        <f t="shared" si="63"/>
        <v>0</v>
      </c>
      <c r="P473" s="558">
        <f t="shared" si="63"/>
        <v>0</v>
      </c>
      <c r="Q473" s="558">
        <f t="shared" si="63"/>
        <v>0</v>
      </c>
      <c r="R473" s="558">
        <f t="shared" si="63"/>
        <v>0</v>
      </c>
      <c r="S473" s="558">
        <f t="shared" si="63"/>
        <v>0</v>
      </c>
      <c r="T473" s="558">
        <f t="shared" si="63"/>
        <v>0</v>
      </c>
      <c r="U473" s="558">
        <f t="shared" si="63"/>
        <v>0</v>
      </c>
      <c r="V473" s="558">
        <f t="shared" si="63"/>
        <v>0</v>
      </c>
      <c r="W473" s="558">
        <f t="shared" si="63"/>
        <v>0</v>
      </c>
      <c r="X473" s="558">
        <f t="shared" si="63"/>
        <v>0</v>
      </c>
      <c r="Y473" s="558">
        <f t="shared" si="63"/>
        <v>0</v>
      </c>
      <c r="Z473" s="558">
        <f t="shared" si="63"/>
        <v>0</v>
      </c>
      <c r="AA473" s="558">
        <f t="shared" si="63"/>
        <v>0</v>
      </c>
    </row>
    <row r="474" spans="2:27" x14ac:dyDescent="0.2">
      <c r="B474" s="778"/>
      <c r="C474" s="213" t="s">
        <v>76</v>
      </c>
      <c r="D474" s="210"/>
      <c r="E474" s="210"/>
      <c r="F474" s="210"/>
      <c r="G474" s="211"/>
      <c r="H474" s="558">
        <f>SUMIF($E459:$E471,"Not NE",H459:H471)</f>
        <v>0</v>
      </c>
      <c r="I474" s="558">
        <f t="shared" ref="I474:AA474" si="64">SUMIF($E459:$E471,"Not NE",I459:I471)</f>
        <v>0</v>
      </c>
      <c r="J474" s="558">
        <f t="shared" si="64"/>
        <v>0</v>
      </c>
      <c r="K474" s="558">
        <f t="shared" si="64"/>
        <v>0</v>
      </c>
      <c r="L474" s="558">
        <f t="shared" si="64"/>
        <v>0</v>
      </c>
      <c r="M474" s="558">
        <f t="shared" si="64"/>
        <v>0</v>
      </c>
      <c r="N474" s="558">
        <f t="shared" si="64"/>
        <v>0</v>
      </c>
      <c r="O474" s="558">
        <f t="shared" si="64"/>
        <v>0</v>
      </c>
      <c r="P474" s="558">
        <f t="shared" si="64"/>
        <v>0</v>
      </c>
      <c r="Q474" s="558">
        <f t="shared" si="64"/>
        <v>0</v>
      </c>
      <c r="R474" s="558">
        <f t="shared" si="64"/>
        <v>0</v>
      </c>
      <c r="S474" s="558">
        <f t="shared" si="64"/>
        <v>0</v>
      </c>
      <c r="T474" s="558">
        <f t="shared" si="64"/>
        <v>0</v>
      </c>
      <c r="U474" s="558">
        <f t="shared" si="64"/>
        <v>0</v>
      </c>
      <c r="V474" s="558">
        <f t="shared" si="64"/>
        <v>0</v>
      </c>
      <c r="W474" s="558">
        <f t="shared" si="64"/>
        <v>0</v>
      </c>
      <c r="X474" s="558">
        <f t="shared" si="64"/>
        <v>0</v>
      </c>
      <c r="Y474" s="558">
        <f t="shared" si="64"/>
        <v>0</v>
      </c>
      <c r="Z474" s="558">
        <f t="shared" si="64"/>
        <v>0</v>
      </c>
      <c r="AA474" s="558">
        <f t="shared" si="64"/>
        <v>0</v>
      </c>
    </row>
    <row r="475" spans="2:27" x14ac:dyDescent="0.2">
      <c r="B475" s="778"/>
      <c r="C475" s="214" t="s">
        <v>73</v>
      </c>
      <c r="D475" s="215"/>
      <c r="E475" s="215"/>
      <c r="F475" s="215"/>
      <c r="G475" s="218"/>
      <c r="H475" s="559">
        <f t="shared" ref="H475:AA475" si="65">SUM(H459:H471)</f>
        <v>0</v>
      </c>
      <c r="I475" s="560">
        <f t="shared" si="65"/>
        <v>0</v>
      </c>
      <c r="J475" s="560">
        <f t="shared" si="65"/>
        <v>0</v>
      </c>
      <c r="K475" s="560">
        <f t="shared" si="65"/>
        <v>0</v>
      </c>
      <c r="L475" s="560">
        <f t="shared" si="65"/>
        <v>0</v>
      </c>
      <c r="M475" s="560">
        <f t="shared" si="65"/>
        <v>0</v>
      </c>
      <c r="N475" s="560">
        <f t="shared" si="65"/>
        <v>0</v>
      </c>
      <c r="O475" s="560">
        <f t="shared" si="65"/>
        <v>0</v>
      </c>
      <c r="P475" s="560">
        <f t="shared" si="65"/>
        <v>0</v>
      </c>
      <c r="Q475" s="560">
        <f t="shared" si="65"/>
        <v>0</v>
      </c>
      <c r="R475" s="560">
        <f t="shared" si="65"/>
        <v>0</v>
      </c>
      <c r="S475" s="560">
        <f t="shared" si="65"/>
        <v>0</v>
      </c>
      <c r="T475" s="560">
        <f t="shared" si="65"/>
        <v>0</v>
      </c>
      <c r="U475" s="560">
        <f t="shared" si="65"/>
        <v>0</v>
      </c>
      <c r="V475" s="560">
        <f t="shared" si="65"/>
        <v>0</v>
      </c>
      <c r="W475" s="560">
        <f t="shared" si="65"/>
        <v>0</v>
      </c>
      <c r="X475" s="560">
        <f t="shared" si="65"/>
        <v>0</v>
      </c>
      <c r="Y475" s="560">
        <f t="shared" si="65"/>
        <v>0</v>
      </c>
      <c r="Z475" s="560">
        <f t="shared" si="65"/>
        <v>0</v>
      </c>
      <c r="AA475" s="560">
        <f t="shared" si="65"/>
        <v>0</v>
      </c>
    </row>
    <row r="476" spans="2:27" x14ac:dyDescent="0.2">
      <c r="B476" s="777" t="str">
        <f>'RS Phys Flow'!B41</f>
        <v>Volunteer training.</v>
      </c>
      <c r="C476" s="225" t="s">
        <v>202</v>
      </c>
      <c r="D476" s="210"/>
      <c r="E476" s="210"/>
      <c r="F476" s="210"/>
      <c r="G476" s="211"/>
      <c r="H476" s="557"/>
      <c r="I476" s="557"/>
      <c r="J476" s="557"/>
      <c r="K476" s="557"/>
      <c r="L476" s="557"/>
      <c r="M476" s="557"/>
      <c r="N476" s="557"/>
      <c r="O476" s="557"/>
      <c r="P476" s="557"/>
      <c r="Q476" s="557"/>
      <c r="R476" s="557"/>
      <c r="S476" s="557"/>
      <c r="T476" s="557"/>
      <c r="U476" s="557"/>
      <c r="V476" s="557"/>
      <c r="W476" s="557"/>
      <c r="X476" s="557"/>
      <c r="Y476" s="557"/>
      <c r="Z476" s="557"/>
      <c r="AA476" s="557"/>
    </row>
    <row r="477" spans="2:27" ht="28.5" x14ac:dyDescent="0.2">
      <c r="B477" s="778"/>
      <c r="C477" s="389" t="s">
        <v>298</v>
      </c>
      <c r="D477" s="383"/>
      <c r="E477" s="210" t="s">
        <v>82</v>
      </c>
      <c r="F477" s="383"/>
      <c r="G477" s="178"/>
      <c r="H477" s="606"/>
      <c r="I477" s="606"/>
      <c r="J477" s="606"/>
      <c r="K477" s="606"/>
      <c r="L477" s="606"/>
      <c r="M477" s="606"/>
      <c r="N477" s="606"/>
      <c r="O477" s="606"/>
      <c r="P477" s="606"/>
      <c r="Q477" s="606"/>
      <c r="R477" s="606"/>
      <c r="S477" s="606"/>
      <c r="T477" s="606"/>
      <c r="U477" s="606"/>
      <c r="V477" s="606"/>
      <c r="W477" s="606"/>
      <c r="X477" s="606"/>
      <c r="Y477" s="606"/>
      <c r="Z477" s="606"/>
      <c r="AA477" s="606"/>
    </row>
    <row r="478" spans="2:27" ht="28.5" x14ac:dyDescent="0.2">
      <c r="B478" s="778"/>
      <c r="C478" s="389" t="s">
        <v>299</v>
      </c>
      <c r="D478" s="383"/>
      <c r="E478" s="210" t="s">
        <v>82</v>
      </c>
      <c r="F478" s="383"/>
      <c r="G478" s="178"/>
      <c r="H478" s="606"/>
      <c r="I478" s="606"/>
      <c r="J478" s="606"/>
      <c r="K478" s="606"/>
      <c r="L478" s="606"/>
      <c r="M478" s="606"/>
      <c r="N478" s="606"/>
      <c r="O478" s="606"/>
      <c r="P478" s="606"/>
      <c r="Q478" s="606"/>
      <c r="R478" s="606"/>
      <c r="S478" s="606"/>
      <c r="T478" s="606"/>
      <c r="U478" s="606"/>
      <c r="V478" s="606"/>
      <c r="W478" s="606"/>
      <c r="X478" s="606"/>
      <c r="Y478" s="606"/>
      <c r="Z478" s="606"/>
      <c r="AA478" s="606"/>
    </row>
    <row r="479" spans="2:27" ht="28.5" x14ac:dyDescent="0.2">
      <c r="B479" s="778"/>
      <c r="C479" s="389" t="s">
        <v>300</v>
      </c>
      <c r="D479" s="383"/>
      <c r="E479" s="210" t="s">
        <v>82</v>
      </c>
      <c r="F479" s="383"/>
      <c r="G479" s="178"/>
      <c r="H479" s="606"/>
      <c r="I479" s="606"/>
      <c r="J479" s="606"/>
      <c r="K479" s="606"/>
      <c r="L479" s="606"/>
      <c r="M479" s="606"/>
      <c r="N479" s="606"/>
      <c r="O479" s="606"/>
      <c r="P479" s="606"/>
      <c r="Q479" s="606"/>
      <c r="R479" s="606"/>
      <c r="S479" s="606"/>
      <c r="T479" s="606"/>
      <c r="U479" s="606"/>
      <c r="V479" s="606"/>
      <c r="W479" s="606"/>
      <c r="X479" s="606"/>
      <c r="Y479" s="606"/>
      <c r="Z479" s="606"/>
      <c r="AA479" s="606"/>
    </row>
    <row r="480" spans="2:27" x14ac:dyDescent="0.2">
      <c r="B480" s="778"/>
      <c r="C480" s="212" t="s">
        <v>83</v>
      </c>
      <c r="D480" s="210"/>
      <c r="E480" s="210" t="s">
        <v>82</v>
      </c>
      <c r="F480" s="210"/>
      <c r="G480" s="211"/>
      <c r="H480" s="557">
        <f>(H477*'X RS Gen V Info'!$E$53)+('RS Attrib'!H478*'X RS Gen V Info'!$E$54)+('RS Attrib'!H479*'X RS Gen V Info'!$E$55)</f>
        <v>0</v>
      </c>
      <c r="I480" s="557">
        <f>(I477*'X RS Gen V Info'!$E$53)+('RS Attrib'!I478*'X RS Gen V Info'!$E$54)+('RS Attrib'!I479*'X RS Gen V Info'!$E$55)</f>
        <v>0</v>
      </c>
      <c r="J480" s="557">
        <f>(J477*'X RS Gen V Info'!$E$53)+('RS Attrib'!J478*'X RS Gen V Info'!$E$54)+('RS Attrib'!J479*'X RS Gen V Info'!$E$55)</f>
        <v>0</v>
      </c>
      <c r="K480" s="557">
        <f>(K477*'X RS Gen V Info'!$E$53)+('RS Attrib'!K478*'X RS Gen V Info'!$E$54)+('RS Attrib'!K479*'X RS Gen V Info'!$E$55)</f>
        <v>0</v>
      </c>
      <c r="L480" s="557">
        <f>(L477*'X RS Gen V Info'!$E$53)+('RS Attrib'!L478*'X RS Gen V Info'!$E$54)+('RS Attrib'!L479*'X RS Gen V Info'!$E$55)</f>
        <v>0</v>
      </c>
      <c r="M480" s="557">
        <f>(M477*'X RS Gen V Info'!$E$53)+('RS Attrib'!M478*'X RS Gen V Info'!$E$54)+('RS Attrib'!M479*'X RS Gen V Info'!$E$55)</f>
        <v>0</v>
      </c>
      <c r="N480" s="557">
        <f>(N477*'X RS Gen V Info'!$E$53)+('RS Attrib'!N478*'X RS Gen V Info'!$E$54)+('RS Attrib'!N479*'X RS Gen V Info'!$E$55)</f>
        <v>0</v>
      </c>
      <c r="O480" s="557">
        <f>(O477*'X RS Gen V Info'!$E$53)+('RS Attrib'!O478*'X RS Gen V Info'!$E$54)+('RS Attrib'!O479*'X RS Gen V Info'!$E$55)</f>
        <v>0</v>
      </c>
      <c r="P480" s="557">
        <f>(P477*'X RS Gen V Info'!$E$53)+('RS Attrib'!P478*'X RS Gen V Info'!$E$54)+('RS Attrib'!P479*'X RS Gen V Info'!$E$55)</f>
        <v>0</v>
      </c>
      <c r="Q480" s="557">
        <f>(Q477*'X RS Gen V Info'!$E$53)+('RS Attrib'!Q478*'X RS Gen V Info'!$E$54)+('RS Attrib'!Q479*'X RS Gen V Info'!$E$55)</f>
        <v>0</v>
      </c>
      <c r="R480" s="557">
        <f>(R477*'X RS Gen V Info'!$E$53)+('RS Attrib'!R478*'X RS Gen V Info'!$E$54)+('RS Attrib'!R479*'X RS Gen V Info'!$E$55)</f>
        <v>0</v>
      </c>
      <c r="S480" s="557">
        <f>(S477*'X RS Gen V Info'!$E$53)+('RS Attrib'!S478*'X RS Gen V Info'!$E$54)+('RS Attrib'!S479*'X RS Gen V Info'!$E$55)</f>
        <v>0</v>
      </c>
      <c r="T480" s="557">
        <f>(T477*'X RS Gen V Info'!$E$53)+('RS Attrib'!T478*'X RS Gen V Info'!$E$54)+('RS Attrib'!T479*'X RS Gen V Info'!$E$55)</f>
        <v>0</v>
      </c>
      <c r="U480" s="557">
        <f>(U477*'X RS Gen V Info'!$E$53)+('RS Attrib'!U478*'X RS Gen V Info'!$E$54)+('RS Attrib'!U479*'X RS Gen V Info'!$E$55)</f>
        <v>0</v>
      </c>
      <c r="V480" s="557">
        <f>(V477*'X RS Gen V Info'!$E$53)+('RS Attrib'!V478*'X RS Gen V Info'!$E$54)+('RS Attrib'!V479*'X RS Gen V Info'!$E$55)</f>
        <v>0</v>
      </c>
      <c r="W480" s="557">
        <f>(W477*'X RS Gen V Info'!$E$53)+('RS Attrib'!W478*'X RS Gen V Info'!$E$54)+('RS Attrib'!W479*'X RS Gen V Info'!$E$55)</f>
        <v>0</v>
      </c>
      <c r="X480" s="557">
        <f>(X477*'X RS Gen V Info'!$E$53)+('RS Attrib'!X478*'X RS Gen V Info'!$E$54)+('RS Attrib'!X479*'X RS Gen V Info'!$E$55)</f>
        <v>0</v>
      </c>
      <c r="Y480" s="557">
        <f>(Y477*'X RS Gen V Info'!$E$53)+('RS Attrib'!Y478*'X RS Gen V Info'!$E$54)+('RS Attrib'!Y479*'X RS Gen V Info'!$E$55)</f>
        <v>0</v>
      </c>
      <c r="Z480" s="557">
        <f>(Z477*'X RS Gen V Info'!$E$53)+('RS Attrib'!Z478*'X RS Gen V Info'!$E$54)+('RS Attrib'!Z479*'X RS Gen V Info'!$E$55)</f>
        <v>0</v>
      </c>
      <c r="AA480" s="557">
        <f>(AA477*'X RS Gen V Info'!$E$53)+('RS Attrib'!AA478*'X RS Gen V Info'!$E$54)+('RS Attrib'!AA479*'X RS Gen V Info'!$E$55)</f>
        <v>0</v>
      </c>
    </row>
    <row r="481" spans="2:27" x14ac:dyDescent="0.2">
      <c r="B481" s="778"/>
      <c r="C481" s="389" t="s">
        <v>187</v>
      </c>
      <c r="D481" s="383"/>
      <c r="E481" s="518" t="s">
        <v>63</v>
      </c>
      <c r="F481" s="383"/>
      <c r="G481" s="178"/>
      <c r="H481" s="606"/>
      <c r="I481" s="606"/>
      <c r="J481" s="606"/>
      <c r="K481" s="606"/>
      <c r="L481" s="606"/>
      <c r="M481" s="606"/>
      <c r="N481" s="606"/>
      <c r="O481" s="606"/>
      <c r="P481" s="606"/>
      <c r="Q481" s="606"/>
      <c r="R481" s="606"/>
      <c r="S481" s="606"/>
      <c r="T481" s="606"/>
      <c r="U481" s="606"/>
      <c r="V481" s="606"/>
      <c r="W481" s="606"/>
      <c r="X481" s="606"/>
      <c r="Y481" s="606"/>
      <c r="Z481" s="606"/>
      <c r="AA481" s="606"/>
    </row>
    <row r="482" spans="2:27" x14ac:dyDescent="0.2">
      <c r="B482" s="778"/>
      <c r="C482" s="388" t="s">
        <v>188</v>
      </c>
      <c r="D482" s="383"/>
      <c r="E482" s="518" t="s">
        <v>63</v>
      </c>
      <c r="F482" s="383"/>
      <c r="G482" s="178"/>
      <c r="H482" s="606"/>
      <c r="I482" s="606"/>
      <c r="J482" s="606"/>
      <c r="K482" s="606"/>
      <c r="L482" s="606"/>
      <c r="M482" s="606"/>
      <c r="N482" s="606"/>
      <c r="O482" s="606"/>
      <c r="P482" s="606"/>
      <c r="Q482" s="606"/>
      <c r="R482" s="606"/>
      <c r="S482" s="606"/>
      <c r="T482" s="606"/>
      <c r="U482" s="606"/>
      <c r="V482" s="606"/>
      <c r="W482" s="606"/>
      <c r="X482" s="606"/>
      <c r="Y482" s="606"/>
      <c r="Z482" s="606"/>
      <c r="AA482" s="606"/>
    </row>
    <row r="483" spans="2:27" x14ac:dyDescent="0.2">
      <c r="B483" s="778"/>
      <c r="C483" s="388" t="s">
        <v>189</v>
      </c>
      <c r="D483" s="383"/>
      <c r="E483" s="518" t="s">
        <v>63</v>
      </c>
      <c r="F483" s="383"/>
      <c r="G483" s="178"/>
      <c r="H483" s="606"/>
      <c r="I483" s="606"/>
      <c r="J483" s="606"/>
      <c r="K483" s="606"/>
      <c r="L483" s="606"/>
      <c r="M483" s="606"/>
      <c r="N483" s="606"/>
      <c r="O483" s="606"/>
      <c r="P483" s="606"/>
      <c r="Q483" s="606"/>
      <c r="R483" s="606"/>
      <c r="S483" s="606"/>
      <c r="T483" s="606"/>
      <c r="U483" s="606"/>
      <c r="V483" s="606"/>
      <c r="W483" s="606"/>
      <c r="X483" s="606"/>
      <c r="Y483" s="606"/>
      <c r="Z483" s="606"/>
      <c r="AA483" s="606"/>
    </row>
    <row r="484" spans="2:27" x14ac:dyDescent="0.2">
      <c r="B484" s="778"/>
      <c r="C484" s="388" t="s">
        <v>190</v>
      </c>
      <c r="D484" s="383"/>
      <c r="E484" s="518" t="s">
        <v>63</v>
      </c>
      <c r="F484" s="383"/>
      <c r="G484" s="178"/>
      <c r="H484" s="606"/>
      <c r="I484" s="606"/>
      <c r="J484" s="606"/>
      <c r="K484" s="606"/>
      <c r="L484" s="606"/>
      <c r="M484" s="606"/>
      <c r="N484" s="606"/>
      <c r="O484" s="606"/>
      <c r="P484" s="606"/>
      <c r="Q484" s="606"/>
      <c r="R484" s="606"/>
      <c r="S484" s="606"/>
      <c r="T484" s="606"/>
      <c r="U484" s="606"/>
      <c r="V484" s="606"/>
      <c r="W484" s="606"/>
      <c r="X484" s="606"/>
      <c r="Y484" s="606"/>
      <c r="Z484" s="606"/>
      <c r="AA484" s="606"/>
    </row>
    <row r="485" spans="2:27" x14ac:dyDescent="0.2">
      <c r="B485" s="778"/>
      <c r="C485" s="388" t="s">
        <v>191</v>
      </c>
      <c r="D485" s="383"/>
      <c r="E485" s="518" t="s">
        <v>63</v>
      </c>
      <c r="F485" s="383"/>
      <c r="G485" s="178"/>
      <c r="H485" s="606"/>
      <c r="I485" s="606"/>
      <c r="J485" s="606"/>
      <c r="K485" s="606"/>
      <c r="L485" s="606"/>
      <c r="M485" s="606"/>
      <c r="N485" s="606"/>
      <c r="O485" s="606"/>
      <c r="P485" s="606"/>
      <c r="Q485" s="606"/>
      <c r="R485" s="606"/>
      <c r="S485" s="606"/>
      <c r="T485" s="606"/>
      <c r="U485" s="606"/>
      <c r="V485" s="606"/>
      <c r="W485" s="606"/>
      <c r="X485" s="606"/>
      <c r="Y485" s="606"/>
      <c r="Z485" s="606"/>
      <c r="AA485" s="606"/>
    </row>
    <row r="486" spans="2:27" x14ac:dyDescent="0.2">
      <c r="B486" s="778"/>
      <c r="C486" s="388" t="s">
        <v>192</v>
      </c>
      <c r="D486" s="383"/>
      <c r="E486" s="518" t="s">
        <v>82</v>
      </c>
      <c r="F486" s="383"/>
      <c r="G486" s="178"/>
      <c r="H486" s="606"/>
      <c r="I486" s="606"/>
      <c r="J486" s="606"/>
      <c r="K486" s="606"/>
      <c r="L486" s="606"/>
      <c r="M486" s="606"/>
      <c r="N486" s="606"/>
      <c r="O486" s="606"/>
      <c r="P486" s="606"/>
      <c r="Q486" s="606"/>
      <c r="R486" s="606"/>
      <c r="S486" s="606"/>
      <c r="T486" s="606"/>
      <c r="U486" s="606"/>
      <c r="V486" s="606"/>
      <c r="W486" s="606"/>
      <c r="X486" s="606"/>
      <c r="Y486" s="606"/>
      <c r="Z486" s="606"/>
      <c r="AA486" s="606"/>
    </row>
    <row r="487" spans="2:27" x14ac:dyDescent="0.2">
      <c r="B487" s="778"/>
      <c r="C487" s="388" t="s">
        <v>193</v>
      </c>
      <c r="D487" s="383"/>
      <c r="E487" s="518" t="s">
        <v>82</v>
      </c>
      <c r="F487" s="383"/>
      <c r="G487" s="178"/>
      <c r="H487" s="606"/>
      <c r="I487" s="606"/>
      <c r="J487" s="606"/>
      <c r="K487" s="606"/>
      <c r="L487" s="606"/>
      <c r="M487" s="606"/>
      <c r="N487" s="606"/>
      <c r="O487" s="606"/>
      <c r="P487" s="606"/>
      <c r="Q487" s="606"/>
      <c r="R487" s="606"/>
      <c r="S487" s="606"/>
      <c r="T487" s="606"/>
      <c r="U487" s="606"/>
      <c r="V487" s="606"/>
      <c r="W487" s="606"/>
      <c r="X487" s="606"/>
      <c r="Y487" s="606"/>
      <c r="Z487" s="606"/>
      <c r="AA487" s="606"/>
    </row>
    <row r="488" spans="2:27" x14ac:dyDescent="0.2">
      <c r="B488" s="778"/>
      <c r="C488" s="390" t="s">
        <v>201</v>
      </c>
      <c r="D488" s="383"/>
      <c r="E488" s="383"/>
      <c r="F488" s="383"/>
      <c r="G488" s="178"/>
      <c r="H488" s="606"/>
      <c r="I488" s="606"/>
      <c r="J488" s="606"/>
      <c r="K488" s="606"/>
      <c r="L488" s="606"/>
      <c r="M488" s="606"/>
      <c r="N488" s="606"/>
      <c r="O488" s="606"/>
      <c r="P488" s="606"/>
      <c r="Q488" s="606"/>
      <c r="R488" s="606"/>
      <c r="S488" s="606"/>
      <c r="T488" s="606"/>
      <c r="U488" s="606"/>
      <c r="V488" s="606"/>
      <c r="W488" s="606"/>
      <c r="X488" s="606"/>
      <c r="Y488" s="606"/>
      <c r="Z488" s="606"/>
      <c r="AA488" s="606"/>
    </row>
    <row r="489" spans="2:27" x14ac:dyDescent="0.2">
      <c r="B489" s="778"/>
      <c r="C489" s="385"/>
      <c r="D489" s="383"/>
      <c r="E489" s="383"/>
      <c r="F489" s="383"/>
      <c r="G489" s="178"/>
      <c r="H489" s="606"/>
      <c r="I489" s="606"/>
      <c r="J489" s="606"/>
      <c r="K489" s="606"/>
      <c r="L489" s="606"/>
      <c r="M489" s="606"/>
      <c r="N489" s="606"/>
      <c r="O489" s="606"/>
      <c r="P489" s="606"/>
      <c r="Q489" s="606"/>
      <c r="R489" s="606"/>
      <c r="S489" s="606"/>
      <c r="T489" s="606"/>
      <c r="U489" s="606"/>
      <c r="V489" s="606"/>
      <c r="W489" s="606"/>
      <c r="X489" s="606"/>
      <c r="Y489" s="606"/>
      <c r="Z489" s="606"/>
      <c r="AA489" s="606"/>
    </row>
    <row r="490" spans="2:27" x14ac:dyDescent="0.2">
      <c r="B490" s="778"/>
      <c r="C490" s="385"/>
      <c r="D490" s="383"/>
      <c r="E490" s="383"/>
      <c r="F490" s="383"/>
      <c r="G490" s="178"/>
      <c r="H490" s="606"/>
      <c r="I490" s="606"/>
      <c r="J490" s="606"/>
      <c r="K490" s="606"/>
      <c r="L490" s="606"/>
      <c r="M490" s="606"/>
      <c r="N490" s="606"/>
      <c r="O490" s="606"/>
      <c r="P490" s="606"/>
      <c r="Q490" s="606"/>
      <c r="R490" s="606"/>
      <c r="S490" s="606"/>
      <c r="T490" s="606"/>
      <c r="U490" s="606"/>
      <c r="V490" s="606"/>
      <c r="W490" s="606"/>
      <c r="X490" s="606"/>
      <c r="Y490" s="606"/>
      <c r="Z490" s="606"/>
      <c r="AA490" s="606"/>
    </row>
    <row r="491" spans="2:27" x14ac:dyDescent="0.2">
      <c r="B491" s="778"/>
      <c r="C491" s="385"/>
      <c r="D491" s="383"/>
      <c r="E491" s="383"/>
      <c r="F491" s="383"/>
      <c r="G491" s="178"/>
      <c r="H491" s="606"/>
      <c r="I491" s="606"/>
      <c r="J491" s="606"/>
      <c r="K491" s="606"/>
      <c r="L491" s="606"/>
      <c r="M491" s="606"/>
      <c r="N491" s="606"/>
      <c r="O491" s="606"/>
      <c r="P491" s="606"/>
      <c r="Q491" s="606"/>
      <c r="R491" s="606"/>
      <c r="S491" s="606"/>
      <c r="T491" s="606"/>
      <c r="U491" s="606"/>
      <c r="V491" s="606"/>
      <c r="W491" s="606"/>
      <c r="X491" s="606"/>
      <c r="Y491" s="606"/>
      <c r="Z491" s="606"/>
      <c r="AA491" s="606"/>
    </row>
    <row r="492" spans="2:27" x14ac:dyDescent="0.2">
      <c r="B492" s="778"/>
      <c r="C492" s="385"/>
      <c r="D492" s="383"/>
      <c r="E492" s="383"/>
      <c r="F492" s="383"/>
      <c r="G492" s="178"/>
      <c r="H492" s="606"/>
      <c r="I492" s="606"/>
      <c r="J492" s="606"/>
      <c r="K492" s="606"/>
      <c r="L492" s="606"/>
      <c r="M492" s="606"/>
      <c r="N492" s="606"/>
      <c r="O492" s="606"/>
      <c r="P492" s="606"/>
      <c r="Q492" s="606"/>
      <c r="R492" s="606"/>
      <c r="S492" s="606"/>
      <c r="T492" s="606"/>
      <c r="U492" s="606"/>
      <c r="V492" s="606"/>
      <c r="W492" s="606"/>
      <c r="X492" s="606"/>
      <c r="Y492" s="606"/>
      <c r="Z492" s="606"/>
      <c r="AA492" s="606"/>
    </row>
    <row r="493" spans="2:27" x14ac:dyDescent="0.2">
      <c r="B493" s="778"/>
      <c r="C493" s="209" t="s">
        <v>77</v>
      </c>
      <c r="D493" s="210"/>
      <c r="E493" s="210"/>
      <c r="F493" s="210"/>
      <c r="G493" s="211"/>
      <c r="H493" s="557"/>
      <c r="I493" s="557"/>
      <c r="J493" s="557"/>
      <c r="K493" s="557"/>
      <c r="L493" s="557"/>
      <c r="M493" s="557"/>
      <c r="N493" s="557"/>
      <c r="O493" s="557"/>
      <c r="P493" s="557"/>
      <c r="Q493" s="557"/>
      <c r="R493" s="557"/>
      <c r="S493" s="557"/>
      <c r="T493" s="557"/>
      <c r="U493" s="557"/>
      <c r="V493" s="557"/>
      <c r="W493" s="557"/>
      <c r="X493" s="557"/>
      <c r="Y493" s="557"/>
      <c r="Z493" s="557"/>
      <c r="AA493" s="557"/>
    </row>
    <row r="494" spans="2:27" x14ac:dyDescent="0.2">
      <c r="B494" s="778"/>
      <c r="C494" s="213" t="s">
        <v>75</v>
      </c>
      <c r="D494" s="210"/>
      <c r="E494" s="210"/>
      <c r="F494" s="210"/>
      <c r="G494" s="211"/>
      <c r="H494" s="558">
        <f>SUMIF($E480:$E492,"NE",H480:H492)</f>
        <v>0</v>
      </c>
      <c r="I494" s="558">
        <f t="shared" ref="I494:AA494" si="66">SUMIF($E480:$E492,"NE",I480:I492)</f>
        <v>0</v>
      </c>
      <c r="J494" s="558">
        <f t="shared" si="66"/>
        <v>0</v>
      </c>
      <c r="K494" s="558">
        <f t="shared" si="66"/>
        <v>0</v>
      </c>
      <c r="L494" s="558">
        <f t="shared" si="66"/>
        <v>0</v>
      </c>
      <c r="M494" s="558">
        <f t="shared" si="66"/>
        <v>0</v>
      </c>
      <c r="N494" s="558">
        <f t="shared" si="66"/>
        <v>0</v>
      </c>
      <c r="O494" s="558">
        <f t="shared" si="66"/>
        <v>0</v>
      </c>
      <c r="P494" s="558">
        <f t="shared" si="66"/>
        <v>0</v>
      </c>
      <c r="Q494" s="558">
        <f t="shared" si="66"/>
        <v>0</v>
      </c>
      <c r="R494" s="558">
        <f t="shared" si="66"/>
        <v>0</v>
      </c>
      <c r="S494" s="558">
        <f t="shared" si="66"/>
        <v>0</v>
      </c>
      <c r="T494" s="558">
        <f t="shared" si="66"/>
        <v>0</v>
      </c>
      <c r="U494" s="558">
        <f t="shared" si="66"/>
        <v>0</v>
      </c>
      <c r="V494" s="558">
        <f t="shared" si="66"/>
        <v>0</v>
      </c>
      <c r="W494" s="558">
        <f t="shared" si="66"/>
        <v>0</v>
      </c>
      <c r="X494" s="558">
        <f t="shared" si="66"/>
        <v>0</v>
      </c>
      <c r="Y494" s="558">
        <f t="shared" si="66"/>
        <v>0</v>
      </c>
      <c r="Z494" s="558">
        <f t="shared" si="66"/>
        <v>0</v>
      </c>
      <c r="AA494" s="558">
        <f t="shared" si="66"/>
        <v>0</v>
      </c>
    </row>
    <row r="495" spans="2:27" x14ac:dyDescent="0.2">
      <c r="B495" s="778"/>
      <c r="C495" s="213" t="s">
        <v>76</v>
      </c>
      <c r="D495" s="210"/>
      <c r="E495" s="210"/>
      <c r="F495" s="210"/>
      <c r="G495" s="211"/>
      <c r="H495" s="558">
        <f>SUMIF($E480:$E492,"Not NE",H480:H492)</f>
        <v>0</v>
      </c>
      <c r="I495" s="558">
        <f t="shared" ref="I495:AA495" si="67">SUMIF($E480:$E492,"Not NE",I480:I492)</f>
        <v>0</v>
      </c>
      <c r="J495" s="558">
        <f t="shared" si="67"/>
        <v>0</v>
      </c>
      <c r="K495" s="558">
        <f t="shared" si="67"/>
        <v>0</v>
      </c>
      <c r="L495" s="558">
        <f t="shared" si="67"/>
        <v>0</v>
      </c>
      <c r="M495" s="558">
        <f t="shared" si="67"/>
        <v>0</v>
      </c>
      <c r="N495" s="558">
        <f t="shared" si="67"/>
        <v>0</v>
      </c>
      <c r="O495" s="558">
        <f t="shared" si="67"/>
        <v>0</v>
      </c>
      <c r="P495" s="558">
        <f t="shared" si="67"/>
        <v>0</v>
      </c>
      <c r="Q495" s="558">
        <f t="shared" si="67"/>
        <v>0</v>
      </c>
      <c r="R495" s="558">
        <f t="shared" si="67"/>
        <v>0</v>
      </c>
      <c r="S495" s="558">
        <f t="shared" si="67"/>
        <v>0</v>
      </c>
      <c r="T495" s="558">
        <f t="shared" si="67"/>
        <v>0</v>
      </c>
      <c r="U495" s="558">
        <f t="shared" si="67"/>
        <v>0</v>
      </c>
      <c r="V495" s="558">
        <f t="shared" si="67"/>
        <v>0</v>
      </c>
      <c r="W495" s="558">
        <f t="shared" si="67"/>
        <v>0</v>
      </c>
      <c r="X495" s="558">
        <f t="shared" si="67"/>
        <v>0</v>
      </c>
      <c r="Y495" s="558">
        <f t="shared" si="67"/>
        <v>0</v>
      </c>
      <c r="Z495" s="558">
        <f t="shared" si="67"/>
        <v>0</v>
      </c>
      <c r="AA495" s="558">
        <f t="shared" si="67"/>
        <v>0</v>
      </c>
    </row>
    <row r="496" spans="2:27" x14ac:dyDescent="0.2">
      <c r="B496" s="778"/>
      <c r="C496" s="214" t="s">
        <v>73</v>
      </c>
      <c r="D496" s="215"/>
      <c r="E496" s="215"/>
      <c r="F496" s="215"/>
      <c r="G496" s="218"/>
      <c r="H496" s="559">
        <f t="shared" ref="H496:AA496" si="68">SUM(H480:H492)</f>
        <v>0</v>
      </c>
      <c r="I496" s="560">
        <f t="shared" si="68"/>
        <v>0</v>
      </c>
      <c r="J496" s="560">
        <f t="shared" si="68"/>
        <v>0</v>
      </c>
      <c r="K496" s="560">
        <f t="shared" si="68"/>
        <v>0</v>
      </c>
      <c r="L496" s="560">
        <f t="shared" si="68"/>
        <v>0</v>
      </c>
      <c r="M496" s="560">
        <f t="shared" si="68"/>
        <v>0</v>
      </c>
      <c r="N496" s="560">
        <f t="shared" si="68"/>
        <v>0</v>
      </c>
      <c r="O496" s="560">
        <f t="shared" si="68"/>
        <v>0</v>
      </c>
      <c r="P496" s="560">
        <f t="shared" si="68"/>
        <v>0</v>
      </c>
      <c r="Q496" s="560">
        <f t="shared" si="68"/>
        <v>0</v>
      </c>
      <c r="R496" s="560">
        <f t="shared" si="68"/>
        <v>0</v>
      </c>
      <c r="S496" s="560">
        <f t="shared" si="68"/>
        <v>0</v>
      </c>
      <c r="T496" s="560">
        <f t="shared" si="68"/>
        <v>0</v>
      </c>
      <c r="U496" s="560">
        <f t="shared" si="68"/>
        <v>0</v>
      </c>
      <c r="V496" s="560">
        <f t="shared" si="68"/>
        <v>0</v>
      </c>
      <c r="W496" s="560">
        <f t="shared" si="68"/>
        <v>0</v>
      </c>
      <c r="X496" s="560">
        <f t="shared" si="68"/>
        <v>0</v>
      </c>
      <c r="Y496" s="560">
        <f t="shared" si="68"/>
        <v>0</v>
      </c>
      <c r="Z496" s="560">
        <f t="shared" si="68"/>
        <v>0</v>
      </c>
      <c r="AA496" s="560">
        <f t="shared" si="68"/>
        <v>0</v>
      </c>
    </row>
    <row r="497" spans="2:27" x14ac:dyDescent="0.2">
      <c r="B497" s="777" t="str">
        <f>'RS Phys Flow'!B42</f>
        <v>Apprentice training.</v>
      </c>
      <c r="C497" s="225" t="s">
        <v>202</v>
      </c>
      <c r="D497" s="210"/>
      <c r="E497" s="210"/>
      <c r="F497" s="210"/>
      <c r="G497" s="211"/>
      <c r="H497" s="557"/>
      <c r="I497" s="557"/>
      <c r="J497" s="557"/>
      <c r="K497" s="557"/>
      <c r="L497" s="557"/>
      <c r="M497" s="557"/>
      <c r="N497" s="557"/>
      <c r="O497" s="557"/>
      <c r="P497" s="557"/>
      <c r="Q497" s="557"/>
      <c r="R497" s="557"/>
      <c r="S497" s="557"/>
      <c r="T497" s="557"/>
      <c r="U497" s="557"/>
      <c r="V497" s="557"/>
      <c r="W497" s="557"/>
      <c r="X497" s="557"/>
      <c r="Y497" s="557"/>
      <c r="Z497" s="557"/>
      <c r="AA497" s="557"/>
    </row>
    <row r="498" spans="2:27" ht="28.5" x14ac:dyDescent="0.2">
      <c r="B498" s="778"/>
      <c r="C498" s="389" t="s">
        <v>298</v>
      </c>
      <c r="D498" s="383"/>
      <c r="E498" s="210" t="s">
        <v>82</v>
      </c>
      <c r="F498" s="383"/>
      <c r="G498" s="178"/>
      <c r="H498" s="606"/>
      <c r="I498" s="606"/>
      <c r="J498" s="606"/>
      <c r="K498" s="606"/>
      <c r="L498" s="606"/>
      <c r="M498" s="606"/>
      <c r="N498" s="606"/>
      <c r="O498" s="606"/>
      <c r="P498" s="606"/>
      <c r="Q498" s="606"/>
      <c r="R498" s="606"/>
      <c r="S498" s="606"/>
      <c r="T498" s="606"/>
      <c r="U498" s="606"/>
      <c r="V498" s="606"/>
      <c r="W498" s="606"/>
      <c r="X498" s="606"/>
      <c r="Y498" s="606"/>
      <c r="Z498" s="606"/>
      <c r="AA498" s="606"/>
    </row>
    <row r="499" spans="2:27" ht="28.5" x14ac:dyDescent="0.2">
      <c r="B499" s="778"/>
      <c r="C499" s="389" t="s">
        <v>299</v>
      </c>
      <c r="D499" s="383"/>
      <c r="E499" s="210" t="s">
        <v>82</v>
      </c>
      <c r="F499" s="383"/>
      <c r="G499" s="178"/>
      <c r="H499" s="606"/>
      <c r="I499" s="606"/>
      <c r="J499" s="606"/>
      <c r="K499" s="606"/>
      <c r="L499" s="606"/>
      <c r="M499" s="606"/>
      <c r="N499" s="606"/>
      <c r="O499" s="606"/>
      <c r="P499" s="606"/>
      <c r="Q499" s="606"/>
      <c r="R499" s="606"/>
      <c r="S499" s="606"/>
      <c r="T499" s="606"/>
      <c r="U499" s="606"/>
      <c r="V499" s="606"/>
      <c r="W499" s="606"/>
      <c r="X499" s="606"/>
      <c r="Y499" s="606"/>
      <c r="Z499" s="606"/>
      <c r="AA499" s="606"/>
    </row>
    <row r="500" spans="2:27" ht="28.5" x14ac:dyDescent="0.2">
      <c r="B500" s="778"/>
      <c r="C500" s="389" t="s">
        <v>300</v>
      </c>
      <c r="D500" s="383"/>
      <c r="E500" s="210" t="s">
        <v>82</v>
      </c>
      <c r="F500" s="383"/>
      <c r="G500" s="178"/>
      <c r="H500" s="606"/>
      <c r="I500" s="606"/>
      <c r="J500" s="606"/>
      <c r="K500" s="606"/>
      <c r="L500" s="606"/>
      <c r="M500" s="606"/>
      <c r="N500" s="606"/>
      <c r="O500" s="606"/>
      <c r="P500" s="606"/>
      <c r="Q500" s="606"/>
      <c r="R500" s="606"/>
      <c r="S500" s="606"/>
      <c r="T500" s="606"/>
      <c r="U500" s="606"/>
      <c r="V500" s="606"/>
      <c r="W500" s="606"/>
      <c r="X500" s="606"/>
      <c r="Y500" s="606"/>
      <c r="Z500" s="606"/>
      <c r="AA500" s="606"/>
    </row>
    <row r="501" spans="2:27" x14ac:dyDescent="0.2">
      <c r="B501" s="778"/>
      <c r="C501" s="212" t="s">
        <v>83</v>
      </c>
      <c r="D501" s="210"/>
      <c r="E501" s="210" t="s">
        <v>82</v>
      </c>
      <c r="F501" s="210"/>
      <c r="G501" s="211"/>
      <c r="H501" s="557">
        <f>(H498*'X RS Gen V Info'!$E$53)+('RS Attrib'!H499*'X RS Gen V Info'!$E$54)+('RS Attrib'!H500*'X RS Gen V Info'!$E$55)</f>
        <v>0</v>
      </c>
      <c r="I501" s="557">
        <f>(I498*'X RS Gen V Info'!$E$53)+('RS Attrib'!I499*'X RS Gen V Info'!$E$54)+('RS Attrib'!I500*'X RS Gen V Info'!$E$55)</f>
        <v>0</v>
      </c>
      <c r="J501" s="557">
        <f>(J498*'X RS Gen V Info'!$E$53)+('RS Attrib'!J499*'X RS Gen V Info'!$E$54)+('RS Attrib'!J500*'X RS Gen V Info'!$E$55)</f>
        <v>0</v>
      </c>
      <c r="K501" s="557">
        <f>(K498*'X RS Gen V Info'!$E$53)+('RS Attrib'!K499*'X RS Gen V Info'!$E$54)+('RS Attrib'!K500*'X RS Gen V Info'!$E$55)</f>
        <v>0</v>
      </c>
      <c r="L501" s="557">
        <f>(L498*'X RS Gen V Info'!$E$53)+('RS Attrib'!L499*'X RS Gen V Info'!$E$54)+('RS Attrib'!L500*'X RS Gen V Info'!$E$55)</f>
        <v>0</v>
      </c>
      <c r="M501" s="557">
        <f>(M498*'X RS Gen V Info'!$E$53)+('RS Attrib'!M499*'X RS Gen V Info'!$E$54)+('RS Attrib'!M500*'X RS Gen V Info'!$E$55)</f>
        <v>0</v>
      </c>
      <c r="N501" s="557">
        <f>(N498*'X RS Gen V Info'!$E$53)+('RS Attrib'!N499*'X RS Gen V Info'!$E$54)+('RS Attrib'!N500*'X RS Gen V Info'!$E$55)</f>
        <v>0</v>
      </c>
      <c r="O501" s="557">
        <f>(O498*'X RS Gen V Info'!$E$53)+('RS Attrib'!O499*'X RS Gen V Info'!$E$54)+('RS Attrib'!O500*'X RS Gen V Info'!$E$55)</f>
        <v>0</v>
      </c>
      <c r="P501" s="557">
        <f>(P498*'X RS Gen V Info'!$E$53)+('RS Attrib'!P499*'X RS Gen V Info'!$E$54)+('RS Attrib'!P500*'X RS Gen V Info'!$E$55)</f>
        <v>0</v>
      </c>
      <c r="Q501" s="557">
        <f>(Q498*'X RS Gen V Info'!$E$53)+('RS Attrib'!Q499*'X RS Gen V Info'!$E$54)+('RS Attrib'!Q500*'X RS Gen V Info'!$E$55)</f>
        <v>0</v>
      </c>
      <c r="R501" s="557">
        <f>(R498*'X RS Gen V Info'!$E$53)+('RS Attrib'!R499*'X RS Gen V Info'!$E$54)+('RS Attrib'!R500*'X RS Gen V Info'!$E$55)</f>
        <v>0</v>
      </c>
      <c r="S501" s="557">
        <f>(S498*'X RS Gen V Info'!$E$53)+('RS Attrib'!S499*'X RS Gen V Info'!$E$54)+('RS Attrib'!S500*'X RS Gen V Info'!$E$55)</f>
        <v>0</v>
      </c>
      <c r="T501" s="557">
        <f>(T498*'X RS Gen V Info'!$E$53)+('RS Attrib'!T499*'X RS Gen V Info'!$E$54)+('RS Attrib'!T500*'X RS Gen V Info'!$E$55)</f>
        <v>0</v>
      </c>
      <c r="U501" s="557">
        <f>(U498*'X RS Gen V Info'!$E$53)+('RS Attrib'!U499*'X RS Gen V Info'!$E$54)+('RS Attrib'!U500*'X RS Gen V Info'!$E$55)</f>
        <v>0</v>
      </c>
      <c r="V501" s="557">
        <f>(V498*'X RS Gen V Info'!$E$53)+('RS Attrib'!V499*'X RS Gen V Info'!$E$54)+('RS Attrib'!V500*'X RS Gen V Info'!$E$55)</f>
        <v>0</v>
      </c>
      <c r="W501" s="557">
        <f>(W498*'X RS Gen V Info'!$E$53)+('RS Attrib'!W499*'X RS Gen V Info'!$E$54)+('RS Attrib'!W500*'X RS Gen V Info'!$E$55)</f>
        <v>0</v>
      </c>
      <c r="X501" s="557">
        <f>(X498*'X RS Gen V Info'!$E$53)+('RS Attrib'!X499*'X RS Gen V Info'!$E$54)+('RS Attrib'!X500*'X RS Gen V Info'!$E$55)</f>
        <v>0</v>
      </c>
      <c r="Y501" s="557">
        <f>(Y498*'X RS Gen V Info'!$E$53)+('RS Attrib'!Y499*'X RS Gen V Info'!$E$54)+('RS Attrib'!Y500*'X RS Gen V Info'!$E$55)</f>
        <v>0</v>
      </c>
      <c r="Z501" s="557">
        <f>(Z498*'X RS Gen V Info'!$E$53)+('RS Attrib'!Z499*'X RS Gen V Info'!$E$54)+('RS Attrib'!Z500*'X RS Gen V Info'!$E$55)</f>
        <v>0</v>
      </c>
      <c r="AA501" s="557">
        <f>(AA498*'X RS Gen V Info'!$E$53)+('RS Attrib'!AA499*'X RS Gen V Info'!$E$54)+('RS Attrib'!AA500*'X RS Gen V Info'!$E$55)</f>
        <v>0</v>
      </c>
    </row>
    <row r="502" spans="2:27" x14ac:dyDescent="0.2">
      <c r="B502" s="778"/>
      <c r="C502" s="389" t="s">
        <v>187</v>
      </c>
      <c r="D502" s="383"/>
      <c r="E502" s="518" t="s">
        <v>63</v>
      </c>
      <c r="F502" s="383"/>
      <c r="G502" s="178"/>
      <c r="H502" s="606"/>
      <c r="I502" s="606"/>
      <c r="J502" s="606"/>
      <c r="K502" s="606"/>
      <c r="L502" s="606"/>
      <c r="M502" s="606"/>
      <c r="N502" s="606"/>
      <c r="O502" s="606"/>
      <c r="P502" s="606"/>
      <c r="Q502" s="606"/>
      <c r="R502" s="606"/>
      <c r="S502" s="606"/>
      <c r="T502" s="606"/>
      <c r="U502" s="606"/>
      <c r="V502" s="606"/>
      <c r="W502" s="606"/>
      <c r="X502" s="606"/>
      <c r="Y502" s="606"/>
      <c r="Z502" s="606"/>
      <c r="AA502" s="606"/>
    </row>
    <row r="503" spans="2:27" x14ac:dyDescent="0.2">
      <c r="B503" s="778"/>
      <c r="C503" s="388" t="s">
        <v>188</v>
      </c>
      <c r="D503" s="383"/>
      <c r="E503" s="518" t="s">
        <v>63</v>
      </c>
      <c r="F503" s="383"/>
      <c r="G503" s="178"/>
      <c r="H503" s="606"/>
      <c r="I503" s="606"/>
      <c r="J503" s="606"/>
      <c r="K503" s="606"/>
      <c r="L503" s="606"/>
      <c r="M503" s="606"/>
      <c r="N503" s="606"/>
      <c r="O503" s="606"/>
      <c r="P503" s="606"/>
      <c r="Q503" s="606"/>
      <c r="R503" s="606"/>
      <c r="S503" s="606"/>
      <c r="T503" s="606"/>
      <c r="U503" s="606"/>
      <c r="V503" s="606"/>
      <c r="W503" s="606"/>
      <c r="X503" s="606"/>
      <c r="Y503" s="606"/>
      <c r="Z503" s="606"/>
      <c r="AA503" s="606"/>
    </row>
    <row r="504" spans="2:27" x14ac:dyDescent="0.2">
      <c r="B504" s="778"/>
      <c r="C504" s="388" t="s">
        <v>189</v>
      </c>
      <c r="D504" s="383"/>
      <c r="E504" s="518" t="s">
        <v>63</v>
      </c>
      <c r="F504" s="383"/>
      <c r="G504" s="178"/>
      <c r="H504" s="606"/>
      <c r="I504" s="606"/>
      <c r="J504" s="606"/>
      <c r="K504" s="606"/>
      <c r="L504" s="606"/>
      <c r="M504" s="606"/>
      <c r="N504" s="606"/>
      <c r="O504" s="606"/>
      <c r="P504" s="606"/>
      <c r="Q504" s="606"/>
      <c r="R504" s="606"/>
      <c r="S504" s="606"/>
      <c r="T504" s="606"/>
      <c r="U504" s="606"/>
      <c r="V504" s="606"/>
      <c r="W504" s="606"/>
      <c r="X504" s="606"/>
      <c r="Y504" s="606"/>
      <c r="Z504" s="606"/>
      <c r="AA504" s="606"/>
    </row>
    <row r="505" spans="2:27" x14ac:dyDescent="0.2">
      <c r="B505" s="778"/>
      <c r="C505" s="388" t="s">
        <v>190</v>
      </c>
      <c r="D505" s="383"/>
      <c r="E505" s="518" t="s">
        <v>63</v>
      </c>
      <c r="F505" s="383"/>
      <c r="G505" s="178"/>
      <c r="H505" s="606"/>
      <c r="I505" s="606"/>
      <c r="J505" s="606"/>
      <c r="K505" s="606"/>
      <c r="L505" s="606"/>
      <c r="M505" s="606"/>
      <c r="N505" s="606"/>
      <c r="O505" s="606"/>
      <c r="P505" s="606"/>
      <c r="Q505" s="606"/>
      <c r="R505" s="606"/>
      <c r="S505" s="606"/>
      <c r="T505" s="606"/>
      <c r="U505" s="606"/>
      <c r="V505" s="606"/>
      <c r="W505" s="606"/>
      <c r="X505" s="606"/>
      <c r="Y505" s="606"/>
      <c r="Z505" s="606"/>
      <c r="AA505" s="606"/>
    </row>
    <row r="506" spans="2:27" x14ac:dyDescent="0.2">
      <c r="B506" s="778"/>
      <c r="C506" s="388" t="s">
        <v>191</v>
      </c>
      <c r="D506" s="383"/>
      <c r="E506" s="518" t="s">
        <v>63</v>
      </c>
      <c r="F506" s="383"/>
      <c r="G506" s="178"/>
      <c r="H506" s="606"/>
      <c r="I506" s="606"/>
      <c r="J506" s="606"/>
      <c r="K506" s="606"/>
      <c r="L506" s="606"/>
      <c r="M506" s="606"/>
      <c r="N506" s="606"/>
      <c r="O506" s="606"/>
      <c r="P506" s="606"/>
      <c r="Q506" s="606"/>
      <c r="R506" s="606"/>
      <c r="S506" s="606"/>
      <c r="T506" s="606"/>
      <c r="U506" s="606"/>
      <c r="V506" s="606"/>
      <c r="W506" s="606"/>
      <c r="X506" s="606"/>
      <c r="Y506" s="606"/>
      <c r="Z506" s="606"/>
      <c r="AA506" s="606"/>
    </row>
    <row r="507" spans="2:27" x14ac:dyDescent="0.2">
      <c r="B507" s="778"/>
      <c r="C507" s="388" t="s">
        <v>192</v>
      </c>
      <c r="D507" s="383"/>
      <c r="E507" s="518" t="s">
        <v>82</v>
      </c>
      <c r="F507" s="383"/>
      <c r="G507" s="178"/>
      <c r="H507" s="606"/>
      <c r="I507" s="606"/>
      <c r="J507" s="606"/>
      <c r="K507" s="606"/>
      <c r="L507" s="606"/>
      <c r="M507" s="606"/>
      <c r="N507" s="606"/>
      <c r="O507" s="606"/>
      <c r="P507" s="606"/>
      <c r="Q507" s="606"/>
      <c r="R507" s="606"/>
      <c r="S507" s="606"/>
      <c r="T507" s="606"/>
      <c r="U507" s="606"/>
      <c r="V507" s="606"/>
      <c r="W507" s="606"/>
      <c r="X507" s="606"/>
      <c r="Y507" s="606"/>
      <c r="Z507" s="606"/>
      <c r="AA507" s="606"/>
    </row>
    <row r="508" spans="2:27" x14ac:dyDescent="0.2">
      <c r="B508" s="778"/>
      <c r="C508" s="388" t="s">
        <v>193</v>
      </c>
      <c r="D508" s="383"/>
      <c r="E508" s="518" t="s">
        <v>82</v>
      </c>
      <c r="F508" s="383"/>
      <c r="G508" s="178"/>
      <c r="H508" s="606"/>
      <c r="I508" s="606"/>
      <c r="J508" s="606"/>
      <c r="K508" s="606"/>
      <c r="L508" s="606"/>
      <c r="M508" s="606"/>
      <c r="N508" s="606"/>
      <c r="O508" s="606"/>
      <c r="P508" s="606"/>
      <c r="Q508" s="606"/>
      <c r="R508" s="606"/>
      <c r="S508" s="606"/>
      <c r="T508" s="606"/>
      <c r="U508" s="606"/>
      <c r="V508" s="606"/>
      <c r="W508" s="606"/>
      <c r="X508" s="606"/>
      <c r="Y508" s="606"/>
      <c r="Z508" s="606"/>
      <c r="AA508" s="606"/>
    </row>
    <row r="509" spans="2:27" x14ac:dyDescent="0.2">
      <c r="B509" s="778"/>
      <c r="C509" s="390" t="s">
        <v>201</v>
      </c>
      <c r="D509" s="383"/>
      <c r="E509" s="383"/>
      <c r="F509" s="383"/>
      <c r="G509" s="178"/>
      <c r="H509" s="606"/>
      <c r="I509" s="606"/>
      <c r="J509" s="606"/>
      <c r="K509" s="606"/>
      <c r="L509" s="606"/>
      <c r="M509" s="606"/>
      <c r="N509" s="606"/>
      <c r="O509" s="606"/>
      <c r="P509" s="606"/>
      <c r="Q509" s="606"/>
      <c r="R509" s="606"/>
      <c r="S509" s="606"/>
      <c r="T509" s="606"/>
      <c r="U509" s="606"/>
      <c r="V509" s="606"/>
      <c r="W509" s="606"/>
      <c r="X509" s="606"/>
      <c r="Y509" s="606"/>
      <c r="Z509" s="606"/>
      <c r="AA509" s="606"/>
    </row>
    <row r="510" spans="2:27" x14ac:dyDescent="0.2">
      <c r="B510" s="778"/>
      <c r="C510" s="385"/>
      <c r="D510" s="383"/>
      <c r="E510" s="383"/>
      <c r="F510" s="383"/>
      <c r="G510" s="178"/>
      <c r="H510" s="606"/>
      <c r="I510" s="606"/>
      <c r="J510" s="606"/>
      <c r="K510" s="606"/>
      <c r="L510" s="606"/>
      <c r="M510" s="606"/>
      <c r="N510" s="606"/>
      <c r="O510" s="606"/>
      <c r="P510" s="606"/>
      <c r="Q510" s="606"/>
      <c r="R510" s="606"/>
      <c r="S510" s="606"/>
      <c r="T510" s="606"/>
      <c r="U510" s="606"/>
      <c r="V510" s="606"/>
      <c r="W510" s="606"/>
      <c r="X510" s="606"/>
      <c r="Y510" s="606"/>
      <c r="Z510" s="606"/>
      <c r="AA510" s="606"/>
    </row>
    <row r="511" spans="2:27" x14ac:dyDescent="0.2">
      <c r="B511" s="778"/>
      <c r="C511" s="385"/>
      <c r="D511" s="383"/>
      <c r="E511" s="383"/>
      <c r="F511" s="383"/>
      <c r="G511" s="178"/>
      <c r="H511" s="606"/>
      <c r="I511" s="606"/>
      <c r="J511" s="606"/>
      <c r="K511" s="606"/>
      <c r="L511" s="606"/>
      <c r="M511" s="606"/>
      <c r="N511" s="606"/>
      <c r="O511" s="606"/>
      <c r="P511" s="606"/>
      <c r="Q511" s="606"/>
      <c r="R511" s="606"/>
      <c r="S511" s="606"/>
      <c r="T511" s="606"/>
      <c r="U511" s="606"/>
      <c r="V511" s="606"/>
      <c r="W511" s="606"/>
      <c r="X511" s="606"/>
      <c r="Y511" s="606"/>
      <c r="Z511" s="606"/>
      <c r="AA511" s="606"/>
    </row>
    <row r="512" spans="2:27" x14ac:dyDescent="0.2">
      <c r="B512" s="778"/>
      <c r="C512" s="385"/>
      <c r="D512" s="383"/>
      <c r="E512" s="383"/>
      <c r="F512" s="383"/>
      <c r="G512" s="178"/>
      <c r="H512" s="606"/>
      <c r="I512" s="606"/>
      <c r="J512" s="606"/>
      <c r="K512" s="606"/>
      <c r="L512" s="606"/>
      <c r="M512" s="606"/>
      <c r="N512" s="606"/>
      <c r="O512" s="606"/>
      <c r="P512" s="606"/>
      <c r="Q512" s="606"/>
      <c r="R512" s="606"/>
      <c r="S512" s="606"/>
      <c r="T512" s="606"/>
      <c r="U512" s="606"/>
      <c r="V512" s="606"/>
      <c r="W512" s="606"/>
      <c r="X512" s="606"/>
      <c r="Y512" s="606"/>
      <c r="Z512" s="606"/>
      <c r="AA512" s="606"/>
    </row>
    <row r="513" spans="2:27" x14ac:dyDescent="0.2">
      <c r="B513" s="778"/>
      <c r="C513" s="385"/>
      <c r="D513" s="383"/>
      <c r="E513" s="383"/>
      <c r="F513" s="383"/>
      <c r="G513" s="178"/>
      <c r="H513" s="606"/>
      <c r="I513" s="606"/>
      <c r="J513" s="606"/>
      <c r="K513" s="606"/>
      <c r="L513" s="606"/>
      <c r="M513" s="606"/>
      <c r="N513" s="606"/>
      <c r="O513" s="606"/>
      <c r="P513" s="606"/>
      <c r="Q513" s="606"/>
      <c r="R513" s="606"/>
      <c r="S513" s="606"/>
      <c r="T513" s="606"/>
      <c r="U513" s="606"/>
      <c r="V513" s="606"/>
      <c r="W513" s="606"/>
      <c r="X513" s="606"/>
      <c r="Y513" s="606"/>
      <c r="Z513" s="606"/>
      <c r="AA513" s="606"/>
    </row>
    <row r="514" spans="2:27" x14ac:dyDescent="0.2">
      <c r="B514" s="778"/>
      <c r="C514" s="209" t="s">
        <v>77</v>
      </c>
      <c r="D514" s="210"/>
      <c r="E514" s="210"/>
      <c r="F514" s="210"/>
      <c r="G514" s="211"/>
      <c r="H514" s="557"/>
      <c r="I514" s="557"/>
      <c r="J514" s="557"/>
      <c r="K514" s="557"/>
      <c r="L514" s="557"/>
      <c r="M514" s="557"/>
      <c r="N514" s="557"/>
      <c r="O514" s="557"/>
      <c r="P514" s="557"/>
      <c r="Q514" s="557"/>
      <c r="R514" s="557"/>
      <c r="S514" s="557"/>
      <c r="T514" s="557"/>
      <c r="U514" s="557"/>
      <c r="V514" s="557"/>
      <c r="W514" s="557"/>
      <c r="X514" s="557"/>
      <c r="Y514" s="557"/>
      <c r="Z514" s="557"/>
      <c r="AA514" s="557"/>
    </row>
    <row r="515" spans="2:27" x14ac:dyDescent="0.2">
      <c r="B515" s="778"/>
      <c r="C515" s="213" t="s">
        <v>75</v>
      </c>
      <c r="D515" s="210"/>
      <c r="E515" s="210"/>
      <c r="F515" s="210"/>
      <c r="G515" s="211"/>
      <c r="H515" s="558">
        <f>SUMIF($E501:$E513,"NE",H501:H513)</f>
        <v>0</v>
      </c>
      <c r="I515" s="558">
        <f t="shared" ref="I515:AA515" si="69">SUMIF($E501:$E513,"NE",I501:I513)</f>
        <v>0</v>
      </c>
      <c r="J515" s="558">
        <f t="shared" si="69"/>
        <v>0</v>
      </c>
      <c r="K515" s="558">
        <f t="shared" si="69"/>
        <v>0</v>
      </c>
      <c r="L515" s="558">
        <f t="shared" si="69"/>
        <v>0</v>
      </c>
      <c r="M515" s="558">
        <f t="shared" si="69"/>
        <v>0</v>
      </c>
      <c r="N515" s="558">
        <f t="shared" si="69"/>
        <v>0</v>
      </c>
      <c r="O515" s="558">
        <f t="shared" si="69"/>
        <v>0</v>
      </c>
      <c r="P515" s="558">
        <f t="shared" si="69"/>
        <v>0</v>
      </c>
      <c r="Q515" s="558">
        <f t="shared" si="69"/>
        <v>0</v>
      </c>
      <c r="R515" s="558">
        <f t="shared" si="69"/>
        <v>0</v>
      </c>
      <c r="S515" s="558">
        <f t="shared" si="69"/>
        <v>0</v>
      </c>
      <c r="T515" s="558">
        <f t="shared" si="69"/>
        <v>0</v>
      </c>
      <c r="U515" s="558">
        <f t="shared" si="69"/>
        <v>0</v>
      </c>
      <c r="V515" s="558">
        <f t="shared" si="69"/>
        <v>0</v>
      </c>
      <c r="W515" s="558">
        <f t="shared" si="69"/>
        <v>0</v>
      </c>
      <c r="X515" s="558">
        <f t="shared" si="69"/>
        <v>0</v>
      </c>
      <c r="Y515" s="558">
        <f t="shared" si="69"/>
        <v>0</v>
      </c>
      <c r="Z515" s="558">
        <f t="shared" si="69"/>
        <v>0</v>
      </c>
      <c r="AA515" s="558">
        <f t="shared" si="69"/>
        <v>0</v>
      </c>
    </row>
    <row r="516" spans="2:27" x14ac:dyDescent="0.2">
      <c r="B516" s="778"/>
      <c r="C516" s="213" t="s">
        <v>76</v>
      </c>
      <c r="D516" s="210"/>
      <c r="E516" s="210"/>
      <c r="F516" s="210"/>
      <c r="G516" s="211"/>
      <c r="H516" s="558">
        <f>SUMIF($E501:$E513,"Not NE",H501:H513)</f>
        <v>0</v>
      </c>
      <c r="I516" s="558">
        <f t="shared" ref="I516:AA516" si="70">SUMIF($E501:$E513,"Not NE",I501:I513)</f>
        <v>0</v>
      </c>
      <c r="J516" s="558">
        <f t="shared" si="70"/>
        <v>0</v>
      </c>
      <c r="K516" s="558">
        <f t="shared" si="70"/>
        <v>0</v>
      </c>
      <c r="L516" s="558">
        <f t="shared" si="70"/>
        <v>0</v>
      </c>
      <c r="M516" s="558">
        <f t="shared" si="70"/>
        <v>0</v>
      </c>
      <c r="N516" s="558">
        <f t="shared" si="70"/>
        <v>0</v>
      </c>
      <c r="O516" s="558">
        <f t="shared" si="70"/>
        <v>0</v>
      </c>
      <c r="P516" s="558">
        <f t="shared" si="70"/>
        <v>0</v>
      </c>
      <c r="Q516" s="558">
        <f t="shared" si="70"/>
        <v>0</v>
      </c>
      <c r="R516" s="558">
        <f t="shared" si="70"/>
        <v>0</v>
      </c>
      <c r="S516" s="558">
        <f t="shared" si="70"/>
        <v>0</v>
      </c>
      <c r="T516" s="558">
        <f t="shared" si="70"/>
        <v>0</v>
      </c>
      <c r="U516" s="558">
        <f t="shared" si="70"/>
        <v>0</v>
      </c>
      <c r="V516" s="558">
        <f t="shared" si="70"/>
        <v>0</v>
      </c>
      <c r="W516" s="558">
        <f t="shared" si="70"/>
        <v>0</v>
      </c>
      <c r="X516" s="558">
        <f t="shared" si="70"/>
        <v>0</v>
      </c>
      <c r="Y516" s="558">
        <f t="shared" si="70"/>
        <v>0</v>
      </c>
      <c r="Z516" s="558">
        <f t="shared" si="70"/>
        <v>0</v>
      </c>
      <c r="AA516" s="558">
        <f t="shared" si="70"/>
        <v>0</v>
      </c>
    </row>
    <row r="517" spans="2:27" x14ac:dyDescent="0.2">
      <c r="B517" s="778"/>
      <c r="C517" s="209" t="s">
        <v>73</v>
      </c>
      <c r="D517" s="210"/>
      <c r="E517" s="210"/>
      <c r="F517" s="210"/>
      <c r="G517" s="211"/>
      <c r="H517" s="564">
        <f>SUM(H501:H513)</f>
        <v>0</v>
      </c>
      <c r="I517" s="558">
        <f t="shared" ref="I517:AA517" si="71">SUM(I501:I513)</f>
        <v>0</v>
      </c>
      <c r="J517" s="558">
        <f t="shared" si="71"/>
        <v>0</v>
      </c>
      <c r="K517" s="558">
        <f t="shared" si="71"/>
        <v>0</v>
      </c>
      <c r="L517" s="558">
        <f t="shared" si="71"/>
        <v>0</v>
      </c>
      <c r="M517" s="558">
        <f t="shared" si="71"/>
        <v>0</v>
      </c>
      <c r="N517" s="558">
        <f t="shared" si="71"/>
        <v>0</v>
      </c>
      <c r="O517" s="558">
        <f t="shared" si="71"/>
        <v>0</v>
      </c>
      <c r="P517" s="558">
        <f t="shared" si="71"/>
        <v>0</v>
      </c>
      <c r="Q517" s="558">
        <f t="shared" si="71"/>
        <v>0</v>
      </c>
      <c r="R517" s="558">
        <f t="shared" si="71"/>
        <v>0</v>
      </c>
      <c r="S517" s="558">
        <f t="shared" si="71"/>
        <v>0</v>
      </c>
      <c r="T517" s="558">
        <f t="shared" si="71"/>
        <v>0</v>
      </c>
      <c r="U517" s="558">
        <f t="shared" si="71"/>
        <v>0</v>
      </c>
      <c r="V517" s="558">
        <f t="shared" si="71"/>
        <v>0</v>
      </c>
      <c r="W517" s="558">
        <f t="shared" si="71"/>
        <v>0</v>
      </c>
      <c r="X517" s="558">
        <f t="shared" si="71"/>
        <v>0</v>
      </c>
      <c r="Y517" s="558">
        <f t="shared" si="71"/>
        <v>0</v>
      </c>
      <c r="Z517" s="558">
        <f t="shared" si="71"/>
        <v>0</v>
      </c>
      <c r="AA517" s="558">
        <f t="shared" si="71"/>
        <v>0</v>
      </c>
    </row>
    <row r="518" spans="2:27" ht="15" x14ac:dyDescent="0.2">
      <c r="B518" s="783" t="s">
        <v>91</v>
      </c>
      <c r="C518" s="226" t="s">
        <v>92</v>
      </c>
      <c r="D518" s="216"/>
      <c r="E518" s="216"/>
      <c r="F518" s="216"/>
      <c r="G518" s="217"/>
      <c r="H518" s="611"/>
      <c r="I518" s="612"/>
      <c r="J518" s="612"/>
      <c r="K518" s="612"/>
      <c r="L518" s="612"/>
      <c r="M518" s="612"/>
      <c r="N518" s="612"/>
      <c r="O518" s="612"/>
      <c r="P518" s="612"/>
      <c r="Q518" s="612"/>
      <c r="R518" s="612"/>
      <c r="S518" s="612"/>
      <c r="T518" s="612"/>
      <c r="U518" s="612"/>
      <c r="V518" s="612"/>
      <c r="W518" s="612"/>
      <c r="X518" s="612"/>
      <c r="Y518" s="612"/>
      <c r="Z518" s="612"/>
      <c r="AA518" s="612"/>
    </row>
    <row r="519" spans="2:27" x14ac:dyDescent="0.2">
      <c r="B519" s="784"/>
      <c r="C519" s="209" t="s">
        <v>77</v>
      </c>
      <c r="D519" s="210"/>
      <c r="E519" s="210"/>
      <c r="F519" s="210"/>
      <c r="G519" s="211"/>
      <c r="H519" s="563"/>
      <c r="I519" s="557"/>
      <c r="J519" s="557"/>
      <c r="K519" s="557"/>
      <c r="L519" s="557"/>
      <c r="M519" s="557"/>
      <c r="N519" s="557"/>
      <c r="O519" s="557"/>
      <c r="P519" s="557"/>
      <c r="Q519" s="557"/>
      <c r="R519" s="557"/>
      <c r="S519" s="557"/>
      <c r="T519" s="557"/>
      <c r="U519" s="557"/>
      <c r="V519" s="557"/>
      <c r="W519" s="557"/>
      <c r="X519" s="557"/>
      <c r="Y519" s="557"/>
      <c r="Z519" s="557"/>
      <c r="AA519" s="557"/>
    </row>
    <row r="520" spans="2:27" x14ac:dyDescent="0.2">
      <c r="B520" s="784"/>
      <c r="C520" s="213" t="s">
        <v>101</v>
      </c>
      <c r="D520" s="210"/>
      <c r="E520" s="210"/>
      <c r="F520" s="210"/>
      <c r="G520" s="211"/>
      <c r="H520" s="564">
        <f>H51+H72+H93+H114+H135+H156+H177+H199+H220+H241+H262+H283+H305+H326+H347+H368+H389+H410+H431+H452+H473+H494+H515</f>
        <v>0</v>
      </c>
      <c r="I520" s="558">
        <f t="shared" ref="I520:AA520" si="72">I51+I72+I93+I114+I135+I156+I177+I199+I220+I241+I262+I283+I305+I326+I347+I368+I389+I410+I431+I452+I473+I494+I515</f>
        <v>0</v>
      </c>
      <c r="J520" s="558">
        <f t="shared" si="72"/>
        <v>0</v>
      </c>
      <c r="K520" s="558">
        <f>K51+K72+K93+K114+K135+K156+K177+K199+K220+K241+K262+K283+K305+K326+K347+K368+K389+K410+K431+K452+K473+K494+K515</f>
        <v>0</v>
      </c>
      <c r="L520" s="558">
        <f t="shared" si="72"/>
        <v>0</v>
      </c>
      <c r="M520" s="558">
        <f t="shared" si="72"/>
        <v>0</v>
      </c>
      <c r="N520" s="558">
        <f t="shared" si="72"/>
        <v>0</v>
      </c>
      <c r="O520" s="558">
        <f t="shared" si="72"/>
        <v>0</v>
      </c>
      <c r="P520" s="558">
        <f t="shared" si="72"/>
        <v>0</v>
      </c>
      <c r="Q520" s="558">
        <f t="shared" si="72"/>
        <v>0</v>
      </c>
      <c r="R520" s="558">
        <f t="shared" si="72"/>
        <v>0</v>
      </c>
      <c r="S520" s="558">
        <f t="shared" si="72"/>
        <v>0</v>
      </c>
      <c r="T520" s="558">
        <f t="shared" si="72"/>
        <v>0</v>
      </c>
      <c r="U520" s="558">
        <f t="shared" si="72"/>
        <v>0</v>
      </c>
      <c r="V520" s="558">
        <f t="shared" si="72"/>
        <v>0</v>
      </c>
      <c r="W520" s="558">
        <f t="shared" si="72"/>
        <v>0</v>
      </c>
      <c r="X520" s="558">
        <f t="shared" si="72"/>
        <v>0</v>
      </c>
      <c r="Y520" s="558">
        <f t="shared" si="72"/>
        <v>0</v>
      </c>
      <c r="Z520" s="558">
        <f t="shared" si="72"/>
        <v>0</v>
      </c>
      <c r="AA520" s="558">
        <f t="shared" si="72"/>
        <v>0</v>
      </c>
    </row>
    <row r="521" spans="2:27" x14ac:dyDescent="0.2">
      <c r="B521" s="784"/>
      <c r="C521" s="213" t="s">
        <v>102</v>
      </c>
      <c r="D521" s="210"/>
      <c r="E521" s="210"/>
      <c r="F521" s="210"/>
      <c r="G521" s="211"/>
      <c r="H521" s="564">
        <f>H52+H73+H94+H115+H136+H157+H178+H200+H221+H242+H263+H284+H306+H327+H348+H369+H390+H411+H432+H453+H474+H495+H516</f>
        <v>0</v>
      </c>
      <c r="I521" s="558">
        <f t="shared" ref="I521:AA521" si="73">I52+I73+I94+I115+I136+I157+I178+I200+I221+I242+I263+I284+I306+I327+I348+I369+I390+I411+I432+I453+I474+I495+I516</f>
        <v>0</v>
      </c>
      <c r="J521" s="558">
        <f t="shared" si="73"/>
        <v>0</v>
      </c>
      <c r="K521" s="558">
        <f t="shared" si="73"/>
        <v>0</v>
      </c>
      <c r="L521" s="558">
        <f t="shared" si="73"/>
        <v>0</v>
      </c>
      <c r="M521" s="558">
        <f t="shared" si="73"/>
        <v>0</v>
      </c>
      <c r="N521" s="558">
        <f t="shared" si="73"/>
        <v>0</v>
      </c>
      <c r="O521" s="558">
        <f t="shared" si="73"/>
        <v>0</v>
      </c>
      <c r="P521" s="558">
        <f t="shared" si="73"/>
        <v>0</v>
      </c>
      <c r="Q521" s="558">
        <f t="shared" si="73"/>
        <v>0</v>
      </c>
      <c r="R521" s="558">
        <f t="shared" si="73"/>
        <v>0</v>
      </c>
      <c r="S521" s="558">
        <f t="shared" si="73"/>
        <v>0</v>
      </c>
      <c r="T521" s="558">
        <f t="shared" si="73"/>
        <v>0</v>
      </c>
      <c r="U521" s="558">
        <f t="shared" si="73"/>
        <v>0</v>
      </c>
      <c r="V521" s="558">
        <f t="shared" si="73"/>
        <v>0</v>
      </c>
      <c r="W521" s="558">
        <f t="shared" si="73"/>
        <v>0</v>
      </c>
      <c r="X521" s="558">
        <f t="shared" si="73"/>
        <v>0</v>
      </c>
      <c r="Y521" s="558">
        <f t="shared" si="73"/>
        <v>0</v>
      </c>
      <c r="Z521" s="558">
        <f t="shared" si="73"/>
        <v>0</v>
      </c>
      <c r="AA521" s="558">
        <f t="shared" si="73"/>
        <v>0</v>
      </c>
    </row>
    <row r="522" spans="2:27" x14ac:dyDescent="0.2">
      <c r="B522" s="784"/>
      <c r="C522" s="209" t="s">
        <v>100</v>
      </c>
      <c r="D522" s="210"/>
      <c r="E522" s="210"/>
      <c r="F522" s="210"/>
      <c r="G522" s="211"/>
      <c r="H522" s="564">
        <f>H53+H74+H95+H116+H137+H158+H179+H201+H222+H243+H264+H285+H307+H328+H349+H370+H391+H412+H433+H454+H475+H496+H517</f>
        <v>0</v>
      </c>
      <c r="I522" s="558">
        <f t="shared" ref="I522:AA522" si="74">I53+I74+I95+I116+I137+I158+I179+I201+I222+I243+I264+I285+I307+I328+I349+I370+I391+I412+I433+I454+I475+I496+I517</f>
        <v>0</v>
      </c>
      <c r="J522" s="558">
        <f t="shared" si="74"/>
        <v>0</v>
      </c>
      <c r="K522" s="558">
        <f t="shared" si="74"/>
        <v>0</v>
      </c>
      <c r="L522" s="558">
        <f t="shared" si="74"/>
        <v>0</v>
      </c>
      <c r="M522" s="558">
        <f t="shared" si="74"/>
        <v>0</v>
      </c>
      <c r="N522" s="558">
        <f t="shared" si="74"/>
        <v>0</v>
      </c>
      <c r="O522" s="558">
        <f t="shared" si="74"/>
        <v>0</v>
      </c>
      <c r="P522" s="558">
        <f t="shared" si="74"/>
        <v>0</v>
      </c>
      <c r="Q522" s="558">
        <f t="shared" si="74"/>
        <v>0</v>
      </c>
      <c r="R522" s="558">
        <f t="shared" si="74"/>
        <v>0</v>
      </c>
      <c r="S522" s="558">
        <f t="shared" si="74"/>
        <v>0</v>
      </c>
      <c r="T522" s="558">
        <f t="shared" si="74"/>
        <v>0</v>
      </c>
      <c r="U522" s="558">
        <f t="shared" si="74"/>
        <v>0</v>
      </c>
      <c r="V522" s="558">
        <f t="shared" si="74"/>
        <v>0</v>
      </c>
      <c r="W522" s="558">
        <f t="shared" si="74"/>
        <v>0</v>
      </c>
      <c r="X522" s="558">
        <f t="shared" si="74"/>
        <v>0</v>
      </c>
      <c r="Y522" s="558">
        <f t="shared" si="74"/>
        <v>0</v>
      </c>
      <c r="Z522" s="558">
        <f t="shared" si="74"/>
        <v>0</v>
      </c>
      <c r="AA522" s="558">
        <f t="shared" si="74"/>
        <v>0</v>
      </c>
    </row>
    <row r="523" spans="2:27" ht="14.25" customHeight="1" x14ac:dyDescent="0.2">
      <c r="B523" s="227"/>
      <c r="H523" s="556"/>
      <c r="I523" s="556"/>
      <c r="J523" s="556"/>
      <c r="K523" s="556"/>
      <c r="L523" s="556"/>
      <c r="M523" s="556"/>
      <c r="N523" s="556"/>
      <c r="O523" s="556"/>
      <c r="P523" s="556"/>
      <c r="Q523" s="556"/>
      <c r="R523" s="556"/>
      <c r="S523" s="556"/>
      <c r="T523" s="556"/>
      <c r="U523" s="556"/>
      <c r="V523" s="556"/>
      <c r="W523" s="556"/>
      <c r="X523" s="556"/>
      <c r="Y523" s="556"/>
      <c r="Z523" s="556"/>
      <c r="AA523" s="556"/>
    </row>
    <row r="524" spans="2:27" ht="14.25" customHeight="1" x14ac:dyDescent="0.2"/>
    <row r="525" spans="2:27" ht="15" x14ac:dyDescent="0.25">
      <c r="B525" s="228"/>
    </row>
  </sheetData>
  <customSheetViews>
    <customSheetView guid="{F0620CD8-87A9-448D-9A15-FA44C9D2FC91}" scale="80">
      <pageMargins left="0.7" right="0.7" top="0.75" bottom="0.75" header="0.3" footer="0.3"/>
      <pageSetup paperSize="9" orientation="portrait" r:id="rId1"/>
    </customSheetView>
  </customSheetViews>
  <mergeCells count="27">
    <mergeCell ref="F17:G17"/>
    <mergeCell ref="B518:B522"/>
    <mergeCell ref="B455:B475"/>
    <mergeCell ref="B434:B454"/>
    <mergeCell ref="B117:B137"/>
    <mergeCell ref="B138:B158"/>
    <mergeCell ref="B202:B222"/>
    <mergeCell ref="B223:B243"/>
    <mergeCell ref="B181:B201"/>
    <mergeCell ref="B350:B370"/>
    <mergeCell ref="B371:B391"/>
    <mergeCell ref="B392:B412"/>
    <mergeCell ref="B413:B433"/>
    <mergeCell ref="B287:B307"/>
    <mergeCell ref="B497:B517"/>
    <mergeCell ref="B19:C19"/>
    <mergeCell ref="B265:B285"/>
    <mergeCell ref="B308:B328"/>
    <mergeCell ref="B476:B496"/>
    <mergeCell ref="B329:B349"/>
    <mergeCell ref="B244:B264"/>
    <mergeCell ref="B159:B179"/>
    <mergeCell ref="H30:AA30"/>
    <mergeCell ref="B33:B53"/>
    <mergeCell ref="B54:B74"/>
    <mergeCell ref="B75:B95"/>
    <mergeCell ref="B96:B116"/>
  </mergeCells>
  <dataValidations count="2">
    <dataValidation type="list" allowBlank="1" showInputMessage="1" showErrorMessage="1" sqref="E455:E471 E265:E281 E54:E70 E33:E49 E75:E91 E96:E112 E117:E133 E138:E154 E159:E175 E181:E197 E202:E218 E223:E239 E244:E260 E287:E303 E308:E324 E329:E345 E350:E366 E371:E387 E392:E408 E413:E429 E434:E450 E476:E492 E497:E513">
      <formula1>"NE, Not NE"</formula1>
    </dataValidation>
    <dataValidation allowBlank="1" showInputMessage="1" showErrorMessage="1" prompt="Exclude or include inflation, whichever is easier." sqref="D23"/>
  </dataValidations>
  <hyperlinks>
    <hyperlink ref="B19" location="'Tip Attrib'!A1" display="How to complete this sheet"/>
    <hyperlink ref="F17:G17" location="'RS Non-Attrib'!A1" display="Go to next sheet"/>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DA132"/>
  <sheetViews>
    <sheetView zoomScale="80" zoomScaleNormal="80" workbookViewId="0"/>
  </sheetViews>
  <sheetFormatPr defaultRowHeight="14.25" x14ac:dyDescent="0.2"/>
  <cols>
    <col min="1" max="1" width="4.77734375" style="4" customWidth="1"/>
    <col min="2" max="2" width="49.33203125" style="4" customWidth="1"/>
    <col min="3" max="3" width="18.44140625" style="4" customWidth="1"/>
    <col min="4" max="4" width="26.6640625" style="4" customWidth="1"/>
    <col min="5" max="5" width="8.44140625" style="4" customWidth="1"/>
    <col min="6" max="6" width="16.21875" style="4" customWidth="1"/>
    <col min="7" max="7" width="22" style="4" customWidth="1"/>
    <col min="8" max="27" width="10.33203125" style="4" customWidth="1"/>
    <col min="28" max="28" width="9.5546875" style="4" bestFit="1" customWidth="1"/>
    <col min="29" max="104" width="8.88671875" style="4"/>
    <col min="105" max="105" width="26.21875" style="4" customWidth="1"/>
    <col min="106" max="16384" width="8.88671875" style="4"/>
  </cols>
  <sheetData>
    <row r="2" spans="2:105" ht="15.75" x14ac:dyDescent="0.25">
      <c r="B2" s="33" t="s">
        <v>143</v>
      </c>
    </row>
    <row r="3" spans="2:105" x14ac:dyDescent="0.2">
      <c r="B3" s="34"/>
      <c r="G3" s="5"/>
      <c r="H3" s="6"/>
    </row>
    <row r="4" spans="2:105" ht="15" x14ac:dyDescent="0.25">
      <c r="B4" s="403" t="s">
        <v>165</v>
      </c>
      <c r="G4" s="5"/>
      <c r="H4" s="6"/>
    </row>
    <row r="5" spans="2:105" x14ac:dyDescent="0.2">
      <c r="B5" s="34" t="s">
        <v>523</v>
      </c>
      <c r="G5" s="5"/>
      <c r="H5" s="6"/>
    </row>
    <row r="6" spans="2:105" x14ac:dyDescent="0.2">
      <c r="B6" s="34" t="s">
        <v>208</v>
      </c>
      <c r="G6" s="5"/>
      <c r="H6" s="6"/>
    </row>
    <row r="7" spans="2:105" x14ac:dyDescent="0.2">
      <c r="B7" s="34" t="s">
        <v>209</v>
      </c>
      <c r="G7" s="5"/>
      <c r="H7" s="6"/>
    </row>
    <row r="8" spans="2:105" x14ac:dyDescent="0.2">
      <c r="G8" s="5"/>
      <c r="H8" s="6"/>
    </row>
    <row r="9" spans="2:105" ht="15" x14ac:dyDescent="0.2">
      <c r="B9" s="791" t="s">
        <v>330</v>
      </c>
      <c r="C9" s="771"/>
    </row>
    <row r="11" spans="2:105" x14ac:dyDescent="0.2">
      <c r="B11" s="5" t="s">
        <v>5</v>
      </c>
      <c r="C11" s="336" t="str">
        <f>Focus!C16</f>
        <v>Ainsdale Sand Dunes NNR</v>
      </c>
      <c r="DA11" s="522" t="s">
        <v>87</v>
      </c>
    </row>
    <row r="12" spans="2:105" x14ac:dyDescent="0.2">
      <c r="D12" s="6"/>
      <c r="E12" s="6"/>
      <c r="F12" s="6"/>
      <c r="G12" s="6"/>
      <c r="DA12" s="522" t="s">
        <v>315</v>
      </c>
    </row>
    <row r="13" spans="2:105" x14ac:dyDescent="0.2">
      <c r="B13" s="4" t="s">
        <v>60</v>
      </c>
      <c r="C13" s="341" t="s">
        <v>234</v>
      </c>
      <c r="D13" s="409"/>
      <c r="E13" s="6"/>
      <c r="F13" s="409"/>
      <c r="G13" s="409"/>
      <c r="H13" s="6"/>
      <c r="I13" s="6"/>
      <c r="J13" s="6"/>
      <c r="K13" s="6"/>
      <c r="L13" s="6"/>
      <c r="M13" s="6"/>
      <c r="N13" s="6"/>
      <c r="O13" s="6"/>
      <c r="P13" s="6"/>
    </row>
    <row r="14" spans="2:105" x14ac:dyDescent="0.2">
      <c r="C14" s="409"/>
      <c r="D14" s="409"/>
      <c r="E14" s="6"/>
      <c r="F14" s="409"/>
      <c r="G14" s="409"/>
      <c r="H14" s="6"/>
      <c r="I14" s="6"/>
      <c r="J14" s="6"/>
      <c r="K14" s="6"/>
      <c r="L14" s="6"/>
      <c r="M14" s="6"/>
      <c r="N14" s="6"/>
      <c r="O14" s="6"/>
      <c r="P14" s="6"/>
    </row>
    <row r="15" spans="2:105" x14ac:dyDescent="0.2">
      <c r="B15" s="4" t="s">
        <v>317</v>
      </c>
      <c r="D15" s="409"/>
      <c r="E15" s="409"/>
      <c r="F15" s="409"/>
      <c r="G15" s="409"/>
      <c r="H15" s="6"/>
      <c r="I15" s="6"/>
      <c r="J15" s="6"/>
      <c r="K15" s="6"/>
      <c r="L15" s="6"/>
      <c r="M15" s="6"/>
      <c r="N15" s="6"/>
      <c r="O15" s="6"/>
      <c r="P15" s="6"/>
    </row>
    <row r="16" spans="2:105" ht="15" x14ac:dyDescent="0.2">
      <c r="B16" s="404" t="s">
        <v>259</v>
      </c>
      <c r="D16" s="789" t="s">
        <v>574</v>
      </c>
      <c r="E16" s="790"/>
      <c r="F16" s="790"/>
      <c r="G16" s="790"/>
      <c r="H16" s="790"/>
      <c r="I16" s="790"/>
      <c r="J16" s="790"/>
      <c r="K16" s="790"/>
      <c r="L16" s="790"/>
      <c r="M16" s="790"/>
      <c r="N16" s="790"/>
      <c r="O16" s="790"/>
      <c r="P16" s="790"/>
      <c r="Q16" s="790"/>
      <c r="R16" s="790"/>
      <c r="S16" s="790"/>
      <c r="T16" s="790"/>
      <c r="U16" s="790"/>
      <c r="V16" s="790"/>
      <c r="W16" s="790"/>
      <c r="X16" s="790"/>
      <c r="Y16" s="790"/>
      <c r="Z16" s="790"/>
      <c r="AA16" s="790"/>
    </row>
    <row r="17" spans="2:27" ht="15" x14ac:dyDescent="0.2">
      <c r="B17" s="404"/>
      <c r="D17" s="527"/>
      <c r="E17" s="528"/>
      <c r="F17" s="528"/>
      <c r="G17" s="528"/>
      <c r="H17" s="528"/>
      <c r="I17" s="528"/>
      <c r="J17" s="528"/>
      <c r="K17" s="528"/>
      <c r="L17" s="528"/>
      <c r="M17" s="528"/>
      <c r="N17" s="528"/>
      <c r="O17" s="528"/>
      <c r="P17" s="528"/>
      <c r="Q17" s="528"/>
      <c r="R17" s="528"/>
      <c r="S17" s="528"/>
      <c r="T17" s="528"/>
      <c r="U17" s="528"/>
      <c r="V17" s="528"/>
      <c r="W17" s="528"/>
      <c r="X17" s="528"/>
      <c r="Y17" s="528"/>
      <c r="Z17" s="528"/>
      <c r="AA17" s="528"/>
    </row>
    <row r="18" spans="2:27" ht="29.25" customHeight="1" x14ac:dyDescent="0.2">
      <c r="B18" s="792" t="s">
        <v>316</v>
      </c>
      <c r="C18" s="776"/>
      <c r="D18" s="789"/>
      <c r="E18" s="776"/>
      <c r="F18" s="776"/>
      <c r="G18" s="776"/>
      <c r="H18" s="776"/>
      <c r="I18" s="776"/>
      <c r="J18" s="776"/>
      <c r="K18" s="776"/>
      <c r="L18" s="776"/>
      <c r="M18" s="776"/>
      <c r="N18" s="776"/>
      <c r="O18" s="776"/>
      <c r="P18" s="776"/>
      <c r="Q18" s="776"/>
      <c r="R18" s="776"/>
      <c r="S18" s="776"/>
      <c r="T18" s="776"/>
      <c r="U18" s="776"/>
      <c r="V18" s="776"/>
      <c r="W18" s="776"/>
      <c r="X18" s="776"/>
      <c r="Y18" s="776"/>
      <c r="Z18" s="776"/>
      <c r="AA18" s="776"/>
    </row>
    <row r="20" spans="2:27" x14ac:dyDescent="0.2">
      <c r="B20" s="411" t="s">
        <v>220</v>
      </c>
    </row>
    <row r="21" spans="2:27" x14ac:dyDescent="0.2">
      <c r="B21" s="411" t="s">
        <v>221</v>
      </c>
    </row>
    <row r="22" spans="2:27" x14ac:dyDescent="0.2">
      <c r="B22" s="411"/>
    </row>
    <row r="23" spans="2:27" x14ac:dyDescent="0.2">
      <c r="B23" s="625" t="s">
        <v>335</v>
      </c>
    </row>
    <row r="24" spans="2:27" x14ac:dyDescent="0.2">
      <c r="B24" s="625"/>
    </row>
    <row r="25" spans="2:27" ht="15" x14ac:dyDescent="0.25">
      <c r="B25" s="709" t="s">
        <v>554</v>
      </c>
    </row>
    <row r="26" spans="2:27" x14ac:dyDescent="0.2">
      <c r="B26" s="4" t="s">
        <v>555</v>
      </c>
    </row>
    <row r="27" spans="2:27" x14ac:dyDescent="0.2">
      <c r="B27" s="4" t="s">
        <v>344</v>
      </c>
    </row>
    <row r="28" spans="2:27" x14ac:dyDescent="0.2">
      <c r="B28" s="4" t="s">
        <v>553</v>
      </c>
    </row>
    <row r="29" spans="2:27" x14ac:dyDescent="0.2">
      <c r="B29" s="710" t="s">
        <v>556</v>
      </c>
    </row>
    <row r="30" spans="2:27" x14ac:dyDescent="0.2">
      <c r="B30" s="4" t="s">
        <v>544</v>
      </c>
    </row>
    <row r="32" spans="2:27" ht="15" x14ac:dyDescent="0.25">
      <c r="C32" s="36"/>
      <c r="D32" s="16"/>
      <c r="E32" s="39"/>
      <c r="F32" s="36"/>
      <c r="G32" s="39"/>
      <c r="H32" s="787" t="s">
        <v>524</v>
      </c>
      <c r="I32" s="788"/>
      <c r="J32" s="788"/>
      <c r="K32" s="788"/>
      <c r="L32" s="788"/>
      <c r="M32" s="788"/>
      <c r="N32" s="788"/>
      <c r="O32" s="788"/>
      <c r="P32" s="788"/>
      <c r="Q32" s="788"/>
      <c r="R32" s="788"/>
      <c r="S32" s="788"/>
      <c r="T32" s="788"/>
      <c r="U32" s="788"/>
      <c r="V32" s="788"/>
      <c r="W32" s="788"/>
      <c r="X32" s="788"/>
      <c r="Y32" s="788"/>
      <c r="Z32" s="788"/>
      <c r="AA32" s="788"/>
    </row>
    <row r="33" spans="2:28" ht="45" x14ac:dyDescent="0.25">
      <c r="B33" s="7" t="s">
        <v>54</v>
      </c>
      <c r="C33" s="37" t="s">
        <v>57</v>
      </c>
      <c r="D33" s="38" t="s">
        <v>326</v>
      </c>
      <c r="E33" s="40" t="s">
        <v>81</v>
      </c>
      <c r="F33" s="47" t="s">
        <v>58</v>
      </c>
      <c r="G33" s="40" t="s">
        <v>88</v>
      </c>
      <c r="H33" s="8">
        <v>2016</v>
      </c>
      <c r="I33" s="9">
        <v>2017</v>
      </c>
      <c r="J33" s="9">
        <f>I33+1</f>
        <v>2018</v>
      </c>
      <c r="K33" s="9">
        <f t="shared" ref="K33:Z33" si="0">J33+1</f>
        <v>2019</v>
      </c>
      <c r="L33" s="9">
        <f t="shared" si="0"/>
        <v>2020</v>
      </c>
      <c r="M33" s="9">
        <f t="shared" si="0"/>
        <v>2021</v>
      </c>
      <c r="N33" s="9">
        <f t="shared" si="0"/>
        <v>2022</v>
      </c>
      <c r="O33" s="9">
        <f t="shared" si="0"/>
        <v>2023</v>
      </c>
      <c r="P33" s="9">
        <f t="shared" si="0"/>
        <v>2024</v>
      </c>
      <c r="Q33" s="9">
        <f t="shared" si="0"/>
        <v>2025</v>
      </c>
      <c r="R33" s="9">
        <f t="shared" si="0"/>
        <v>2026</v>
      </c>
      <c r="S33" s="9">
        <f t="shared" si="0"/>
        <v>2027</v>
      </c>
      <c r="T33" s="9">
        <f t="shared" si="0"/>
        <v>2028</v>
      </c>
      <c r="U33" s="9">
        <f t="shared" si="0"/>
        <v>2029</v>
      </c>
      <c r="V33" s="9">
        <f t="shared" si="0"/>
        <v>2030</v>
      </c>
      <c r="W33" s="9">
        <f t="shared" si="0"/>
        <v>2031</v>
      </c>
      <c r="X33" s="9">
        <f t="shared" si="0"/>
        <v>2032</v>
      </c>
      <c r="Y33" s="9">
        <f t="shared" si="0"/>
        <v>2033</v>
      </c>
      <c r="Z33" s="9">
        <f t="shared" si="0"/>
        <v>2034</v>
      </c>
      <c r="AA33" s="9">
        <f>Z33+1</f>
        <v>2035</v>
      </c>
      <c r="AB33" s="4" t="s">
        <v>340</v>
      </c>
    </row>
    <row r="34" spans="2:28" ht="15" x14ac:dyDescent="0.25">
      <c r="B34" s="10" t="s">
        <v>89</v>
      </c>
      <c r="C34" s="264"/>
      <c r="D34" s="35"/>
      <c r="E34" s="265"/>
      <c r="F34" s="264"/>
      <c r="G34" s="565"/>
      <c r="H34" s="566"/>
      <c r="I34" s="567"/>
      <c r="J34" s="567"/>
      <c r="K34" s="567"/>
      <c r="L34" s="567"/>
      <c r="M34" s="567"/>
      <c r="N34" s="567"/>
      <c r="O34" s="567"/>
      <c r="P34" s="567"/>
      <c r="Q34" s="567"/>
      <c r="R34" s="567"/>
      <c r="S34" s="567"/>
      <c r="T34" s="567"/>
      <c r="U34" s="567"/>
      <c r="V34" s="567"/>
      <c r="W34" s="567"/>
      <c r="X34" s="567"/>
      <c r="Y34" s="567"/>
      <c r="Z34" s="567"/>
      <c r="AA34" s="567"/>
      <c r="AB34" s="11"/>
    </row>
    <row r="35" spans="2:28" ht="15" x14ac:dyDescent="0.2">
      <c r="B35" s="446" t="s">
        <v>297</v>
      </c>
      <c r="C35" s="266"/>
      <c r="D35" s="43"/>
      <c r="E35" s="42"/>
      <c r="F35" s="41"/>
      <c r="G35" s="568"/>
      <c r="H35" s="569"/>
      <c r="I35" s="569"/>
      <c r="J35" s="569"/>
      <c r="K35" s="569"/>
      <c r="L35" s="569"/>
      <c r="M35" s="569"/>
      <c r="N35" s="569"/>
      <c r="O35" s="569"/>
      <c r="P35" s="569"/>
      <c r="Q35" s="569"/>
      <c r="R35" s="569"/>
      <c r="S35" s="569"/>
      <c r="T35" s="569"/>
      <c r="U35" s="569"/>
      <c r="V35" s="569"/>
      <c r="W35" s="569"/>
      <c r="X35" s="569"/>
      <c r="Y35" s="569"/>
      <c r="Z35" s="569"/>
      <c r="AA35" s="569"/>
      <c r="AB35" s="11"/>
    </row>
    <row r="36" spans="2:28" ht="28.5" x14ac:dyDescent="0.2">
      <c r="B36" s="396" t="s">
        <v>298</v>
      </c>
      <c r="C36" s="337" t="s">
        <v>395</v>
      </c>
      <c r="D36" s="337" t="s">
        <v>87</v>
      </c>
      <c r="E36" s="397" t="s">
        <v>82</v>
      </c>
      <c r="F36" s="339" t="s">
        <v>380</v>
      </c>
      <c r="G36" s="570"/>
      <c r="H36" s="632">
        <v>144</v>
      </c>
      <c r="I36" s="632">
        <v>144</v>
      </c>
      <c r="J36" s="632">
        <v>144</v>
      </c>
      <c r="K36" s="632">
        <v>144</v>
      </c>
      <c r="L36" s="632">
        <v>144</v>
      </c>
      <c r="M36" s="632">
        <v>144</v>
      </c>
      <c r="N36" s="632">
        <v>144</v>
      </c>
      <c r="O36" s="632">
        <v>144</v>
      </c>
      <c r="P36" s="632">
        <v>144</v>
      </c>
      <c r="Q36" s="632">
        <v>144</v>
      </c>
      <c r="R36" s="632">
        <v>144</v>
      </c>
      <c r="S36" s="632">
        <v>144</v>
      </c>
      <c r="T36" s="632">
        <v>144</v>
      </c>
      <c r="U36" s="632">
        <v>144</v>
      </c>
      <c r="V36" s="632">
        <v>144</v>
      </c>
      <c r="W36" s="632">
        <v>144</v>
      </c>
      <c r="X36" s="632">
        <v>144</v>
      </c>
      <c r="Y36" s="632">
        <v>144</v>
      </c>
      <c r="Z36" s="632">
        <v>144</v>
      </c>
      <c r="AA36" s="632">
        <v>144</v>
      </c>
      <c r="AB36" s="11"/>
    </row>
    <row r="37" spans="2:28" ht="28.5" x14ac:dyDescent="0.2">
      <c r="B37" s="396" t="s">
        <v>298</v>
      </c>
      <c r="C37" s="337" t="s">
        <v>396</v>
      </c>
      <c r="D37" s="337" t="s">
        <v>315</v>
      </c>
      <c r="E37" s="397" t="s">
        <v>82</v>
      </c>
      <c r="F37" s="339" t="s">
        <v>380</v>
      </c>
      <c r="G37" s="570"/>
      <c r="H37" s="632">
        <f>(84*7)</f>
        <v>588</v>
      </c>
      <c r="I37" s="632">
        <f t="shared" ref="I37:AA37" si="1">(84*7)</f>
        <v>588</v>
      </c>
      <c r="J37" s="632">
        <f t="shared" si="1"/>
        <v>588</v>
      </c>
      <c r="K37" s="632">
        <f t="shared" si="1"/>
        <v>588</v>
      </c>
      <c r="L37" s="632">
        <f t="shared" si="1"/>
        <v>588</v>
      </c>
      <c r="M37" s="632">
        <f t="shared" si="1"/>
        <v>588</v>
      </c>
      <c r="N37" s="632">
        <f t="shared" si="1"/>
        <v>588</v>
      </c>
      <c r="O37" s="632">
        <f t="shared" si="1"/>
        <v>588</v>
      </c>
      <c r="P37" s="632">
        <f t="shared" si="1"/>
        <v>588</v>
      </c>
      <c r="Q37" s="632">
        <f t="shared" si="1"/>
        <v>588</v>
      </c>
      <c r="R37" s="632">
        <f t="shared" si="1"/>
        <v>588</v>
      </c>
      <c r="S37" s="632">
        <f t="shared" si="1"/>
        <v>588</v>
      </c>
      <c r="T37" s="632">
        <f t="shared" si="1"/>
        <v>588</v>
      </c>
      <c r="U37" s="632">
        <f t="shared" si="1"/>
        <v>588</v>
      </c>
      <c r="V37" s="632">
        <f t="shared" si="1"/>
        <v>588</v>
      </c>
      <c r="W37" s="632">
        <f t="shared" si="1"/>
        <v>588</v>
      </c>
      <c r="X37" s="632">
        <f t="shared" si="1"/>
        <v>588</v>
      </c>
      <c r="Y37" s="632">
        <f t="shared" si="1"/>
        <v>588</v>
      </c>
      <c r="Z37" s="632">
        <f t="shared" si="1"/>
        <v>588</v>
      </c>
      <c r="AA37" s="632">
        <f t="shared" si="1"/>
        <v>588</v>
      </c>
      <c r="AB37" s="11"/>
    </row>
    <row r="38" spans="2:28" ht="28.5" x14ac:dyDescent="0.2">
      <c r="B38" s="493" t="s">
        <v>299</v>
      </c>
      <c r="C38" s="456"/>
      <c r="D38" s="456" t="s">
        <v>87</v>
      </c>
      <c r="E38" s="494" t="s">
        <v>82</v>
      </c>
      <c r="F38" s="495"/>
      <c r="G38" s="572"/>
      <c r="H38" s="573"/>
      <c r="I38" s="573"/>
      <c r="J38" s="573"/>
      <c r="K38" s="573"/>
      <c r="L38" s="573"/>
      <c r="M38" s="573"/>
      <c r="N38" s="573"/>
      <c r="O38" s="573"/>
      <c r="P38" s="573"/>
      <c r="Q38" s="573"/>
      <c r="R38" s="573"/>
      <c r="S38" s="573"/>
      <c r="T38" s="573"/>
      <c r="U38" s="573"/>
      <c r="V38" s="573"/>
      <c r="W38" s="573"/>
      <c r="X38" s="573"/>
      <c r="Y38" s="573"/>
      <c r="Z38" s="573"/>
      <c r="AA38" s="573"/>
      <c r="AB38" s="11"/>
    </row>
    <row r="39" spans="2:28" ht="28.5" x14ac:dyDescent="0.2">
      <c r="B39" s="496" t="s">
        <v>299</v>
      </c>
      <c r="C39" s="457"/>
      <c r="D39" s="457" t="s">
        <v>315</v>
      </c>
      <c r="E39" s="497" t="s">
        <v>82</v>
      </c>
      <c r="F39" s="498"/>
      <c r="G39" s="582"/>
      <c r="H39" s="574"/>
      <c r="I39" s="574"/>
      <c r="J39" s="574"/>
      <c r="K39" s="574"/>
      <c r="L39" s="574"/>
      <c r="M39" s="574"/>
      <c r="N39" s="574"/>
      <c r="O39" s="574"/>
      <c r="P39" s="574"/>
      <c r="Q39" s="574"/>
      <c r="R39" s="574"/>
      <c r="S39" s="574"/>
      <c r="T39" s="574"/>
      <c r="U39" s="574"/>
      <c r="V39" s="574"/>
      <c r="W39" s="574"/>
      <c r="X39" s="574"/>
      <c r="Y39" s="574"/>
      <c r="Z39" s="574"/>
      <c r="AA39" s="574"/>
      <c r="AB39" s="11"/>
    </row>
    <row r="40" spans="2:28" ht="28.5" x14ac:dyDescent="0.2">
      <c r="B40" s="396" t="s">
        <v>300</v>
      </c>
      <c r="C40" s="337"/>
      <c r="D40" s="337" t="s">
        <v>87</v>
      </c>
      <c r="E40" s="397" t="s">
        <v>82</v>
      </c>
      <c r="F40" s="339"/>
      <c r="G40" s="570"/>
      <c r="H40" s="571"/>
      <c r="I40" s="571"/>
      <c r="J40" s="571"/>
      <c r="K40" s="571"/>
      <c r="L40" s="571"/>
      <c r="M40" s="571"/>
      <c r="N40" s="571"/>
      <c r="O40" s="571"/>
      <c r="P40" s="571"/>
      <c r="Q40" s="571"/>
      <c r="R40" s="571"/>
      <c r="S40" s="571"/>
      <c r="T40" s="571"/>
      <c r="U40" s="571"/>
      <c r="V40" s="571"/>
      <c r="W40" s="571"/>
      <c r="X40" s="571"/>
      <c r="Y40" s="571"/>
      <c r="Z40" s="571"/>
      <c r="AA40" s="571"/>
      <c r="AB40" s="11"/>
    </row>
    <row r="41" spans="2:28" ht="71.25" x14ac:dyDescent="0.2">
      <c r="B41" s="396" t="s">
        <v>300</v>
      </c>
      <c r="C41" s="337" t="s">
        <v>558</v>
      </c>
      <c r="D41" s="337" t="s">
        <v>315</v>
      </c>
      <c r="E41" s="397" t="s">
        <v>82</v>
      </c>
      <c r="F41" s="339" t="s">
        <v>380</v>
      </c>
      <c r="G41" s="570"/>
      <c r="H41" s="633">
        <v>28</v>
      </c>
      <c r="I41" s="633">
        <v>18</v>
      </c>
      <c r="J41" s="633">
        <v>18</v>
      </c>
      <c r="K41" s="633">
        <v>18</v>
      </c>
      <c r="L41" s="633">
        <v>28</v>
      </c>
      <c r="M41" s="633">
        <v>18</v>
      </c>
      <c r="N41" s="633">
        <v>18</v>
      </c>
      <c r="O41" s="633">
        <v>18</v>
      </c>
      <c r="P41" s="633">
        <v>28</v>
      </c>
      <c r="Q41" s="633">
        <v>18</v>
      </c>
      <c r="R41" s="633">
        <v>18</v>
      </c>
      <c r="S41" s="633">
        <v>18</v>
      </c>
      <c r="T41" s="633">
        <v>28</v>
      </c>
      <c r="U41" s="633">
        <v>18</v>
      </c>
      <c r="V41" s="633">
        <v>18</v>
      </c>
      <c r="W41" s="633">
        <v>18</v>
      </c>
      <c r="X41" s="633">
        <v>28</v>
      </c>
      <c r="Y41" s="633">
        <v>18</v>
      </c>
      <c r="Z41" s="633">
        <v>18</v>
      </c>
      <c r="AA41" s="633">
        <v>18</v>
      </c>
      <c r="AB41" s="11"/>
    </row>
    <row r="42" spans="2:28" x14ac:dyDescent="0.2">
      <c r="B42" s="503" t="s">
        <v>194</v>
      </c>
      <c r="C42" s="504"/>
      <c r="D42" s="525" t="s">
        <v>87</v>
      </c>
      <c r="E42" s="505" t="s">
        <v>82</v>
      </c>
      <c r="F42" s="506"/>
      <c r="G42" s="576"/>
      <c r="H42" s="577">
        <f>(H36*'X RS Gen V Info'!$E$53)+('RS Non-Attrib'!H38*'X RS Gen V Info'!$E$54)+('RS Non-Attrib'!H40*'X RS Gen V Info'!$E$55)</f>
        <v>-7200</v>
      </c>
      <c r="I42" s="578">
        <f>(I36*'X RS Gen V Info'!$E$53)+('RS Non-Attrib'!I38*'X RS Gen V Info'!$E$54)+('RS Non-Attrib'!I40*'X RS Gen V Info'!$E$55)</f>
        <v>-7200</v>
      </c>
      <c r="J42" s="578">
        <f>(J36*'X RS Gen V Info'!$E$53)+('RS Non-Attrib'!J38*'X RS Gen V Info'!$E$54)+('RS Non-Attrib'!J40*'X RS Gen V Info'!$E$55)</f>
        <v>-7200</v>
      </c>
      <c r="K42" s="578">
        <f>(K36*'X RS Gen V Info'!$E$53)+('RS Non-Attrib'!K38*'X RS Gen V Info'!$E$54)+('RS Non-Attrib'!K40*'X RS Gen V Info'!$E$55)</f>
        <v>-7200</v>
      </c>
      <c r="L42" s="578">
        <f>(L36*'X RS Gen V Info'!$E$53)+('RS Non-Attrib'!L38*'X RS Gen V Info'!$E$54)+('RS Non-Attrib'!L40*'X RS Gen V Info'!$E$55)</f>
        <v>-7200</v>
      </c>
      <c r="M42" s="578">
        <f>(M36*'X RS Gen V Info'!$E$53)+('RS Non-Attrib'!M38*'X RS Gen V Info'!$E$54)+('RS Non-Attrib'!M40*'X RS Gen V Info'!$E$55)</f>
        <v>-7200</v>
      </c>
      <c r="N42" s="578">
        <f>(N36*'X RS Gen V Info'!$E$53)+('RS Non-Attrib'!N38*'X RS Gen V Info'!$E$54)+('RS Non-Attrib'!N40*'X RS Gen V Info'!$E$55)</f>
        <v>-7200</v>
      </c>
      <c r="O42" s="578">
        <f>(O36*'X RS Gen V Info'!$E$53)+('RS Non-Attrib'!O38*'X RS Gen V Info'!$E$54)+('RS Non-Attrib'!O40*'X RS Gen V Info'!$E$55)</f>
        <v>-7200</v>
      </c>
      <c r="P42" s="578">
        <f>(P36*'X RS Gen V Info'!$E$53)+('RS Non-Attrib'!P38*'X RS Gen V Info'!$E$54)+('RS Non-Attrib'!P40*'X RS Gen V Info'!$E$55)</f>
        <v>-7200</v>
      </c>
      <c r="Q42" s="578">
        <f>(Q36*'X RS Gen V Info'!$E$53)+('RS Non-Attrib'!Q38*'X RS Gen V Info'!$E$54)+('RS Non-Attrib'!Q40*'X RS Gen V Info'!$E$55)</f>
        <v>-7200</v>
      </c>
      <c r="R42" s="578">
        <f>(R36*'X RS Gen V Info'!$E$53)+('RS Non-Attrib'!R38*'X RS Gen V Info'!$E$54)+('RS Non-Attrib'!R40*'X RS Gen V Info'!$E$55)</f>
        <v>-7200</v>
      </c>
      <c r="S42" s="578">
        <f>(S36*'X RS Gen V Info'!$E$53)+('RS Non-Attrib'!S38*'X RS Gen V Info'!$E$54)+('RS Non-Attrib'!S40*'X RS Gen V Info'!$E$55)</f>
        <v>-7200</v>
      </c>
      <c r="T42" s="578">
        <f>(T36*'X RS Gen V Info'!$E$53)+('RS Non-Attrib'!T38*'X RS Gen V Info'!$E$54)+('RS Non-Attrib'!T40*'X RS Gen V Info'!$E$55)</f>
        <v>-7200</v>
      </c>
      <c r="U42" s="578">
        <f>(U36*'X RS Gen V Info'!$E$53)+('RS Non-Attrib'!U38*'X RS Gen V Info'!$E$54)+('RS Non-Attrib'!U40*'X RS Gen V Info'!$E$55)</f>
        <v>-7200</v>
      </c>
      <c r="V42" s="578">
        <f>(V36*'X RS Gen V Info'!$E$53)+('RS Non-Attrib'!V38*'X RS Gen V Info'!$E$54)+('RS Non-Attrib'!V40*'X RS Gen V Info'!$E$55)</f>
        <v>-7200</v>
      </c>
      <c r="W42" s="578">
        <f>(W36*'X RS Gen V Info'!$E$53)+('RS Non-Attrib'!W38*'X RS Gen V Info'!$E$54)+('RS Non-Attrib'!W40*'X RS Gen V Info'!$E$55)</f>
        <v>-7200</v>
      </c>
      <c r="X42" s="578">
        <f>(X36*'X RS Gen V Info'!$E$53)+('RS Non-Attrib'!X38*'X RS Gen V Info'!$E$54)+('RS Non-Attrib'!X40*'X RS Gen V Info'!$E$55)</f>
        <v>-7200</v>
      </c>
      <c r="Y42" s="578">
        <f>(Y36*'X RS Gen V Info'!$E$53)+('RS Non-Attrib'!Y38*'X RS Gen V Info'!$E$54)+('RS Non-Attrib'!Y40*'X RS Gen V Info'!$E$55)</f>
        <v>-7200</v>
      </c>
      <c r="Z42" s="578">
        <f>(Z36*'X RS Gen V Info'!$E$53)+('RS Non-Attrib'!Z38*'X RS Gen V Info'!$E$54)+('RS Non-Attrib'!Z40*'X RS Gen V Info'!$E$55)</f>
        <v>-7200</v>
      </c>
      <c r="AA42" s="578">
        <f>(AA36*'X RS Gen V Info'!$E$53)+('RS Non-Attrib'!AA38*'X RS Gen V Info'!$E$54)+('RS Non-Attrib'!AA40*'X RS Gen V Info'!$E$55)</f>
        <v>-7200</v>
      </c>
      <c r="AB42" s="11"/>
    </row>
    <row r="43" spans="2:28" ht="15" x14ac:dyDescent="0.2">
      <c r="B43" s="507" t="s">
        <v>194</v>
      </c>
      <c r="C43" s="508"/>
      <c r="D43" s="526" t="s">
        <v>315</v>
      </c>
      <c r="E43" s="509" t="s">
        <v>82</v>
      </c>
      <c r="F43" s="510"/>
      <c r="G43" s="579"/>
      <c r="H43" s="580">
        <f>(H37*'X RS Gen V Info'!$E$53)+('RS Non-Attrib'!H39*'X RS Gen V Info'!$E$54)+('RS Non-Attrib'!H41*'X RS Gen V Info'!$E$55)</f>
        <v>-39200</v>
      </c>
      <c r="I43" s="581">
        <f>(I37*'X RS Gen V Info'!$E$53)+('RS Non-Attrib'!I39*'X RS Gen V Info'!$E$54)+('RS Non-Attrib'!I41*'X RS Gen V Info'!$E$55)</f>
        <v>-35700</v>
      </c>
      <c r="J43" s="581">
        <f>(J37*'X RS Gen V Info'!$E$53)+('RS Non-Attrib'!J39*'X RS Gen V Info'!$E$54)+('RS Non-Attrib'!J41*'X RS Gen V Info'!$E$55)</f>
        <v>-35700</v>
      </c>
      <c r="K43" s="581">
        <f>(K37*'X RS Gen V Info'!$E$53)+('RS Non-Attrib'!K39*'X RS Gen V Info'!$E$54)+('RS Non-Attrib'!K41*'X RS Gen V Info'!$E$55)</f>
        <v>-35700</v>
      </c>
      <c r="L43" s="581">
        <f>(L37*'X RS Gen V Info'!$E$53)+('RS Non-Attrib'!L39*'X RS Gen V Info'!$E$54)+('RS Non-Attrib'!L41*'X RS Gen V Info'!$E$55)</f>
        <v>-39200</v>
      </c>
      <c r="M43" s="581">
        <f>(M37*'X RS Gen V Info'!$E$53)+('RS Non-Attrib'!M39*'X RS Gen V Info'!$E$54)+('RS Non-Attrib'!M41*'X RS Gen V Info'!$E$55)</f>
        <v>-35700</v>
      </c>
      <c r="N43" s="581">
        <f>(N37*'X RS Gen V Info'!$E$53)+('RS Non-Attrib'!N39*'X RS Gen V Info'!$E$54)+('RS Non-Attrib'!N41*'X RS Gen V Info'!$E$55)</f>
        <v>-35700</v>
      </c>
      <c r="O43" s="581">
        <f>(O37*'X RS Gen V Info'!$E$53)+('RS Non-Attrib'!O39*'X RS Gen V Info'!$E$54)+('RS Non-Attrib'!O41*'X RS Gen V Info'!$E$55)</f>
        <v>-35700</v>
      </c>
      <c r="P43" s="581">
        <f>(P37*'X RS Gen V Info'!$E$53)+('RS Non-Attrib'!P39*'X RS Gen V Info'!$E$54)+('RS Non-Attrib'!P41*'X RS Gen V Info'!$E$55)</f>
        <v>-39200</v>
      </c>
      <c r="Q43" s="581">
        <f>(Q37*'X RS Gen V Info'!$E$53)+('RS Non-Attrib'!Q39*'X RS Gen V Info'!$E$54)+('RS Non-Attrib'!Q41*'X RS Gen V Info'!$E$55)</f>
        <v>-35700</v>
      </c>
      <c r="R43" s="581">
        <f>(R37*'X RS Gen V Info'!$E$53)+('RS Non-Attrib'!R39*'X RS Gen V Info'!$E$54)+('RS Non-Attrib'!R41*'X RS Gen V Info'!$E$55)</f>
        <v>-35700</v>
      </c>
      <c r="S43" s="581">
        <f>(S37*'X RS Gen V Info'!$E$53)+('RS Non-Attrib'!S39*'X RS Gen V Info'!$E$54)+('RS Non-Attrib'!S41*'X RS Gen V Info'!$E$55)</f>
        <v>-35700</v>
      </c>
      <c r="T43" s="581">
        <f>(T37*'X RS Gen V Info'!$E$53)+('RS Non-Attrib'!T39*'X RS Gen V Info'!$E$54)+('RS Non-Attrib'!T41*'X RS Gen V Info'!$E$55)</f>
        <v>-39200</v>
      </c>
      <c r="U43" s="581">
        <f>(U37*'X RS Gen V Info'!$E$53)+('RS Non-Attrib'!U39*'X RS Gen V Info'!$E$54)+('RS Non-Attrib'!U41*'X RS Gen V Info'!$E$55)</f>
        <v>-35700</v>
      </c>
      <c r="V43" s="581">
        <f>(V37*'X RS Gen V Info'!$E$53)+('RS Non-Attrib'!V39*'X RS Gen V Info'!$E$54)+('RS Non-Attrib'!V41*'X RS Gen V Info'!$E$55)</f>
        <v>-35700</v>
      </c>
      <c r="W43" s="581">
        <f>(W37*'X RS Gen V Info'!$E$53)+('RS Non-Attrib'!W39*'X RS Gen V Info'!$E$54)+('RS Non-Attrib'!W41*'X RS Gen V Info'!$E$55)</f>
        <v>-35700</v>
      </c>
      <c r="X43" s="581">
        <f>(X37*'X RS Gen V Info'!$E$53)+('RS Non-Attrib'!X39*'X RS Gen V Info'!$E$54)+('RS Non-Attrib'!X41*'X RS Gen V Info'!$E$55)</f>
        <v>-39200</v>
      </c>
      <c r="Y43" s="581">
        <f>(Y37*'X RS Gen V Info'!$E$53)+('RS Non-Attrib'!Y39*'X RS Gen V Info'!$E$54)+('RS Non-Attrib'!Y41*'X RS Gen V Info'!$E$55)</f>
        <v>-35700</v>
      </c>
      <c r="Z43" s="581">
        <f>(Z37*'X RS Gen V Info'!$E$53)+('RS Non-Attrib'!Z39*'X RS Gen V Info'!$E$54)+('RS Non-Attrib'!Z41*'X RS Gen V Info'!$E$55)</f>
        <v>-35700</v>
      </c>
      <c r="AA43" s="581">
        <f>(AA37*'X RS Gen V Info'!$E$53)+('RS Non-Attrib'!AA39*'X RS Gen V Info'!$E$54)+('RS Non-Attrib'!AA41*'X RS Gen V Info'!$E$55)</f>
        <v>-35700</v>
      </c>
      <c r="AB43" s="11"/>
    </row>
    <row r="44" spans="2:28" ht="29.25" customHeight="1" x14ac:dyDescent="0.2">
      <c r="B44" s="447" t="s">
        <v>195</v>
      </c>
      <c r="C44" s="337" t="s">
        <v>397</v>
      </c>
      <c r="D44" s="337" t="s">
        <v>87</v>
      </c>
      <c r="E44" s="397" t="s">
        <v>82</v>
      </c>
      <c r="F44" s="339" t="s">
        <v>380</v>
      </c>
      <c r="G44" s="570"/>
      <c r="H44" s="571">
        <v>-1200</v>
      </c>
      <c r="I44" s="571">
        <v>-1200</v>
      </c>
      <c r="J44" s="571">
        <v>-1200</v>
      </c>
      <c r="K44" s="571">
        <v>-1200</v>
      </c>
      <c r="L44" s="571">
        <v>-1200</v>
      </c>
      <c r="M44" s="571">
        <v>-1200</v>
      </c>
      <c r="N44" s="571">
        <v>-1200</v>
      </c>
      <c r="O44" s="571">
        <v>-1200</v>
      </c>
      <c r="P44" s="571">
        <v>-1200</v>
      </c>
      <c r="Q44" s="571">
        <v>-1200</v>
      </c>
      <c r="R44" s="571">
        <v>-1200</v>
      </c>
      <c r="S44" s="571">
        <v>-1200</v>
      </c>
      <c r="T44" s="571">
        <v>-1200</v>
      </c>
      <c r="U44" s="571">
        <v>-1200</v>
      </c>
      <c r="V44" s="571">
        <v>-1200</v>
      </c>
      <c r="W44" s="571">
        <v>-1200</v>
      </c>
      <c r="X44" s="571">
        <v>-1200</v>
      </c>
      <c r="Y44" s="571">
        <v>-1200</v>
      </c>
      <c r="Z44" s="571">
        <v>-1200</v>
      </c>
      <c r="AA44" s="571">
        <v>-1200</v>
      </c>
      <c r="AB44" s="11"/>
    </row>
    <row r="45" spans="2:28" x14ac:dyDescent="0.2">
      <c r="B45" s="447" t="s">
        <v>195</v>
      </c>
      <c r="C45" s="337" t="s">
        <v>398</v>
      </c>
      <c r="D45" s="337" t="s">
        <v>87</v>
      </c>
      <c r="E45" s="397" t="s">
        <v>82</v>
      </c>
      <c r="F45" s="339" t="s">
        <v>380</v>
      </c>
      <c r="G45" s="570"/>
      <c r="H45" s="571">
        <v>-3000</v>
      </c>
      <c r="I45" s="571">
        <v>-3000</v>
      </c>
      <c r="J45" s="571">
        <v>-3000</v>
      </c>
      <c r="K45" s="571">
        <v>-3000</v>
      </c>
      <c r="L45" s="571">
        <v>-3000</v>
      </c>
      <c r="M45" s="571">
        <v>-3000</v>
      </c>
      <c r="N45" s="571">
        <v>-3000</v>
      </c>
      <c r="O45" s="571">
        <v>-3000</v>
      </c>
      <c r="P45" s="571">
        <v>-3000</v>
      </c>
      <c r="Q45" s="571">
        <v>-3000</v>
      </c>
      <c r="R45" s="571">
        <v>-3000</v>
      </c>
      <c r="S45" s="571">
        <v>-3000</v>
      </c>
      <c r="T45" s="571">
        <v>-3000</v>
      </c>
      <c r="U45" s="571">
        <v>-3000</v>
      </c>
      <c r="V45" s="571">
        <v>-3000</v>
      </c>
      <c r="W45" s="571">
        <v>-3000</v>
      </c>
      <c r="X45" s="571">
        <v>-3000</v>
      </c>
      <c r="Y45" s="571">
        <v>-3000</v>
      </c>
      <c r="Z45" s="571">
        <v>-3000</v>
      </c>
      <c r="AA45" s="571">
        <v>-3000</v>
      </c>
      <c r="AB45" s="11"/>
    </row>
    <row r="46" spans="2:28" x14ac:dyDescent="0.2">
      <c r="B46" s="447" t="s">
        <v>195</v>
      </c>
      <c r="C46" s="337" t="s">
        <v>399</v>
      </c>
      <c r="D46" s="337" t="s">
        <v>87</v>
      </c>
      <c r="E46" s="397" t="s">
        <v>82</v>
      </c>
      <c r="F46" s="339" t="s">
        <v>380</v>
      </c>
      <c r="G46" s="570"/>
      <c r="H46" s="571">
        <v>-1200</v>
      </c>
      <c r="I46" s="571">
        <v>-1200</v>
      </c>
      <c r="J46" s="571">
        <v>-1200</v>
      </c>
      <c r="K46" s="571">
        <v>-1200</v>
      </c>
      <c r="L46" s="571">
        <v>-1200</v>
      </c>
      <c r="M46" s="571">
        <v>-1200</v>
      </c>
      <c r="N46" s="571">
        <v>-1200</v>
      </c>
      <c r="O46" s="571">
        <v>-1200</v>
      </c>
      <c r="P46" s="571">
        <v>-1200</v>
      </c>
      <c r="Q46" s="571">
        <v>-1200</v>
      </c>
      <c r="R46" s="571">
        <v>-1200</v>
      </c>
      <c r="S46" s="571">
        <v>-1200</v>
      </c>
      <c r="T46" s="571">
        <v>-1200</v>
      </c>
      <c r="U46" s="571">
        <v>-1200</v>
      </c>
      <c r="V46" s="571">
        <v>-1200</v>
      </c>
      <c r="W46" s="571">
        <v>-1200</v>
      </c>
      <c r="X46" s="571">
        <v>-1200</v>
      </c>
      <c r="Y46" s="571">
        <v>-1200</v>
      </c>
      <c r="Z46" s="571">
        <v>-1200</v>
      </c>
      <c r="AA46" s="571">
        <v>-1200</v>
      </c>
      <c r="AB46" s="11"/>
    </row>
    <row r="47" spans="2:28" x14ac:dyDescent="0.2">
      <c r="B47" s="447" t="s">
        <v>195</v>
      </c>
      <c r="C47" s="337"/>
      <c r="D47" s="337" t="s">
        <v>315</v>
      </c>
      <c r="E47" s="397" t="s">
        <v>82</v>
      </c>
      <c r="F47" s="339"/>
      <c r="G47" s="570"/>
      <c r="H47" s="562"/>
      <c r="I47" s="562"/>
      <c r="J47" s="562"/>
      <c r="K47" s="562"/>
      <c r="L47" s="562"/>
      <c r="M47" s="562"/>
      <c r="N47" s="562"/>
      <c r="O47" s="562"/>
      <c r="P47" s="562"/>
      <c r="Q47" s="562"/>
      <c r="R47" s="562"/>
      <c r="S47" s="562"/>
      <c r="T47" s="562"/>
      <c r="U47" s="562"/>
      <c r="V47" s="562"/>
      <c r="W47" s="562"/>
      <c r="X47" s="562"/>
      <c r="Y47" s="562"/>
      <c r="Z47" s="562"/>
      <c r="AA47" s="562"/>
      <c r="AB47" s="11"/>
    </row>
    <row r="48" spans="2:28" x14ac:dyDescent="0.2">
      <c r="B48" s="499" t="s">
        <v>196</v>
      </c>
      <c r="C48" s="456"/>
      <c r="D48" s="456" t="s">
        <v>87</v>
      </c>
      <c r="E48" s="494" t="s">
        <v>82</v>
      </c>
      <c r="F48" s="495"/>
      <c r="G48" s="572"/>
      <c r="H48" s="573"/>
      <c r="I48" s="573"/>
      <c r="J48" s="573"/>
      <c r="K48" s="573"/>
      <c r="L48" s="573"/>
      <c r="M48" s="573"/>
      <c r="N48" s="573"/>
      <c r="O48" s="573"/>
      <c r="P48" s="573"/>
      <c r="Q48" s="573"/>
      <c r="R48" s="573"/>
      <c r="S48" s="573"/>
      <c r="T48" s="573"/>
      <c r="U48" s="573"/>
      <c r="V48" s="573"/>
      <c r="W48" s="573"/>
      <c r="X48" s="573"/>
      <c r="Y48" s="573"/>
      <c r="Z48" s="573"/>
      <c r="AA48" s="573"/>
      <c r="AB48" s="11"/>
    </row>
    <row r="49" spans="2:28" x14ac:dyDescent="0.2">
      <c r="B49" s="500" t="s">
        <v>196</v>
      </c>
      <c r="C49" s="457"/>
      <c r="D49" s="457" t="s">
        <v>315</v>
      </c>
      <c r="E49" s="497" t="s">
        <v>82</v>
      </c>
      <c r="F49" s="498"/>
      <c r="G49" s="582"/>
      <c r="H49" s="574"/>
      <c r="I49" s="574"/>
      <c r="J49" s="574"/>
      <c r="K49" s="574"/>
      <c r="L49" s="574"/>
      <c r="M49" s="574"/>
      <c r="N49" s="574"/>
      <c r="O49" s="574"/>
      <c r="P49" s="574"/>
      <c r="Q49" s="574"/>
      <c r="R49" s="574"/>
      <c r="S49" s="574"/>
      <c r="T49" s="574"/>
      <c r="U49" s="574"/>
      <c r="V49" s="574"/>
      <c r="W49" s="574"/>
      <c r="X49" s="574"/>
      <c r="Y49" s="574"/>
      <c r="Z49" s="574"/>
      <c r="AA49" s="574"/>
      <c r="AB49" s="11"/>
    </row>
    <row r="50" spans="2:28" x14ac:dyDescent="0.2">
      <c r="B50" s="450" t="s">
        <v>201</v>
      </c>
      <c r="C50" s="337"/>
      <c r="D50" s="337"/>
      <c r="E50" s="397" t="s">
        <v>82</v>
      </c>
      <c r="F50" s="339"/>
      <c r="G50" s="570"/>
      <c r="H50" s="571"/>
      <c r="I50" s="571"/>
      <c r="J50" s="571"/>
      <c r="K50" s="571"/>
      <c r="L50" s="571"/>
      <c r="M50" s="571"/>
      <c r="N50" s="571"/>
      <c r="O50" s="571"/>
      <c r="P50" s="571"/>
      <c r="Q50" s="571"/>
      <c r="R50" s="571"/>
      <c r="S50" s="571"/>
      <c r="T50" s="571"/>
      <c r="U50" s="571"/>
      <c r="V50" s="571"/>
      <c r="W50" s="571"/>
      <c r="X50" s="571"/>
      <c r="Y50" s="571"/>
      <c r="Z50" s="571"/>
      <c r="AA50" s="571"/>
      <c r="AB50" s="11"/>
    </row>
    <row r="51" spans="2:28" x14ac:dyDescent="0.2">
      <c r="B51" s="450"/>
      <c r="C51" s="339"/>
      <c r="D51" s="337"/>
      <c r="E51" s="397" t="s">
        <v>82</v>
      </c>
      <c r="F51" s="339"/>
      <c r="G51" s="570"/>
      <c r="H51" s="571"/>
      <c r="I51" s="571"/>
      <c r="J51" s="571"/>
      <c r="K51" s="571"/>
      <c r="L51" s="571"/>
      <c r="M51" s="571"/>
      <c r="N51" s="571"/>
      <c r="O51" s="571"/>
      <c r="P51" s="571"/>
      <c r="Q51" s="571"/>
      <c r="R51" s="571"/>
      <c r="S51" s="571"/>
      <c r="T51" s="571"/>
      <c r="U51" s="571"/>
      <c r="V51" s="571"/>
      <c r="W51" s="571"/>
      <c r="X51" s="571"/>
      <c r="Y51" s="571"/>
      <c r="Z51" s="571"/>
      <c r="AA51" s="571"/>
      <c r="AB51" s="11"/>
    </row>
    <row r="52" spans="2:28" x14ac:dyDescent="0.2">
      <c r="B52" s="450"/>
      <c r="C52" s="339"/>
      <c r="D52" s="337"/>
      <c r="E52" s="397" t="s">
        <v>82</v>
      </c>
      <c r="F52" s="339"/>
      <c r="G52" s="570"/>
      <c r="H52" s="571"/>
      <c r="I52" s="571"/>
      <c r="J52" s="571"/>
      <c r="K52" s="571"/>
      <c r="L52" s="571"/>
      <c r="M52" s="571"/>
      <c r="N52" s="571"/>
      <c r="O52" s="571"/>
      <c r="P52" s="571"/>
      <c r="Q52" s="571"/>
      <c r="R52" s="571"/>
      <c r="S52" s="571"/>
      <c r="T52" s="571"/>
      <c r="U52" s="571"/>
      <c r="V52" s="571"/>
      <c r="W52" s="571"/>
      <c r="X52" s="571"/>
      <c r="Y52" s="571"/>
      <c r="Z52" s="571"/>
      <c r="AA52" s="571"/>
      <c r="AB52" s="11"/>
    </row>
    <row r="53" spans="2:28" x14ac:dyDescent="0.2">
      <c r="B53" s="450"/>
      <c r="C53" s="339"/>
      <c r="D53" s="337"/>
      <c r="E53" s="397" t="s">
        <v>82</v>
      </c>
      <c r="F53" s="339"/>
      <c r="G53" s="570"/>
      <c r="H53" s="571"/>
      <c r="I53" s="571"/>
      <c r="J53" s="571"/>
      <c r="K53" s="571"/>
      <c r="L53" s="571"/>
      <c r="M53" s="571"/>
      <c r="N53" s="571"/>
      <c r="O53" s="571"/>
      <c r="P53" s="571"/>
      <c r="Q53" s="571"/>
      <c r="R53" s="571"/>
      <c r="S53" s="571"/>
      <c r="T53" s="571"/>
      <c r="U53" s="571"/>
      <c r="V53" s="571"/>
      <c r="W53" s="571"/>
      <c r="X53" s="571"/>
      <c r="Y53" s="571"/>
      <c r="Z53" s="571"/>
      <c r="AA53" s="571"/>
      <c r="AB53" s="11"/>
    </row>
    <row r="54" spans="2:28" x14ac:dyDescent="0.2">
      <c r="B54" s="450"/>
      <c r="C54" s="339"/>
      <c r="D54" s="337"/>
      <c r="E54" s="397" t="s">
        <v>82</v>
      </c>
      <c r="F54" s="339"/>
      <c r="G54" s="570"/>
      <c r="H54" s="571"/>
      <c r="I54" s="571"/>
      <c r="J54" s="571"/>
      <c r="K54" s="571"/>
      <c r="L54" s="571"/>
      <c r="M54" s="571"/>
      <c r="N54" s="571"/>
      <c r="O54" s="571"/>
      <c r="P54" s="571"/>
      <c r="Q54" s="571"/>
      <c r="R54" s="571"/>
      <c r="S54" s="571"/>
      <c r="T54" s="571"/>
      <c r="U54" s="571"/>
      <c r="V54" s="571"/>
      <c r="W54" s="571"/>
      <c r="X54" s="571"/>
      <c r="Y54" s="571"/>
      <c r="Z54" s="571"/>
      <c r="AA54" s="571"/>
      <c r="AB54" s="11"/>
    </row>
    <row r="55" spans="2:28" x14ac:dyDescent="0.2">
      <c r="B55" s="450"/>
      <c r="C55" s="339"/>
      <c r="D55" s="337"/>
      <c r="E55" s="397" t="s">
        <v>82</v>
      </c>
      <c r="F55" s="339"/>
      <c r="G55" s="570"/>
      <c r="H55" s="571"/>
      <c r="I55" s="571"/>
      <c r="J55" s="571"/>
      <c r="K55" s="571"/>
      <c r="L55" s="571"/>
      <c r="M55" s="571"/>
      <c r="N55" s="571"/>
      <c r="O55" s="571"/>
      <c r="P55" s="571"/>
      <c r="Q55" s="571"/>
      <c r="R55" s="571"/>
      <c r="S55" s="571"/>
      <c r="T55" s="571"/>
      <c r="U55" s="571"/>
      <c r="V55" s="571"/>
      <c r="W55" s="571"/>
      <c r="X55" s="571"/>
      <c r="Y55" s="571"/>
      <c r="Z55" s="571"/>
      <c r="AA55" s="571"/>
      <c r="AB55" s="11"/>
    </row>
    <row r="56" spans="2:28" x14ac:dyDescent="0.2">
      <c r="B56" s="450"/>
      <c r="C56" s="339"/>
      <c r="D56" s="337"/>
      <c r="E56" s="397" t="s">
        <v>82</v>
      </c>
      <c r="F56" s="339"/>
      <c r="G56" s="570"/>
      <c r="H56" s="571"/>
      <c r="I56" s="571"/>
      <c r="J56" s="571"/>
      <c r="K56" s="571"/>
      <c r="L56" s="571"/>
      <c r="M56" s="571"/>
      <c r="N56" s="571"/>
      <c r="O56" s="571"/>
      <c r="P56" s="571"/>
      <c r="Q56" s="571"/>
      <c r="R56" s="571"/>
      <c r="S56" s="571"/>
      <c r="T56" s="571"/>
      <c r="U56" s="571"/>
      <c r="V56" s="571"/>
      <c r="W56" s="571"/>
      <c r="X56" s="571"/>
      <c r="Y56" s="571"/>
      <c r="Z56" s="571"/>
      <c r="AA56" s="571"/>
      <c r="AB56" s="11"/>
    </row>
    <row r="57" spans="2:28" x14ac:dyDescent="0.2">
      <c r="B57" s="450"/>
      <c r="C57" s="339"/>
      <c r="D57" s="337"/>
      <c r="E57" s="397" t="s">
        <v>82</v>
      </c>
      <c r="F57" s="339"/>
      <c r="G57" s="570"/>
      <c r="H57" s="571"/>
      <c r="I57" s="571"/>
      <c r="J57" s="571"/>
      <c r="K57" s="571"/>
      <c r="L57" s="571"/>
      <c r="M57" s="571"/>
      <c r="N57" s="571"/>
      <c r="O57" s="571"/>
      <c r="P57" s="571"/>
      <c r="Q57" s="571"/>
      <c r="R57" s="571"/>
      <c r="S57" s="571"/>
      <c r="T57" s="571"/>
      <c r="U57" s="571"/>
      <c r="V57" s="571"/>
      <c r="W57" s="571"/>
      <c r="X57" s="571"/>
      <c r="Y57" s="571"/>
      <c r="Z57" s="571"/>
      <c r="AA57" s="571"/>
      <c r="AB57" s="11"/>
    </row>
    <row r="58" spans="2:28" x14ac:dyDescent="0.2">
      <c r="B58" s="267" t="s">
        <v>318</v>
      </c>
      <c r="C58" s="41"/>
      <c r="D58" s="43"/>
      <c r="E58" s="42"/>
      <c r="F58" s="41"/>
      <c r="G58" s="568"/>
      <c r="H58" s="569"/>
      <c r="I58" s="569"/>
      <c r="J58" s="569"/>
      <c r="K58" s="569"/>
      <c r="L58" s="569"/>
      <c r="M58" s="569"/>
      <c r="N58" s="569"/>
      <c r="O58" s="569"/>
      <c r="P58" s="569"/>
      <c r="Q58" s="569"/>
      <c r="R58" s="569"/>
      <c r="S58" s="569"/>
      <c r="T58" s="569"/>
      <c r="U58" s="569"/>
      <c r="V58" s="569"/>
      <c r="W58" s="569"/>
      <c r="X58" s="569"/>
      <c r="Y58" s="569"/>
      <c r="Z58" s="569"/>
      <c r="AA58" s="569"/>
      <c r="AB58" s="11"/>
    </row>
    <row r="59" spans="2:28" x14ac:dyDescent="0.2">
      <c r="B59" s="12" t="s">
        <v>95</v>
      </c>
      <c r="C59" s="41"/>
      <c r="D59" s="523" t="s">
        <v>87</v>
      </c>
      <c r="E59" s="42" t="s">
        <v>82</v>
      </c>
      <c r="F59" s="41"/>
      <c r="G59" s="568"/>
      <c r="H59" s="583">
        <f t="shared" ref="H59:AA59" si="2">SUMIF($D42:$D57,"Legal/moral obligations",H42:H57)</f>
        <v>-12600</v>
      </c>
      <c r="I59" s="583">
        <f t="shared" si="2"/>
        <v>-12600</v>
      </c>
      <c r="J59" s="583">
        <f t="shared" si="2"/>
        <v>-12600</v>
      </c>
      <c r="K59" s="583">
        <f t="shared" si="2"/>
        <v>-12600</v>
      </c>
      <c r="L59" s="583">
        <f t="shared" si="2"/>
        <v>-12600</v>
      </c>
      <c r="M59" s="583">
        <f t="shared" si="2"/>
        <v>-12600</v>
      </c>
      <c r="N59" s="583">
        <f t="shared" si="2"/>
        <v>-12600</v>
      </c>
      <c r="O59" s="583">
        <f t="shared" si="2"/>
        <v>-12600</v>
      </c>
      <c r="P59" s="583">
        <f t="shared" si="2"/>
        <v>-12600</v>
      </c>
      <c r="Q59" s="583">
        <f t="shared" si="2"/>
        <v>-12600</v>
      </c>
      <c r="R59" s="583">
        <f t="shared" si="2"/>
        <v>-12600</v>
      </c>
      <c r="S59" s="583">
        <f t="shared" si="2"/>
        <v>-12600</v>
      </c>
      <c r="T59" s="583">
        <f t="shared" si="2"/>
        <v>-12600</v>
      </c>
      <c r="U59" s="583">
        <f t="shared" si="2"/>
        <v>-12600</v>
      </c>
      <c r="V59" s="583">
        <f t="shared" si="2"/>
        <v>-12600</v>
      </c>
      <c r="W59" s="583">
        <f t="shared" si="2"/>
        <v>-12600</v>
      </c>
      <c r="X59" s="583">
        <f t="shared" si="2"/>
        <v>-12600</v>
      </c>
      <c r="Y59" s="583">
        <f t="shared" si="2"/>
        <v>-12600</v>
      </c>
      <c r="Z59" s="583">
        <f t="shared" si="2"/>
        <v>-12600</v>
      </c>
      <c r="AA59" s="583">
        <f t="shared" si="2"/>
        <v>-12600</v>
      </c>
      <c r="AB59" s="11"/>
    </row>
    <row r="60" spans="2:28" x14ac:dyDescent="0.2">
      <c r="B60" s="12" t="s">
        <v>319</v>
      </c>
      <c r="C60" s="41"/>
      <c r="D60" s="523" t="s">
        <v>315</v>
      </c>
      <c r="E60" s="42" t="s">
        <v>82</v>
      </c>
      <c r="F60" s="41"/>
      <c r="G60" s="568"/>
      <c r="H60" s="583">
        <f t="shared" ref="H60:AA60" si="3">SUMIF($D42:$D57,"Nature conservation",H42:H57)</f>
        <v>-39200</v>
      </c>
      <c r="I60" s="583">
        <f t="shared" si="3"/>
        <v>-35700</v>
      </c>
      <c r="J60" s="583">
        <f t="shared" si="3"/>
        <v>-35700</v>
      </c>
      <c r="K60" s="583">
        <f t="shared" si="3"/>
        <v>-35700</v>
      </c>
      <c r="L60" s="583">
        <f t="shared" si="3"/>
        <v>-39200</v>
      </c>
      <c r="M60" s="583">
        <f t="shared" si="3"/>
        <v>-35700</v>
      </c>
      <c r="N60" s="583">
        <f t="shared" si="3"/>
        <v>-35700</v>
      </c>
      <c r="O60" s="583">
        <f t="shared" si="3"/>
        <v>-35700</v>
      </c>
      <c r="P60" s="583">
        <f t="shared" si="3"/>
        <v>-39200</v>
      </c>
      <c r="Q60" s="583">
        <f t="shared" si="3"/>
        <v>-35700</v>
      </c>
      <c r="R60" s="583">
        <f t="shared" si="3"/>
        <v>-35700</v>
      </c>
      <c r="S60" s="583">
        <f t="shared" si="3"/>
        <v>-35700</v>
      </c>
      <c r="T60" s="583">
        <f t="shared" si="3"/>
        <v>-39200</v>
      </c>
      <c r="U60" s="583">
        <f t="shared" si="3"/>
        <v>-35700</v>
      </c>
      <c r="V60" s="583">
        <f t="shared" si="3"/>
        <v>-35700</v>
      </c>
      <c r="W60" s="583">
        <f t="shared" si="3"/>
        <v>-35700</v>
      </c>
      <c r="X60" s="583">
        <f t="shared" si="3"/>
        <v>-39200</v>
      </c>
      <c r="Y60" s="583">
        <f t="shared" si="3"/>
        <v>-35700</v>
      </c>
      <c r="Z60" s="583">
        <f t="shared" si="3"/>
        <v>-35700</v>
      </c>
      <c r="AA60" s="583">
        <f t="shared" si="3"/>
        <v>-35700</v>
      </c>
      <c r="AB60" s="11"/>
    </row>
    <row r="61" spans="2:28" x14ac:dyDescent="0.2">
      <c r="B61" s="13" t="s">
        <v>97</v>
      </c>
      <c r="C61" s="270"/>
      <c r="D61" s="268"/>
      <c r="E61" s="269"/>
      <c r="F61" s="270"/>
      <c r="G61" s="584"/>
      <c r="H61" s="585">
        <f t="shared" ref="H61:AA61" si="4">SUM(H42:H57)</f>
        <v>-51800</v>
      </c>
      <c r="I61" s="585">
        <f t="shared" si="4"/>
        <v>-48300</v>
      </c>
      <c r="J61" s="585">
        <f t="shared" si="4"/>
        <v>-48300</v>
      </c>
      <c r="K61" s="585">
        <f t="shared" si="4"/>
        <v>-48300</v>
      </c>
      <c r="L61" s="585">
        <f t="shared" si="4"/>
        <v>-51800</v>
      </c>
      <c r="M61" s="585">
        <f t="shared" si="4"/>
        <v>-48300</v>
      </c>
      <c r="N61" s="585">
        <f t="shared" si="4"/>
        <v>-48300</v>
      </c>
      <c r="O61" s="585">
        <f t="shared" si="4"/>
        <v>-48300</v>
      </c>
      <c r="P61" s="585">
        <f t="shared" si="4"/>
        <v>-51800</v>
      </c>
      <c r="Q61" s="585">
        <f t="shared" si="4"/>
        <v>-48300</v>
      </c>
      <c r="R61" s="585">
        <f t="shared" si="4"/>
        <v>-48300</v>
      </c>
      <c r="S61" s="585">
        <f t="shared" si="4"/>
        <v>-48300</v>
      </c>
      <c r="T61" s="585">
        <f t="shared" si="4"/>
        <v>-51800</v>
      </c>
      <c r="U61" s="585">
        <f t="shared" si="4"/>
        <v>-48300</v>
      </c>
      <c r="V61" s="585">
        <f t="shared" si="4"/>
        <v>-48300</v>
      </c>
      <c r="W61" s="585">
        <f t="shared" si="4"/>
        <v>-48300</v>
      </c>
      <c r="X61" s="585">
        <f t="shared" si="4"/>
        <v>-51800</v>
      </c>
      <c r="Y61" s="585">
        <f t="shared" si="4"/>
        <v>-48300</v>
      </c>
      <c r="Z61" s="585">
        <f t="shared" si="4"/>
        <v>-48300</v>
      </c>
      <c r="AA61" s="585">
        <f t="shared" si="4"/>
        <v>-48300</v>
      </c>
      <c r="AB61" s="11"/>
    </row>
    <row r="62" spans="2:28" ht="15" x14ac:dyDescent="0.25">
      <c r="B62" s="14" t="s">
        <v>86</v>
      </c>
      <c r="C62" s="44"/>
      <c r="D62" s="272"/>
      <c r="E62" s="273"/>
      <c r="F62" s="271"/>
      <c r="G62" s="586"/>
      <c r="H62" s="587"/>
      <c r="I62" s="587"/>
      <c r="J62" s="587"/>
      <c r="K62" s="587"/>
      <c r="L62" s="587"/>
      <c r="M62" s="587"/>
      <c r="N62" s="587"/>
      <c r="O62" s="587"/>
      <c r="P62" s="587"/>
      <c r="Q62" s="587"/>
      <c r="R62" s="587"/>
      <c r="S62" s="587"/>
      <c r="T62" s="587"/>
      <c r="U62" s="587"/>
      <c r="V62" s="587"/>
      <c r="W62" s="587"/>
      <c r="X62" s="587"/>
      <c r="Y62" s="587"/>
      <c r="Z62" s="587"/>
      <c r="AA62" s="587"/>
      <c r="AB62" s="11"/>
    </row>
    <row r="63" spans="2:28" x14ac:dyDescent="0.2">
      <c r="B63" s="449" t="s">
        <v>197</v>
      </c>
      <c r="C63" s="340"/>
      <c r="D63" s="337" t="s">
        <v>87</v>
      </c>
      <c r="E63" s="397" t="s">
        <v>63</v>
      </c>
      <c r="F63" s="339" t="s">
        <v>380</v>
      </c>
      <c r="G63" s="338"/>
      <c r="H63" s="575">
        <v>-11500</v>
      </c>
      <c r="I63" s="575">
        <v>-25000</v>
      </c>
      <c r="J63" s="575">
        <v>-25000</v>
      </c>
      <c r="K63" s="575">
        <v>-25000</v>
      </c>
      <c r="L63" s="575">
        <v>-25000</v>
      </c>
      <c r="M63" s="575">
        <v>-25000</v>
      </c>
      <c r="N63" s="575">
        <v>-25000</v>
      </c>
      <c r="O63" s="575">
        <v>-25000</v>
      </c>
      <c r="P63" s="575">
        <v>-25000</v>
      </c>
      <c r="Q63" s="575">
        <v>-25000</v>
      </c>
      <c r="R63" s="575">
        <v>-25000</v>
      </c>
      <c r="S63" s="575">
        <v>-25000</v>
      </c>
      <c r="T63" s="575">
        <v>-25000</v>
      </c>
      <c r="U63" s="575">
        <v>-25000</v>
      </c>
      <c r="V63" s="575">
        <v>-25000</v>
      </c>
      <c r="W63" s="575">
        <v>-25000</v>
      </c>
      <c r="X63" s="575">
        <v>-25000</v>
      </c>
      <c r="Y63" s="575">
        <v>-25000</v>
      </c>
      <c r="Z63" s="575">
        <v>-25000</v>
      </c>
      <c r="AA63" s="575">
        <v>-25000</v>
      </c>
      <c r="AB63" s="11"/>
    </row>
    <row r="64" spans="2:28" x14ac:dyDescent="0.2">
      <c r="B64" s="449" t="s">
        <v>197</v>
      </c>
      <c r="C64" s="339"/>
      <c r="D64" s="337" t="s">
        <v>315</v>
      </c>
      <c r="E64" s="397" t="s">
        <v>63</v>
      </c>
      <c r="F64" s="339" t="s">
        <v>380</v>
      </c>
      <c r="G64" s="338"/>
      <c r="H64" s="575"/>
      <c r="I64" s="575">
        <v>-20000</v>
      </c>
      <c r="J64" s="575">
        <v>-100000</v>
      </c>
      <c r="K64" s="575">
        <v>-50000</v>
      </c>
      <c r="L64" s="575">
        <v>-50000</v>
      </c>
      <c r="M64" s="575">
        <v>-50000</v>
      </c>
      <c r="N64" s="575">
        <v>-20000</v>
      </c>
      <c r="O64" s="575">
        <v>-20000</v>
      </c>
      <c r="P64" s="575">
        <v>-20000</v>
      </c>
      <c r="Q64" s="575">
        <v>-20000</v>
      </c>
      <c r="R64" s="575">
        <v>-20000</v>
      </c>
      <c r="S64" s="575">
        <v>-20000</v>
      </c>
      <c r="T64" s="575">
        <v>-20000</v>
      </c>
      <c r="U64" s="575">
        <v>-20000</v>
      </c>
      <c r="V64" s="575">
        <v>-20000</v>
      </c>
      <c r="W64" s="575">
        <v>-20000</v>
      </c>
      <c r="X64" s="575">
        <v>-20000</v>
      </c>
      <c r="Y64" s="575">
        <v>-20000</v>
      </c>
      <c r="Z64" s="575">
        <v>-20000</v>
      </c>
      <c r="AA64" s="575">
        <v>-20000</v>
      </c>
      <c r="AB64" s="11"/>
    </row>
    <row r="65" spans="2:28" ht="28.5" x14ac:dyDescent="0.2">
      <c r="B65" s="449" t="s">
        <v>484</v>
      </c>
      <c r="C65" s="339"/>
      <c r="D65" s="337"/>
      <c r="E65" s="397"/>
      <c r="F65" s="339"/>
      <c r="G65" s="338" t="s">
        <v>446</v>
      </c>
      <c r="H65" s="575">
        <v>-20000</v>
      </c>
      <c r="I65" s="575"/>
      <c r="J65" s="575"/>
      <c r="K65" s="575"/>
      <c r="L65" s="575"/>
      <c r="M65" s="575"/>
      <c r="N65" s="575"/>
      <c r="O65" s="575"/>
      <c r="P65" s="575"/>
      <c r="Q65" s="575"/>
      <c r="R65" s="575"/>
      <c r="S65" s="575"/>
      <c r="T65" s="575"/>
      <c r="U65" s="575"/>
      <c r="V65" s="575"/>
      <c r="W65" s="575"/>
      <c r="X65" s="575"/>
      <c r="Y65" s="575"/>
      <c r="Z65" s="575"/>
      <c r="AA65" s="575"/>
      <c r="AB65" s="11"/>
    </row>
    <row r="66" spans="2:28" x14ac:dyDescent="0.2">
      <c r="B66" s="501" t="s">
        <v>483</v>
      </c>
      <c r="C66" s="495"/>
      <c r="D66" s="456" t="s">
        <v>87</v>
      </c>
      <c r="E66" s="494" t="s">
        <v>63</v>
      </c>
      <c r="F66" s="495" t="s">
        <v>380</v>
      </c>
      <c r="G66" s="634" t="s">
        <v>559</v>
      </c>
      <c r="H66" s="573"/>
      <c r="I66" s="573"/>
      <c r="J66" s="573"/>
      <c r="K66" s="573"/>
      <c r="L66" s="573">
        <v>-25000</v>
      </c>
      <c r="M66" s="573"/>
      <c r="N66" s="573"/>
      <c r="O66" s="573"/>
      <c r="P66" s="573"/>
      <c r="Q66" s="573"/>
      <c r="R66" s="573"/>
      <c r="S66" s="573"/>
      <c r="T66" s="573"/>
      <c r="U66" s="573"/>
      <c r="V66" s="573"/>
      <c r="W66" s="573"/>
      <c r="X66" s="573"/>
      <c r="Y66" s="573"/>
      <c r="Z66" s="573"/>
      <c r="AA66" s="573"/>
      <c r="AB66" s="561">
        <f>NPV('X RS Disc'!C16,'RS Non-Attrib'!H66:AA66)</f>
        <v>-24154.589371980677</v>
      </c>
    </row>
    <row r="67" spans="2:28" x14ac:dyDescent="0.2">
      <c r="B67" s="502" t="s">
        <v>483</v>
      </c>
      <c r="C67" s="498"/>
      <c r="D67" s="457" t="s">
        <v>315</v>
      </c>
      <c r="E67" s="497" t="s">
        <v>63</v>
      </c>
      <c r="F67" s="498" t="s">
        <v>380</v>
      </c>
      <c r="G67" s="635" t="s">
        <v>560</v>
      </c>
      <c r="H67" s="574"/>
      <c r="I67" s="574"/>
      <c r="J67" s="574"/>
      <c r="K67" s="574"/>
      <c r="L67" s="574">
        <v>-30000</v>
      </c>
      <c r="M67" s="574"/>
      <c r="N67" s="574"/>
      <c r="O67" s="574"/>
      <c r="P67" s="574"/>
      <c r="Q67" s="574"/>
      <c r="R67" s="574"/>
      <c r="S67" s="574"/>
      <c r="T67" s="574"/>
      <c r="U67" s="574"/>
      <c r="V67" s="574"/>
      <c r="W67" s="574"/>
      <c r="X67" s="574"/>
      <c r="Y67" s="574"/>
      <c r="Z67" s="574"/>
      <c r="AA67" s="574"/>
      <c r="AB67" s="561">
        <f>NPV('X RS Disc'!C17,'RS Non-Attrib'!H67:AA67)</f>
        <v>-29126.213592233009</v>
      </c>
    </row>
    <row r="68" spans="2:28" ht="85.5" x14ac:dyDescent="0.2">
      <c r="B68" s="446" t="s">
        <v>198</v>
      </c>
      <c r="C68" s="529"/>
      <c r="D68" s="523" t="s">
        <v>87</v>
      </c>
      <c r="E68" s="397" t="s">
        <v>63</v>
      </c>
      <c r="F68" s="529" t="s">
        <v>426</v>
      </c>
      <c r="G68" s="588" t="s">
        <v>552</v>
      </c>
      <c r="H68" s="638">
        <f>((0.5*'X RS Gen V Info'!D68)+(0.85*'X RS Gen V Info'!D67)+(0.95*'X RS Gen V Info'!D66)+(0.95*0.9*'X RS Gen V Info'!C66))</f>
        <v>-87152.574999999997</v>
      </c>
      <c r="I68" s="602">
        <f>$H$68</f>
        <v>-87152.574999999997</v>
      </c>
      <c r="J68" s="602">
        <f t="shared" ref="J68:AA68" si="5">$H$68</f>
        <v>-87152.574999999997</v>
      </c>
      <c r="K68" s="602">
        <f t="shared" si="5"/>
        <v>-87152.574999999997</v>
      </c>
      <c r="L68" s="602">
        <f t="shared" si="5"/>
        <v>-87152.574999999997</v>
      </c>
      <c r="M68" s="602">
        <f t="shared" si="5"/>
        <v>-87152.574999999997</v>
      </c>
      <c r="N68" s="602">
        <f t="shared" si="5"/>
        <v>-87152.574999999997</v>
      </c>
      <c r="O68" s="602">
        <f t="shared" si="5"/>
        <v>-87152.574999999997</v>
      </c>
      <c r="P68" s="602">
        <f t="shared" si="5"/>
        <v>-87152.574999999997</v>
      </c>
      <c r="Q68" s="602">
        <f t="shared" si="5"/>
        <v>-87152.574999999997</v>
      </c>
      <c r="R68" s="602">
        <f t="shared" si="5"/>
        <v>-87152.574999999997</v>
      </c>
      <c r="S68" s="602">
        <f t="shared" si="5"/>
        <v>-87152.574999999997</v>
      </c>
      <c r="T68" s="602">
        <f t="shared" si="5"/>
        <v>-87152.574999999997</v>
      </c>
      <c r="U68" s="602">
        <f t="shared" si="5"/>
        <v>-87152.574999999997</v>
      </c>
      <c r="V68" s="602">
        <f t="shared" si="5"/>
        <v>-87152.574999999997</v>
      </c>
      <c r="W68" s="602">
        <f t="shared" si="5"/>
        <v>-87152.574999999997</v>
      </c>
      <c r="X68" s="602">
        <f t="shared" si="5"/>
        <v>-87152.574999999997</v>
      </c>
      <c r="Y68" s="602">
        <f t="shared" si="5"/>
        <v>-87152.574999999997</v>
      </c>
      <c r="Z68" s="602">
        <f t="shared" si="5"/>
        <v>-87152.574999999997</v>
      </c>
      <c r="AA68" s="602">
        <f t="shared" si="5"/>
        <v>-87152.574999999997</v>
      </c>
      <c r="AB68" s="11"/>
    </row>
    <row r="69" spans="2:28" x14ac:dyDescent="0.2">
      <c r="B69" s="446" t="s">
        <v>198</v>
      </c>
      <c r="C69" s="529"/>
      <c r="D69" s="523" t="s">
        <v>315</v>
      </c>
      <c r="E69" s="397" t="s">
        <v>63</v>
      </c>
      <c r="F69" s="529"/>
      <c r="G69" s="588"/>
      <c r="H69" s="561"/>
      <c r="I69" s="561"/>
      <c r="J69" s="561"/>
      <c r="K69" s="561"/>
      <c r="L69" s="561"/>
      <c r="M69" s="561"/>
      <c r="N69" s="561"/>
      <c r="O69" s="561"/>
      <c r="P69" s="561"/>
      <c r="Q69" s="561"/>
      <c r="R69" s="561"/>
      <c r="S69" s="561"/>
      <c r="T69" s="561"/>
      <c r="U69" s="561"/>
      <c r="V69" s="561"/>
      <c r="W69" s="561"/>
      <c r="X69" s="561"/>
      <c r="Y69" s="561"/>
      <c r="Z69" s="561"/>
      <c r="AA69" s="561"/>
      <c r="AB69" s="11"/>
    </row>
    <row r="70" spans="2:28" ht="85.5" x14ac:dyDescent="0.2">
      <c r="B70" s="501" t="s">
        <v>341</v>
      </c>
      <c r="C70" s="530"/>
      <c r="D70" s="525" t="s">
        <v>87</v>
      </c>
      <c r="E70" s="494" t="s">
        <v>63</v>
      </c>
      <c r="F70" s="530" t="s">
        <v>427</v>
      </c>
      <c r="G70" s="589" t="s">
        <v>417</v>
      </c>
      <c r="H70" s="638">
        <f>-3750*(0.5+0.85+0.95+0.95)</f>
        <v>-12187.5</v>
      </c>
      <c r="I70" s="638">
        <f t="shared" ref="I70:AA70" si="6">-3750*(0.5+0.85+0.95+0.95)</f>
        <v>-12187.5</v>
      </c>
      <c r="J70" s="638">
        <f t="shared" si="6"/>
        <v>-12187.5</v>
      </c>
      <c r="K70" s="638">
        <f t="shared" si="6"/>
        <v>-12187.5</v>
      </c>
      <c r="L70" s="638">
        <f t="shared" si="6"/>
        <v>-12187.5</v>
      </c>
      <c r="M70" s="638">
        <f t="shared" si="6"/>
        <v>-12187.5</v>
      </c>
      <c r="N70" s="638">
        <f t="shared" si="6"/>
        <v>-12187.5</v>
      </c>
      <c r="O70" s="638">
        <f t="shared" si="6"/>
        <v>-12187.5</v>
      </c>
      <c r="P70" s="638">
        <f t="shared" si="6"/>
        <v>-12187.5</v>
      </c>
      <c r="Q70" s="638">
        <f t="shared" si="6"/>
        <v>-12187.5</v>
      </c>
      <c r="R70" s="638">
        <f t="shared" si="6"/>
        <v>-12187.5</v>
      </c>
      <c r="S70" s="638">
        <f t="shared" si="6"/>
        <v>-12187.5</v>
      </c>
      <c r="T70" s="638">
        <f t="shared" si="6"/>
        <v>-12187.5</v>
      </c>
      <c r="U70" s="638">
        <f t="shared" si="6"/>
        <v>-12187.5</v>
      </c>
      <c r="V70" s="638">
        <f t="shared" si="6"/>
        <v>-12187.5</v>
      </c>
      <c r="W70" s="638">
        <f t="shared" si="6"/>
        <v>-12187.5</v>
      </c>
      <c r="X70" s="638">
        <f t="shared" si="6"/>
        <v>-12187.5</v>
      </c>
      <c r="Y70" s="638">
        <f t="shared" si="6"/>
        <v>-12187.5</v>
      </c>
      <c r="Z70" s="638">
        <f t="shared" si="6"/>
        <v>-12187.5</v>
      </c>
      <c r="AA70" s="638">
        <f t="shared" si="6"/>
        <v>-12187.5</v>
      </c>
      <c r="AB70" s="11"/>
    </row>
    <row r="71" spans="2:28" x14ac:dyDescent="0.2">
      <c r="B71" s="500" t="s">
        <v>341</v>
      </c>
      <c r="C71" s="531"/>
      <c r="D71" s="526" t="s">
        <v>315</v>
      </c>
      <c r="E71" s="397"/>
      <c r="F71" s="529"/>
      <c r="G71" s="588"/>
      <c r="H71" s="711"/>
      <c r="I71" s="652"/>
      <c r="J71" s="561"/>
      <c r="K71" s="561"/>
      <c r="L71" s="561"/>
      <c r="M71" s="561"/>
      <c r="N71" s="561"/>
      <c r="O71" s="561"/>
      <c r="P71" s="561"/>
      <c r="Q71" s="561"/>
      <c r="R71" s="561"/>
      <c r="S71" s="561"/>
      <c r="T71" s="561"/>
      <c r="U71" s="561"/>
      <c r="V71" s="561"/>
      <c r="W71" s="561"/>
      <c r="X71" s="561"/>
      <c r="Y71" s="561"/>
      <c r="Z71" s="561"/>
      <c r="AA71" s="561"/>
      <c r="AB71" s="11"/>
    </row>
    <row r="72" spans="2:28" ht="270" customHeight="1" x14ac:dyDescent="0.2">
      <c r="B72" s="501" t="s">
        <v>200</v>
      </c>
      <c r="C72" s="530"/>
      <c r="D72" s="525" t="s">
        <v>87</v>
      </c>
      <c r="E72" s="494"/>
      <c r="F72" s="530" t="s">
        <v>428</v>
      </c>
      <c r="G72" s="589" t="s">
        <v>561</v>
      </c>
      <c r="H72" s="650">
        <v>-10333.833500000001</v>
      </c>
      <c r="I72" s="638">
        <v>-8692.4121000000014</v>
      </c>
      <c r="J72" s="638">
        <f>$I$72</f>
        <v>-8692.4121000000014</v>
      </c>
      <c r="K72" s="638">
        <f t="shared" ref="K72:AA72" si="7">$I$72</f>
        <v>-8692.4121000000014</v>
      </c>
      <c r="L72" s="638">
        <f t="shared" si="7"/>
        <v>-8692.4121000000014</v>
      </c>
      <c r="M72" s="638">
        <f t="shared" si="7"/>
        <v>-8692.4121000000014</v>
      </c>
      <c r="N72" s="638">
        <f t="shared" si="7"/>
        <v>-8692.4121000000014</v>
      </c>
      <c r="O72" s="638">
        <f t="shared" si="7"/>
        <v>-8692.4121000000014</v>
      </c>
      <c r="P72" s="638">
        <f t="shared" si="7"/>
        <v>-8692.4121000000014</v>
      </c>
      <c r="Q72" s="638">
        <f t="shared" si="7"/>
        <v>-8692.4121000000014</v>
      </c>
      <c r="R72" s="638">
        <f t="shared" si="7"/>
        <v>-8692.4121000000014</v>
      </c>
      <c r="S72" s="638">
        <f t="shared" si="7"/>
        <v>-8692.4121000000014</v>
      </c>
      <c r="T72" s="638">
        <f t="shared" si="7"/>
        <v>-8692.4121000000014</v>
      </c>
      <c r="U72" s="638">
        <f t="shared" si="7"/>
        <v>-8692.4121000000014</v>
      </c>
      <c r="V72" s="638">
        <f t="shared" si="7"/>
        <v>-8692.4121000000014</v>
      </c>
      <c r="W72" s="638">
        <f t="shared" si="7"/>
        <v>-8692.4121000000014</v>
      </c>
      <c r="X72" s="638">
        <f t="shared" si="7"/>
        <v>-8692.4121000000014</v>
      </c>
      <c r="Y72" s="638">
        <f t="shared" si="7"/>
        <v>-8692.4121000000014</v>
      </c>
      <c r="Z72" s="638">
        <f t="shared" si="7"/>
        <v>-8692.4121000000014</v>
      </c>
      <c r="AA72" s="638">
        <f t="shared" si="7"/>
        <v>-8692.4121000000014</v>
      </c>
      <c r="AB72" s="11"/>
    </row>
    <row r="73" spans="2:28" ht="71.25" x14ac:dyDescent="0.2">
      <c r="B73" s="502" t="s">
        <v>200</v>
      </c>
      <c r="C73" s="531"/>
      <c r="D73" s="526" t="s">
        <v>315</v>
      </c>
      <c r="E73" s="497" t="s">
        <v>63</v>
      </c>
      <c r="F73" s="531" t="s">
        <v>428</v>
      </c>
      <c r="G73" s="590" t="s">
        <v>425</v>
      </c>
      <c r="H73" s="651">
        <v>-2486.5400000000004</v>
      </c>
      <c r="I73" s="652">
        <f>$H$73</f>
        <v>-2486.5400000000004</v>
      </c>
      <c r="J73" s="652">
        <f t="shared" ref="J73:AA73" si="8">$H$73</f>
        <v>-2486.5400000000004</v>
      </c>
      <c r="K73" s="652">
        <f t="shared" si="8"/>
        <v>-2486.5400000000004</v>
      </c>
      <c r="L73" s="652">
        <f t="shared" si="8"/>
        <v>-2486.5400000000004</v>
      </c>
      <c r="M73" s="652">
        <f t="shared" si="8"/>
        <v>-2486.5400000000004</v>
      </c>
      <c r="N73" s="652">
        <f t="shared" si="8"/>
        <v>-2486.5400000000004</v>
      </c>
      <c r="O73" s="652">
        <f t="shared" si="8"/>
        <v>-2486.5400000000004</v>
      </c>
      <c r="P73" s="652">
        <f t="shared" si="8"/>
        <v>-2486.5400000000004</v>
      </c>
      <c r="Q73" s="652">
        <f t="shared" si="8"/>
        <v>-2486.5400000000004</v>
      </c>
      <c r="R73" s="652">
        <f t="shared" si="8"/>
        <v>-2486.5400000000004</v>
      </c>
      <c r="S73" s="652">
        <f t="shared" si="8"/>
        <v>-2486.5400000000004</v>
      </c>
      <c r="T73" s="652">
        <f t="shared" si="8"/>
        <v>-2486.5400000000004</v>
      </c>
      <c r="U73" s="652">
        <f t="shared" si="8"/>
        <v>-2486.5400000000004</v>
      </c>
      <c r="V73" s="652">
        <f t="shared" si="8"/>
        <v>-2486.5400000000004</v>
      </c>
      <c r="W73" s="652">
        <f t="shared" si="8"/>
        <v>-2486.5400000000004</v>
      </c>
      <c r="X73" s="652">
        <f t="shared" si="8"/>
        <v>-2486.5400000000004</v>
      </c>
      <c r="Y73" s="652">
        <f t="shared" si="8"/>
        <v>-2486.5400000000004</v>
      </c>
      <c r="Z73" s="652">
        <f t="shared" si="8"/>
        <v>-2486.5400000000004</v>
      </c>
      <c r="AA73" s="652">
        <f t="shared" si="8"/>
        <v>-2486.5400000000004</v>
      </c>
      <c r="AB73" s="11"/>
    </row>
    <row r="74" spans="2:28" x14ac:dyDescent="0.2">
      <c r="B74" s="448" t="s">
        <v>199</v>
      </c>
      <c r="C74" s="339"/>
      <c r="D74" s="456" t="s">
        <v>87</v>
      </c>
      <c r="E74" s="397"/>
      <c r="F74" s="339" t="s">
        <v>380</v>
      </c>
      <c r="G74" s="570" t="s">
        <v>429</v>
      </c>
      <c r="H74" s="573">
        <v>-2500</v>
      </c>
      <c r="I74" s="573">
        <v>-2500</v>
      </c>
      <c r="J74" s="573">
        <v>-2500</v>
      </c>
      <c r="K74" s="573">
        <v>-2500</v>
      </c>
      <c r="L74" s="573">
        <v>-2500</v>
      </c>
      <c r="M74" s="573">
        <v>-2500</v>
      </c>
      <c r="N74" s="573">
        <v>-2500</v>
      </c>
      <c r="O74" s="573">
        <v>-2500</v>
      </c>
      <c r="P74" s="573">
        <v>-2500</v>
      </c>
      <c r="Q74" s="573">
        <v>-2500</v>
      </c>
      <c r="R74" s="573">
        <v>-2500</v>
      </c>
      <c r="S74" s="573">
        <v>-2500</v>
      </c>
      <c r="T74" s="573">
        <v>-2500</v>
      </c>
      <c r="U74" s="573">
        <v>-2500</v>
      </c>
      <c r="V74" s="573">
        <v>-2500</v>
      </c>
      <c r="W74" s="573">
        <v>-2500</v>
      </c>
      <c r="X74" s="573">
        <v>-2500</v>
      </c>
      <c r="Y74" s="573">
        <v>-2500</v>
      </c>
      <c r="Z74" s="573">
        <v>-2500</v>
      </c>
      <c r="AA74" s="573">
        <v>-2500</v>
      </c>
      <c r="AB74" s="11"/>
    </row>
    <row r="75" spans="2:28" x14ac:dyDescent="0.2">
      <c r="B75" s="500" t="s">
        <v>199</v>
      </c>
      <c r="C75" s="498"/>
      <c r="D75" s="457" t="s">
        <v>315</v>
      </c>
      <c r="E75" s="497" t="s">
        <v>63</v>
      </c>
      <c r="F75" s="498"/>
      <c r="G75" s="582"/>
      <c r="H75" s="574"/>
      <c r="I75" s="574"/>
      <c r="J75" s="574"/>
      <c r="K75" s="574"/>
      <c r="L75" s="574"/>
      <c r="M75" s="574"/>
      <c r="N75" s="574"/>
      <c r="O75" s="574"/>
      <c r="P75" s="574"/>
      <c r="Q75" s="574"/>
      <c r="R75" s="574"/>
      <c r="S75" s="574"/>
      <c r="T75" s="574"/>
      <c r="U75" s="574"/>
      <c r="V75" s="574"/>
      <c r="W75" s="574"/>
      <c r="X75" s="574"/>
      <c r="Y75" s="574"/>
      <c r="Z75" s="574"/>
      <c r="AA75" s="574"/>
      <c r="AB75" s="11"/>
    </row>
    <row r="76" spans="2:28" x14ac:dyDescent="0.2">
      <c r="B76" s="450" t="s">
        <v>211</v>
      </c>
      <c r="C76" s="337"/>
      <c r="D76" s="337"/>
      <c r="E76" s="397" t="s">
        <v>63</v>
      </c>
      <c r="F76" s="339"/>
      <c r="G76" s="570"/>
      <c r="H76" s="712"/>
      <c r="I76" s="571"/>
      <c r="J76" s="571"/>
      <c r="K76" s="571"/>
      <c r="L76" s="571"/>
      <c r="M76" s="571"/>
      <c r="N76" s="571"/>
      <c r="O76" s="571"/>
      <c r="P76" s="571"/>
      <c r="Q76" s="571"/>
      <c r="R76" s="571"/>
      <c r="S76" s="571"/>
      <c r="T76" s="571"/>
      <c r="U76" s="571"/>
      <c r="V76" s="571"/>
      <c r="W76" s="571"/>
      <c r="X76" s="571"/>
      <c r="Y76" s="571"/>
      <c r="Z76" s="571"/>
      <c r="AA76" s="571"/>
      <c r="AB76" s="11"/>
    </row>
    <row r="77" spans="2:28" x14ac:dyDescent="0.2">
      <c r="B77" s="450"/>
      <c r="C77" s="339"/>
      <c r="D77" s="337"/>
      <c r="E77" s="397" t="s">
        <v>63</v>
      </c>
      <c r="F77" s="339"/>
      <c r="G77" s="570"/>
      <c r="H77" s="571"/>
      <c r="I77" s="571"/>
      <c r="J77" s="571"/>
      <c r="K77" s="571"/>
      <c r="L77" s="571"/>
      <c r="M77" s="571"/>
      <c r="N77" s="571"/>
      <c r="O77" s="571"/>
      <c r="P77" s="571"/>
      <c r="Q77" s="571"/>
      <c r="R77" s="571"/>
      <c r="S77" s="571"/>
      <c r="T77" s="571"/>
      <c r="U77" s="571"/>
      <c r="V77" s="571"/>
      <c r="W77" s="571"/>
      <c r="X77" s="571"/>
      <c r="Y77" s="571"/>
      <c r="Z77" s="571"/>
      <c r="AA77" s="571"/>
      <c r="AB77" s="11"/>
    </row>
    <row r="78" spans="2:28" x14ac:dyDescent="0.2">
      <c r="B78" s="450"/>
      <c r="C78" s="339"/>
      <c r="D78" s="337"/>
      <c r="E78" s="397" t="s">
        <v>63</v>
      </c>
      <c r="F78" s="339"/>
      <c r="G78" s="570"/>
      <c r="H78" s="571"/>
      <c r="I78" s="571"/>
      <c r="J78" s="571"/>
      <c r="K78" s="571"/>
      <c r="L78" s="571"/>
      <c r="M78" s="571"/>
      <c r="N78" s="571"/>
      <c r="O78" s="571"/>
      <c r="P78" s="571"/>
      <c r="Q78" s="571"/>
      <c r="R78" s="571"/>
      <c r="S78" s="571"/>
      <c r="T78" s="571"/>
      <c r="U78" s="571"/>
      <c r="V78" s="571"/>
      <c r="W78" s="571"/>
      <c r="X78" s="571"/>
      <c r="Y78" s="571"/>
      <c r="Z78" s="571"/>
      <c r="AA78" s="571"/>
      <c r="AB78" s="11"/>
    </row>
    <row r="79" spans="2:28" x14ac:dyDescent="0.2">
      <c r="B79" s="450"/>
      <c r="C79" s="339"/>
      <c r="D79" s="337"/>
      <c r="E79" s="397" t="s">
        <v>63</v>
      </c>
      <c r="F79" s="339"/>
      <c r="G79" s="570"/>
      <c r="H79" s="571"/>
      <c r="I79" s="571"/>
      <c r="J79" s="571"/>
      <c r="K79" s="571"/>
      <c r="L79" s="571"/>
      <c r="M79" s="571"/>
      <c r="N79" s="571"/>
      <c r="O79" s="571"/>
      <c r="P79" s="571"/>
      <c r="Q79" s="571"/>
      <c r="R79" s="571"/>
      <c r="S79" s="571"/>
      <c r="T79" s="571"/>
      <c r="U79" s="571"/>
      <c r="V79" s="571"/>
      <c r="W79" s="571"/>
      <c r="X79" s="571"/>
      <c r="Y79" s="571"/>
      <c r="Z79" s="571"/>
      <c r="AA79" s="571"/>
      <c r="AB79" s="11"/>
    </row>
    <row r="80" spans="2:28" x14ac:dyDescent="0.2">
      <c r="B80" s="450"/>
      <c r="C80" s="339"/>
      <c r="D80" s="337"/>
      <c r="E80" s="397" t="s">
        <v>63</v>
      </c>
      <c r="F80" s="339"/>
      <c r="G80" s="570"/>
      <c r="H80" s="571"/>
      <c r="I80" s="571"/>
      <c r="J80" s="571"/>
      <c r="K80" s="571"/>
      <c r="L80" s="571"/>
      <c r="M80" s="571"/>
      <c r="N80" s="571"/>
      <c r="O80" s="571"/>
      <c r="P80" s="571"/>
      <c r="Q80" s="571"/>
      <c r="R80" s="571"/>
      <c r="S80" s="571"/>
      <c r="T80" s="571"/>
      <c r="U80" s="571"/>
      <c r="V80" s="571"/>
      <c r="W80" s="571"/>
      <c r="X80" s="571"/>
      <c r="Y80" s="571"/>
      <c r="Z80" s="571"/>
      <c r="AA80" s="571"/>
      <c r="AB80" s="11"/>
    </row>
    <row r="81" spans="2:28" x14ac:dyDescent="0.2">
      <c r="B81" s="450"/>
      <c r="C81" s="339"/>
      <c r="D81" s="337"/>
      <c r="E81" s="397" t="s">
        <v>63</v>
      </c>
      <c r="F81" s="339"/>
      <c r="G81" s="570"/>
      <c r="H81" s="571"/>
      <c r="I81" s="571"/>
      <c r="J81" s="571"/>
      <c r="K81" s="571"/>
      <c r="L81" s="571"/>
      <c r="M81" s="571"/>
      <c r="N81" s="571"/>
      <c r="O81" s="571"/>
      <c r="P81" s="571"/>
      <c r="Q81" s="571"/>
      <c r="R81" s="571"/>
      <c r="S81" s="571"/>
      <c r="T81" s="571"/>
      <c r="U81" s="571"/>
      <c r="V81" s="571"/>
      <c r="W81" s="571"/>
      <c r="X81" s="571"/>
      <c r="Y81" s="571"/>
      <c r="Z81" s="571"/>
      <c r="AA81" s="571"/>
      <c r="AB81" s="11"/>
    </row>
    <row r="82" spans="2:28" x14ac:dyDescent="0.2">
      <c r="B82" s="450"/>
      <c r="C82" s="339"/>
      <c r="D82" s="337"/>
      <c r="E82" s="397" t="s">
        <v>63</v>
      </c>
      <c r="F82" s="339"/>
      <c r="G82" s="570"/>
      <c r="H82" s="571"/>
      <c r="I82" s="571"/>
      <c r="J82" s="571"/>
      <c r="K82" s="571"/>
      <c r="L82" s="571"/>
      <c r="M82" s="571"/>
      <c r="N82" s="571"/>
      <c r="O82" s="571"/>
      <c r="P82" s="571"/>
      <c r="Q82" s="571"/>
      <c r="R82" s="571"/>
      <c r="S82" s="571"/>
      <c r="T82" s="571"/>
      <c r="U82" s="571"/>
      <c r="V82" s="571"/>
      <c r="W82" s="571"/>
      <c r="X82" s="571"/>
      <c r="Y82" s="571"/>
      <c r="Z82" s="571"/>
      <c r="AA82" s="571"/>
      <c r="AB82" s="11"/>
    </row>
    <row r="83" spans="2:28" x14ac:dyDescent="0.2">
      <c r="B83" s="450"/>
      <c r="C83" s="339"/>
      <c r="D83" s="337"/>
      <c r="E83" s="397" t="s">
        <v>63</v>
      </c>
      <c r="F83" s="339"/>
      <c r="G83" s="570"/>
      <c r="H83" s="571"/>
      <c r="I83" s="571"/>
      <c r="J83" s="571"/>
      <c r="K83" s="571"/>
      <c r="L83" s="571"/>
      <c r="M83" s="571"/>
      <c r="N83" s="571"/>
      <c r="O83" s="571"/>
      <c r="P83" s="571"/>
      <c r="Q83" s="571"/>
      <c r="R83" s="571"/>
      <c r="S83" s="571"/>
      <c r="T83" s="571"/>
      <c r="U83" s="571"/>
      <c r="V83" s="571"/>
      <c r="W83" s="571"/>
      <c r="X83" s="571"/>
      <c r="Y83" s="571"/>
      <c r="Z83" s="571"/>
      <c r="AA83" s="571"/>
      <c r="AB83" s="11"/>
    </row>
    <row r="84" spans="2:28" x14ac:dyDescent="0.2">
      <c r="B84" s="274" t="s">
        <v>320</v>
      </c>
      <c r="C84" s="41"/>
      <c r="D84" s="43"/>
      <c r="E84" s="42"/>
      <c r="F84" s="41"/>
      <c r="G84" s="568"/>
      <c r="H84" s="569"/>
      <c r="I84" s="569"/>
      <c r="J84" s="569"/>
      <c r="K84" s="569"/>
      <c r="L84" s="569"/>
      <c r="M84" s="569"/>
      <c r="N84" s="569"/>
      <c r="O84" s="569"/>
      <c r="P84" s="569"/>
      <c r="Q84" s="569"/>
      <c r="R84" s="569"/>
      <c r="S84" s="569"/>
      <c r="T84" s="569"/>
      <c r="U84" s="569"/>
      <c r="V84" s="569"/>
      <c r="W84" s="569"/>
      <c r="X84" s="569"/>
      <c r="Y84" s="569"/>
      <c r="Z84" s="569"/>
      <c r="AA84" s="569"/>
      <c r="AB84" s="11"/>
    </row>
    <row r="85" spans="2:28" x14ac:dyDescent="0.2">
      <c r="B85" s="274" t="s">
        <v>90</v>
      </c>
      <c r="C85" s="41"/>
      <c r="D85" s="523" t="s">
        <v>87</v>
      </c>
      <c r="E85" s="42" t="s">
        <v>63</v>
      </c>
      <c r="F85" s="41"/>
      <c r="G85" s="568"/>
      <c r="H85" s="583">
        <f>SUMIF($D63:$D83,"Legal/moral obligations",H63:H83)</f>
        <v>-123673.90849999999</v>
      </c>
      <c r="I85" s="583">
        <f t="shared" ref="I85:AA85" si="9">SUMIF($D63:$D83,"Legal/moral obligations",I63:I83)</f>
        <v>-135532.4871</v>
      </c>
      <c r="J85" s="583">
        <f t="shared" si="9"/>
        <v>-135532.4871</v>
      </c>
      <c r="K85" s="583">
        <f t="shared" si="9"/>
        <v>-135532.4871</v>
      </c>
      <c r="L85" s="583">
        <f t="shared" si="9"/>
        <v>-160532.48710000003</v>
      </c>
      <c r="M85" s="583">
        <f t="shared" si="9"/>
        <v>-135532.4871</v>
      </c>
      <c r="N85" s="583">
        <f t="shared" si="9"/>
        <v>-135532.4871</v>
      </c>
      <c r="O85" s="583">
        <f t="shared" si="9"/>
        <v>-135532.4871</v>
      </c>
      <c r="P85" s="583">
        <f t="shared" si="9"/>
        <v>-135532.4871</v>
      </c>
      <c r="Q85" s="583">
        <f t="shared" si="9"/>
        <v>-135532.4871</v>
      </c>
      <c r="R85" s="583">
        <f t="shared" si="9"/>
        <v>-135532.4871</v>
      </c>
      <c r="S85" s="583">
        <f t="shared" si="9"/>
        <v>-135532.4871</v>
      </c>
      <c r="T85" s="583">
        <f t="shared" si="9"/>
        <v>-135532.4871</v>
      </c>
      <c r="U85" s="583">
        <f t="shared" si="9"/>
        <v>-135532.4871</v>
      </c>
      <c r="V85" s="583">
        <f t="shared" si="9"/>
        <v>-135532.4871</v>
      </c>
      <c r="W85" s="583">
        <f t="shared" si="9"/>
        <v>-135532.4871</v>
      </c>
      <c r="X85" s="583">
        <f t="shared" si="9"/>
        <v>-135532.4871</v>
      </c>
      <c r="Y85" s="583">
        <f t="shared" si="9"/>
        <v>-135532.4871</v>
      </c>
      <c r="Z85" s="583">
        <f t="shared" si="9"/>
        <v>-135532.4871</v>
      </c>
      <c r="AA85" s="583">
        <f t="shared" si="9"/>
        <v>-135532.4871</v>
      </c>
      <c r="AB85" s="11"/>
    </row>
    <row r="86" spans="2:28" x14ac:dyDescent="0.2">
      <c r="B86" s="274" t="s">
        <v>321</v>
      </c>
      <c r="C86" s="41"/>
      <c r="D86" s="523" t="s">
        <v>315</v>
      </c>
      <c r="E86" s="42" t="s">
        <v>63</v>
      </c>
      <c r="F86" s="41"/>
      <c r="G86" s="568"/>
      <c r="H86" s="583">
        <f>SUMIF($D63:$D83,"Nature conservation",H63:H83)</f>
        <v>-2486.5400000000004</v>
      </c>
      <c r="I86" s="583">
        <f t="shared" ref="I86:Z86" si="10">SUMIF($D63:$D83,"Nature conservation",I63:I83)</f>
        <v>-22486.54</v>
      </c>
      <c r="J86" s="583">
        <f t="shared" si="10"/>
        <v>-102486.54</v>
      </c>
      <c r="K86" s="583">
        <f t="shared" si="10"/>
        <v>-52486.54</v>
      </c>
      <c r="L86" s="583">
        <f t="shared" si="10"/>
        <v>-82486.539999999994</v>
      </c>
      <c r="M86" s="583">
        <f t="shared" si="10"/>
        <v>-52486.54</v>
      </c>
      <c r="N86" s="583">
        <f t="shared" si="10"/>
        <v>-22486.54</v>
      </c>
      <c r="O86" s="583">
        <f t="shared" si="10"/>
        <v>-22486.54</v>
      </c>
      <c r="P86" s="583">
        <f t="shared" si="10"/>
        <v>-22486.54</v>
      </c>
      <c r="Q86" s="583">
        <f t="shared" si="10"/>
        <v>-22486.54</v>
      </c>
      <c r="R86" s="583">
        <f t="shared" si="10"/>
        <v>-22486.54</v>
      </c>
      <c r="S86" s="583">
        <f t="shared" si="10"/>
        <v>-22486.54</v>
      </c>
      <c r="T86" s="583">
        <f t="shared" si="10"/>
        <v>-22486.54</v>
      </c>
      <c r="U86" s="583">
        <f t="shared" si="10"/>
        <v>-22486.54</v>
      </c>
      <c r="V86" s="583">
        <f t="shared" si="10"/>
        <v>-22486.54</v>
      </c>
      <c r="W86" s="583">
        <f t="shared" si="10"/>
        <v>-22486.54</v>
      </c>
      <c r="X86" s="583">
        <f t="shared" si="10"/>
        <v>-22486.54</v>
      </c>
      <c r="Y86" s="583">
        <f t="shared" si="10"/>
        <v>-22486.54</v>
      </c>
      <c r="Z86" s="583">
        <f t="shared" si="10"/>
        <v>-22486.54</v>
      </c>
      <c r="AA86" s="583">
        <f>SUMIF($D63:$D83,"Nature conservation",AA63:AA83)</f>
        <v>-22486.54</v>
      </c>
      <c r="AB86" s="11"/>
    </row>
    <row r="87" spans="2:28" x14ac:dyDescent="0.2">
      <c r="B87" s="13" t="s">
        <v>98</v>
      </c>
      <c r="C87" s="270"/>
      <c r="D87" s="268"/>
      <c r="E87" s="269"/>
      <c r="F87" s="270"/>
      <c r="G87" s="584"/>
      <c r="H87" s="585">
        <f>SUM(H63:H83)</f>
        <v>-146160.4485</v>
      </c>
      <c r="I87" s="585">
        <f t="shared" ref="I87:AA87" si="11">SUM(I63:I83)</f>
        <v>-158019.02710000004</v>
      </c>
      <c r="J87" s="585">
        <f t="shared" si="11"/>
        <v>-238019.02710000004</v>
      </c>
      <c r="K87" s="585">
        <f t="shared" si="11"/>
        <v>-188019.02710000004</v>
      </c>
      <c r="L87" s="585">
        <f t="shared" si="11"/>
        <v>-243019.02710000004</v>
      </c>
      <c r="M87" s="585">
        <f t="shared" si="11"/>
        <v>-188019.02710000004</v>
      </c>
      <c r="N87" s="585">
        <f t="shared" si="11"/>
        <v>-158019.02710000004</v>
      </c>
      <c r="O87" s="585">
        <f t="shared" si="11"/>
        <v>-158019.02710000004</v>
      </c>
      <c r="P87" s="585">
        <f t="shared" si="11"/>
        <v>-158019.02710000004</v>
      </c>
      <c r="Q87" s="585">
        <f t="shared" si="11"/>
        <v>-158019.02710000004</v>
      </c>
      <c r="R87" s="585">
        <f t="shared" si="11"/>
        <v>-158019.02710000004</v>
      </c>
      <c r="S87" s="585">
        <f t="shared" si="11"/>
        <v>-158019.02710000004</v>
      </c>
      <c r="T87" s="585">
        <f t="shared" si="11"/>
        <v>-158019.02710000004</v>
      </c>
      <c r="U87" s="585">
        <f t="shared" si="11"/>
        <v>-158019.02710000004</v>
      </c>
      <c r="V87" s="585">
        <f t="shared" si="11"/>
        <v>-158019.02710000004</v>
      </c>
      <c r="W87" s="585">
        <f t="shared" si="11"/>
        <v>-158019.02710000004</v>
      </c>
      <c r="X87" s="585">
        <f t="shared" si="11"/>
        <v>-158019.02710000004</v>
      </c>
      <c r="Y87" s="585">
        <f t="shared" si="11"/>
        <v>-158019.02710000004</v>
      </c>
      <c r="Z87" s="585">
        <f t="shared" si="11"/>
        <v>-158019.02710000004</v>
      </c>
      <c r="AA87" s="585">
        <f t="shared" si="11"/>
        <v>-158019.02710000004</v>
      </c>
      <c r="AB87" s="11"/>
    </row>
    <row r="88" spans="2:28" ht="15" x14ac:dyDescent="0.25">
      <c r="B88" s="15" t="s">
        <v>93</v>
      </c>
      <c r="C88" s="275"/>
      <c r="D88" s="276"/>
      <c r="E88" s="277"/>
      <c r="F88" s="275"/>
      <c r="G88" s="591"/>
      <c r="H88" s="592">
        <f>H61+H87</f>
        <v>-197960.4485</v>
      </c>
      <c r="I88" s="593">
        <f>I61+I87</f>
        <v>-206319.02710000004</v>
      </c>
      <c r="J88" s="593">
        <f t="shared" ref="J88:AA88" si="12">J61+J87</f>
        <v>-286319.02710000006</v>
      </c>
      <c r="K88" s="593">
        <f t="shared" si="12"/>
        <v>-236319.02710000004</v>
      </c>
      <c r="L88" s="593">
        <f t="shared" si="12"/>
        <v>-294819.02710000006</v>
      </c>
      <c r="M88" s="593">
        <f t="shared" si="12"/>
        <v>-236319.02710000004</v>
      </c>
      <c r="N88" s="593">
        <f t="shared" si="12"/>
        <v>-206319.02710000004</v>
      </c>
      <c r="O88" s="593">
        <f t="shared" si="12"/>
        <v>-206319.02710000004</v>
      </c>
      <c r="P88" s="593">
        <f t="shared" si="12"/>
        <v>-209819.02710000004</v>
      </c>
      <c r="Q88" s="593">
        <f t="shared" si="12"/>
        <v>-206319.02710000004</v>
      </c>
      <c r="R88" s="593">
        <f t="shared" si="12"/>
        <v>-206319.02710000004</v>
      </c>
      <c r="S88" s="593">
        <f t="shared" si="12"/>
        <v>-206319.02710000004</v>
      </c>
      <c r="T88" s="593">
        <f t="shared" si="12"/>
        <v>-209819.02710000004</v>
      </c>
      <c r="U88" s="593">
        <f t="shared" si="12"/>
        <v>-206319.02710000004</v>
      </c>
      <c r="V88" s="593">
        <f t="shared" si="12"/>
        <v>-206319.02710000004</v>
      </c>
      <c r="W88" s="593">
        <f t="shared" si="12"/>
        <v>-206319.02710000004</v>
      </c>
      <c r="X88" s="593">
        <f t="shared" si="12"/>
        <v>-209819.02710000004</v>
      </c>
      <c r="Y88" s="593">
        <f t="shared" si="12"/>
        <v>-206319.02710000004</v>
      </c>
      <c r="Z88" s="593">
        <f t="shared" si="12"/>
        <v>-206319.02710000004</v>
      </c>
      <c r="AA88" s="593">
        <f t="shared" si="12"/>
        <v>-206319.02710000004</v>
      </c>
      <c r="AB88" s="11"/>
    </row>
    <row r="89" spans="2:28" x14ac:dyDescent="0.2">
      <c r="B89" s="278" t="s">
        <v>96</v>
      </c>
      <c r="C89" s="41"/>
      <c r="D89" s="43"/>
      <c r="E89" s="42"/>
      <c r="F89" s="41"/>
      <c r="G89" s="568"/>
      <c r="H89" s="594"/>
      <c r="I89" s="595"/>
      <c r="J89" s="595"/>
      <c r="K89" s="595"/>
      <c r="L89" s="595"/>
      <c r="M89" s="595"/>
      <c r="N89" s="595"/>
      <c r="O89" s="595"/>
      <c r="P89" s="595"/>
      <c r="Q89" s="595"/>
      <c r="R89" s="595"/>
      <c r="S89" s="595"/>
      <c r="T89" s="595"/>
      <c r="U89" s="595"/>
      <c r="V89" s="595"/>
      <c r="W89" s="595"/>
      <c r="X89" s="595"/>
      <c r="Y89" s="595"/>
      <c r="Z89" s="595"/>
      <c r="AA89" s="595"/>
      <c r="AB89" s="16"/>
    </row>
    <row r="90" spans="2:28" x14ac:dyDescent="0.2">
      <c r="B90" s="12" t="s">
        <v>134</v>
      </c>
      <c r="C90" s="41"/>
      <c r="D90" s="523" t="s">
        <v>87</v>
      </c>
      <c r="E90" s="42"/>
      <c r="F90" s="41"/>
      <c r="G90" s="596"/>
      <c r="H90" s="597">
        <f>H59+H85</f>
        <v>-136273.90849999999</v>
      </c>
      <c r="I90" s="583">
        <f t="shared" ref="I90:AA90" si="13">I59+I85</f>
        <v>-148132.4871</v>
      </c>
      <c r="J90" s="583">
        <f t="shared" si="13"/>
        <v>-148132.4871</v>
      </c>
      <c r="K90" s="583">
        <f t="shared" si="13"/>
        <v>-148132.4871</v>
      </c>
      <c r="L90" s="583">
        <f t="shared" si="13"/>
        <v>-173132.48710000003</v>
      </c>
      <c r="M90" s="583">
        <f t="shared" si="13"/>
        <v>-148132.4871</v>
      </c>
      <c r="N90" s="583">
        <f t="shared" si="13"/>
        <v>-148132.4871</v>
      </c>
      <c r="O90" s="583">
        <f t="shared" si="13"/>
        <v>-148132.4871</v>
      </c>
      <c r="P90" s="583">
        <f t="shared" si="13"/>
        <v>-148132.4871</v>
      </c>
      <c r="Q90" s="583">
        <f t="shared" si="13"/>
        <v>-148132.4871</v>
      </c>
      <c r="R90" s="583">
        <f t="shared" si="13"/>
        <v>-148132.4871</v>
      </c>
      <c r="S90" s="583">
        <f t="shared" si="13"/>
        <v>-148132.4871</v>
      </c>
      <c r="T90" s="583">
        <f t="shared" si="13"/>
        <v>-148132.4871</v>
      </c>
      <c r="U90" s="583">
        <f t="shared" si="13"/>
        <v>-148132.4871</v>
      </c>
      <c r="V90" s="583">
        <f t="shared" si="13"/>
        <v>-148132.4871</v>
      </c>
      <c r="W90" s="583">
        <f t="shared" si="13"/>
        <v>-148132.4871</v>
      </c>
      <c r="X90" s="583">
        <f t="shared" si="13"/>
        <v>-148132.4871</v>
      </c>
      <c r="Y90" s="583">
        <f t="shared" si="13"/>
        <v>-148132.4871</v>
      </c>
      <c r="Z90" s="583">
        <f t="shared" si="13"/>
        <v>-148132.4871</v>
      </c>
      <c r="AA90" s="583">
        <f t="shared" si="13"/>
        <v>-148132.4871</v>
      </c>
      <c r="AB90" s="16"/>
    </row>
    <row r="91" spans="2:28" x14ac:dyDescent="0.2">
      <c r="B91" s="23" t="s">
        <v>108</v>
      </c>
      <c r="C91" s="41"/>
      <c r="D91" s="523" t="s">
        <v>87</v>
      </c>
      <c r="E91" s="42"/>
      <c r="F91" s="41"/>
      <c r="G91" s="568"/>
      <c r="H91" s="598">
        <v>0</v>
      </c>
      <c r="I91" s="599">
        <v>0</v>
      </c>
      <c r="J91" s="599">
        <v>0</v>
      </c>
      <c r="K91" s="599">
        <v>0</v>
      </c>
      <c r="L91" s="599">
        <v>0</v>
      </c>
      <c r="M91" s="599">
        <v>0</v>
      </c>
      <c r="N91" s="599">
        <v>0</v>
      </c>
      <c r="O91" s="599">
        <v>0</v>
      </c>
      <c r="P91" s="599">
        <v>0</v>
      </c>
      <c r="Q91" s="599">
        <v>0</v>
      </c>
      <c r="R91" s="599">
        <v>0</v>
      </c>
      <c r="S91" s="599">
        <v>0</v>
      </c>
      <c r="T91" s="599">
        <v>0</v>
      </c>
      <c r="U91" s="599">
        <v>0</v>
      </c>
      <c r="V91" s="599">
        <v>0</v>
      </c>
      <c r="W91" s="599">
        <v>0</v>
      </c>
      <c r="X91" s="599">
        <v>0</v>
      </c>
      <c r="Y91" s="599">
        <v>0</v>
      </c>
      <c r="Z91" s="599">
        <v>0</v>
      </c>
      <c r="AA91" s="599">
        <v>0</v>
      </c>
      <c r="AB91" s="16"/>
    </row>
    <row r="92" spans="2:28" ht="28.5" x14ac:dyDescent="0.2">
      <c r="B92" s="17" t="s">
        <v>99</v>
      </c>
      <c r="C92" s="41"/>
      <c r="D92" s="523" t="s">
        <v>87</v>
      </c>
      <c r="E92" s="42"/>
      <c r="F92" s="41"/>
      <c r="G92" s="568"/>
      <c r="H92" s="598">
        <f>H90+H91</f>
        <v>-136273.90849999999</v>
      </c>
      <c r="I92" s="600">
        <f t="shared" ref="I92:AA92" si="14">I90+I91</f>
        <v>-148132.4871</v>
      </c>
      <c r="J92" s="600">
        <f>J90+J91</f>
        <v>-148132.4871</v>
      </c>
      <c r="K92" s="600">
        <f t="shared" si="14"/>
        <v>-148132.4871</v>
      </c>
      <c r="L92" s="600">
        <f t="shared" si="14"/>
        <v>-173132.48710000003</v>
      </c>
      <c r="M92" s="600">
        <f t="shared" si="14"/>
        <v>-148132.4871</v>
      </c>
      <c r="N92" s="600">
        <f t="shared" si="14"/>
        <v>-148132.4871</v>
      </c>
      <c r="O92" s="600">
        <f t="shared" si="14"/>
        <v>-148132.4871</v>
      </c>
      <c r="P92" s="600">
        <f t="shared" si="14"/>
        <v>-148132.4871</v>
      </c>
      <c r="Q92" s="600">
        <f t="shared" si="14"/>
        <v>-148132.4871</v>
      </c>
      <c r="R92" s="600">
        <f t="shared" si="14"/>
        <v>-148132.4871</v>
      </c>
      <c r="S92" s="600">
        <f t="shared" si="14"/>
        <v>-148132.4871</v>
      </c>
      <c r="T92" s="600">
        <f t="shared" si="14"/>
        <v>-148132.4871</v>
      </c>
      <c r="U92" s="600">
        <f t="shared" si="14"/>
        <v>-148132.4871</v>
      </c>
      <c r="V92" s="600">
        <f t="shared" si="14"/>
        <v>-148132.4871</v>
      </c>
      <c r="W92" s="600">
        <f t="shared" si="14"/>
        <v>-148132.4871</v>
      </c>
      <c r="X92" s="600">
        <f t="shared" si="14"/>
        <v>-148132.4871</v>
      </c>
      <c r="Y92" s="600">
        <f t="shared" si="14"/>
        <v>-148132.4871</v>
      </c>
      <c r="Z92" s="600">
        <f t="shared" si="14"/>
        <v>-148132.4871</v>
      </c>
      <c r="AA92" s="600">
        <f t="shared" si="14"/>
        <v>-148132.4871</v>
      </c>
      <c r="AB92" s="16"/>
    </row>
    <row r="93" spans="2:28" x14ac:dyDescent="0.2">
      <c r="B93" s="23" t="s">
        <v>113</v>
      </c>
      <c r="C93" s="41"/>
      <c r="D93" s="43"/>
      <c r="E93" s="42"/>
      <c r="F93" s="41"/>
      <c r="G93" s="42"/>
      <c r="H93" s="27"/>
      <c r="I93" s="28"/>
      <c r="J93" s="28"/>
      <c r="K93" s="28"/>
      <c r="L93" s="28"/>
      <c r="M93" s="28"/>
      <c r="N93" s="28"/>
      <c r="O93" s="28"/>
      <c r="P93" s="28"/>
      <c r="Q93" s="28"/>
      <c r="R93" s="28"/>
      <c r="S93" s="28"/>
      <c r="T93" s="28"/>
      <c r="U93" s="28"/>
      <c r="V93" s="28"/>
      <c r="W93" s="28"/>
      <c r="X93" s="28"/>
      <c r="Y93" s="28"/>
      <c r="Z93" s="28"/>
      <c r="AA93" s="28"/>
      <c r="AB93" s="16"/>
    </row>
    <row r="94" spans="2:28" x14ac:dyDescent="0.2">
      <c r="B94" s="281" t="s">
        <v>111</v>
      </c>
      <c r="C94" s="41"/>
      <c r="D94" s="523" t="s">
        <v>87</v>
      </c>
      <c r="E94" s="42" t="s">
        <v>63</v>
      </c>
      <c r="F94" s="41"/>
      <c r="G94" s="42"/>
      <c r="H94" s="282">
        <f>H85/H92</f>
        <v>0.90753916036685778</v>
      </c>
      <c r="I94" s="283">
        <f t="shared" ref="I94:AA94" si="15">I85/I92</f>
        <v>0.91494100823748337</v>
      </c>
      <c r="J94" s="283">
        <f t="shared" si="15"/>
        <v>0.91494100823748337</v>
      </c>
      <c r="K94" s="283">
        <f t="shared" si="15"/>
        <v>0.91494100823748337</v>
      </c>
      <c r="L94" s="283">
        <f t="shared" si="15"/>
        <v>0.92722336396217575</v>
      </c>
      <c r="M94" s="283">
        <f t="shared" si="15"/>
        <v>0.91494100823748337</v>
      </c>
      <c r="N94" s="283">
        <f t="shared" si="15"/>
        <v>0.91494100823748337</v>
      </c>
      <c r="O94" s="283">
        <f t="shared" si="15"/>
        <v>0.91494100823748337</v>
      </c>
      <c r="P94" s="283">
        <f t="shared" si="15"/>
        <v>0.91494100823748337</v>
      </c>
      <c r="Q94" s="283">
        <f t="shared" si="15"/>
        <v>0.91494100823748337</v>
      </c>
      <c r="R94" s="283">
        <f t="shared" si="15"/>
        <v>0.91494100823748337</v>
      </c>
      <c r="S94" s="283">
        <f t="shared" si="15"/>
        <v>0.91494100823748337</v>
      </c>
      <c r="T94" s="283">
        <f t="shared" si="15"/>
        <v>0.91494100823748337</v>
      </c>
      <c r="U94" s="283">
        <f t="shared" si="15"/>
        <v>0.91494100823748337</v>
      </c>
      <c r="V94" s="283">
        <f t="shared" si="15"/>
        <v>0.91494100823748337</v>
      </c>
      <c r="W94" s="283">
        <f t="shared" si="15"/>
        <v>0.91494100823748337</v>
      </c>
      <c r="X94" s="283">
        <f t="shared" si="15"/>
        <v>0.91494100823748337</v>
      </c>
      <c r="Y94" s="283">
        <f t="shared" si="15"/>
        <v>0.91494100823748337</v>
      </c>
      <c r="Z94" s="283">
        <f t="shared" si="15"/>
        <v>0.91494100823748337</v>
      </c>
      <c r="AA94" s="283">
        <f t="shared" si="15"/>
        <v>0.91494100823748337</v>
      </c>
      <c r="AB94" s="16"/>
    </row>
    <row r="95" spans="2:28" x14ac:dyDescent="0.2">
      <c r="B95" s="281" t="s">
        <v>109</v>
      </c>
      <c r="C95" s="41"/>
      <c r="D95" s="523" t="s">
        <v>87</v>
      </c>
      <c r="E95" s="42" t="s">
        <v>63</v>
      </c>
      <c r="F95" s="41"/>
      <c r="G95" s="42"/>
      <c r="H95" s="282">
        <f>1-H94</f>
        <v>9.2460839633142222E-2</v>
      </c>
      <c r="I95" s="283">
        <f t="shared" ref="I95:AA95" si="16">1-I94</f>
        <v>8.5058991762516634E-2</v>
      </c>
      <c r="J95" s="283">
        <f t="shared" si="16"/>
        <v>8.5058991762516634E-2</v>
      </c>
      <c r="K95" s="283">
        <f t="shared" si="16"/>
        <v>8.5058991762516634E-2</v>
      </c>
      <c r="L95" s="283">
        <f t="shared" si="16"/>
        <v>7.2776636037824249E-2</v>
      </c>
      <c r="M95" s="283">
        <f t="shared" si="16"/>
        <v>8.5058991762516634E-2</v>
      </c>
      <c r="N95" s="283">
        <f t="shared" si="16"/>
        <v>8.5058991762516634E-2</v>
      </c>
      <c r="O95" s="283">
        <f t="shared" si="16"/>
        <v>8.5058991762516634E-2</v>
      </c>
      <c r="P95" s="283">
        <f t="shared" si="16"/>
        <v>8.5058991762516634E-2</v>
      </c>
      <c r="Q95" s="283">
        <f t="shared" si="16"/>
        <v>8.5058991762516634E-2</v>
      </c>
      <c r="R95" s="283">
        <f t="shared" si="16"/>
        <v>8.5058991762516634E-2</v>
      </c>
      <c r="S95" s="283">
        <f t="shared" si="16"/>
        <v>8.5058991762516634E-2</v>
      </c>
      <c r="T95" s="283">
        <f t="shared" si="16"/>
        <v>8.5058991762516634E-2</v>
      </c>
      <c r="U95" s="283">
        <f t="shared" si="16"/>
        <v>8.5058991762516634E-2</v>
      </c>
      <c r="V95" s="283">
        <f t="shared" si="16"/>
        <v>8.5058991762516634E-2</v>
      </c>
      <c r="W95" s="283">
        <f t="shared" si="16"/>
        <v>8.5058991762516634E-2</v>
      </c>
      <c r="X95" s="283">
        <f t="shared" si="16"/>
        <v>8.5058991762516634E-2</v>
      </c>
      <c r="Y95" s="283">
        <f t="shared" si="16"/>
        <v>8.5058991762516634E-2</v>
      </c>
      <c r="Z95" s="283">
        <f t="shared" si="16"/>
        <v>8.5058991762516634E-2</v>
      </c>
      <c r="AA95" s="283">
        <f t="shared" si="16"/>
        <v>8.5058991762516634E-2</v>
      </c>
      <c r="AB95" s="16"/>
    </row>
    <row r="96" spans="2:28" x14ac:dyDescent="0.2">
      <c r="B96" s="22" t="s">
        <v>322</v>
      </c>
      <c r="C96" s="44"/>
      <c r="D96" s="45"/>
      <c r="E96" s="46"/>
      <c r="F96" s="44"/>
      <c r="G96" s="46"/>
      <c r="H96" s="279"/>
      <c r="I96" s="280"/>
      <c r="J96" s="280"/>
      <c r="K96" s="280"/>
      <c r="L96" s="280"/>
      <c r="M96" s="280"/>
      <c r="N96" s="280"/>
      <c r="O96" s="280"/>
      <c r="P96" s="280"/>
      <c r="Q96" s="280"/>
      <c r="R96" s="280"/>
      <c r="S96" s="280"/>
      <c r="T96" s="280"/>
      <c r="U96" s="280"/>
      <c r="V96" s="280"/>
      <c r="W96" s="280"/>
      <c r="X96" s="280"/>
      <c r="Y96" s="280"/>
      <c r="Z96" s="280"/>
      <c r="AA96" s="280"/>
    </row>
    <row r="97" spans="1:27" x14ac:dyDescent="0.2">
      <c r="B97" s="12" t="s">
        <v>134</v>
      </c>
      <c r="C97" s="41"/>
      <c r="D97" s="523" t="s">
        <v>315</v>
      </c>
      <c r="E97" s="42"/>
      <c r="F97" s="41"/>
      <c r="G97" s="42"/>
      <c r="H97" s="597">
        <f t="shared" ref="H97:AA97" si="17">H60+H86</f>
        <v>-41686.54</v>
      </c>
      <c r="I97" s="583">
        <f t="shared" si="17"/>
        <v>-58186.54</v>
      </c>
      <c r="J97" s="583">
        <f t="shared" si="17"/>
        <v>-138186.53999999998</v>
      </c>
      <c r="K97" s="583">
        <f t="shared" si="17"/>
        <v>-88186.540000000008</v>
      </c>
      <c r="L97" s="583">
        <f t="shared" si="17"/>
        <v>-121686.54</v>
      </c>
      <c r="M97" s="583">
        <f t="shared" si="17"/>
        <v>-88186.540000000008</v>
      </c>
      <c r="N97" s="583">
        <f t="shared" si="17"/>
        <v>-58186.54</v>
      </c>
      <c r="O97" s="583">
        <f t="shared" si="17"/>
        <v>-58186.54</v>
      </c>
      <c r="P97" s="583">
        <f t="shared" si="17"/>
        <v>-61686.54</v>
      </c>
      <c r="Q97" s="583">
        <f t="shared" si="17"/>
        <v>-58186.54</v>
      </c>
      <c r="R97" s="583">
        <f t="shared" si="17"/>
        <v>-58186.54</v>
      </c>
      <c r="S97" s="583">
        <f t="shared" si="17"/>
        <v>-58186.54</v>
      </c>
      <c r="T97" s="583">
        <f t="shared" si="17"/>
        <v>-61686.54</v>
      </c>
      <c r="U97" s="583">
        <f t="shared" si="17"/>
        <v>-58186.54</v>
      </c>
      <c r="V97" s="583">
        <f t="shared" si="17"/>
        <v>-58186.54</v>
      </c>
      <c r="W97" s="583">
        <f t="shared" si="17"/>
        <v>-58186.54</v>
      </c>
      <c r="X97" s="583">
        <f t="shared" si="17"/>
        <v>-61686.54</v>
      </c>
      <c r="Y97" s="583">
        <f t="shared" si="17"/>
        <v>-58186.54</v>
      </c>
      <c r="Z97" s="583">
        <f t="shared" si="17"/>
        <v>-58186.54</v>
      </c>
      <c r="AA97" s="583">
        <f t="shared" si="17"/>
        <v>-58186.54</v>
      </c>
    </row>
    <row r="98" spans="1:27" x14ac:dyDescent="0.2">
      <c r="B98" s="18" t="s">
        <v>135</v>
      </c>
      <c r="C98" s="41"/>
      <c r="D98" s="43"/>
      <c r="E98" s="42"/>
      <c r="F98" s="41"/>
      <c r="G98" s="42"/>
      <c r="H98" s="601"/>
      <c r="I98" s="602"/>
      <c r="J98" s="602"/>
      <c r="K98" s="602"/>
      <c r="L98" s="602"/>
      <c r="M98" s="602"/>
      <c r="N98" s="602"/>
      <c r="O98" s="602"/>
      <c r="P98" s="602"/>
      <c r="Q98" s="602"/>
      <c r="R98" s="602"/>
      <c r="S98" s="602"/>
      <c r="T98" s="602"/>
      <c r="U98" s="602"/>
      <c r="V98" s="602"/>
      <c r="W98" s="602"/>
      <c r="X98" s="602"/>
      <c r="Y98" s="602"/>
      <c r="Z98" s="602"/>
      <c r="AA98" s="602"/>
    </row>
    <row r="99" spans="1:27" x14ac:dyDescent="0.2">
      <c r="B99" s="20" t="s">
        <v>110</v>
      </c>
      <c r="C99" s="41"/>
      <c r="D99" s="523" t="s">
        <v>315</v>
      </c>
      <c r="E99" s="42" t="s">
        <v>63</v>
      </c>
      <c r="F99" s="41"/>
      <c r="G99" s="42"/>
      <c r="H99" s="598">
        <f>'RS Attrib'!H520</f>
        <v>0</v>
      </c>
      <c r="I99" s="599">
        <f>'RS Attrib'!I520</f>
        <v>0</v>
      </c>
      <c r="J99" s="599">
        <f>'RS Attrib'!J520</f>
        <v>0</v>
      </c>
      <c r="K99" s="599">
        <f>'RS Attrib'!K520</f>
        <v>0</v>
      </c>
      <c r="L99" s="599">
        <f>'RS Attrib'!L520</f>
        <v>0</v>
      </c>
      <c r="M99" s="599">
        <f>'RS Attrib'!M520</f>
        <v>0</v>
      </c>
      <c r="N99" s="599">
        <f>'RS Attrib'!N520</f>
        <v>0</v>
      </c>
      <c r="O99" s="599">
        <f>'RS Attrib'!O520</f>
        <v>0</v>
      </c>
      <c r="P99" s="599">
        <f>'RS Attrib'!P520</f>
        <v>0</v>
      </c>
      <c r="Q99" s="599">
        <f>'RS Attrib'!Q520</f>
        <v>0</v>
      </c>
      <c r="R99" s="599">
        <f>'RS Attrib'!R520</f>
        <v>0</v>
      </c>
      <c r="S99" s="599">
        <f>'RS Attrib'!S520</f>
        <v>0</v>
      </c>
      <c r="T99" s="599">
        <f>'RS Attrib'!T520</f>
        <v>0</v>
      </c>
      <c r="U99" s="599">
        <f>'RS Attrib'!U520</f>
        <v>0</v>
      </c>
      <c r="V99" s="599">
        <f>'RS Attrib'!V520</f>
        <v>0</v>
      </c>
      <c r="W99" s="599">
        <f>'RS Attrib'!W520</f>
        <v>0</v>
      </c>
      <c r="X99" s="599">
        <f>'RS Attrib'!X520</f>
        <v>0</v>
      </c>
      <c r="Y99" s="599">
        <f>'RS Attrib'!Y520</f>
        <v>0</v>
      </c>
      <c r="Z99" s="599">
        <f>'RS Attrib'!Z520</f>
        <v>0</v>
      </c>
      <c r="AA99" s="599">
        <f>'RS Attrib'!AA520</f>
        <v>0</v>
      </c>
    </row>
    <row r="100" spans="1:27" x14ac:dyDescent="0.2">
      <c r="B100" s="20" t="s">
        <v>124</v>
      </c>
      <c r="C100" s="41"/>
      <c r="D100" s="523" t="s">
        <v>315</v>
      </c>
      <c r="E100" s="42" t="s">
        <v>82</v>
      </c>
      <c r="F100" s="41"/>
      <c r="G100" s="42"/>
      <c r="H100" s="598">
        <f>'RS Attrib'!H521</f>
        <v>0</v>
      </c>
      <c r="I100" s="599">
        <f>'RS Attrib'!I521</f>
        <v>0</v>
      </c>
      <c r="J100" s="599">
        <f>'RS Attrib'!J521</f>
        <v>0</v>
      </c>
      <c r="K100" s="599">
        <f>'RS Attrib'!K521</f>
        <v>0</v>
      </c>
      <c r="L100" s="599">
        <f>'RS Attrib'!L521</f>
        <v>0</v>
      </c>
      <c r="M100" s="599">
        <f>'RS Attrib'!M521</f>
        <v>0</v>
      </c>
      <c r="N100" s="599">
        <f>'RS Attrib'!N521</f>
        <v>0</v>
      </c>
      <c r="O100" s="599">
        <f>'RS Attrib'!O521</f>
        <v>0</v>
      </c>
      <c r="P100" s="599">
        <f>'RS Attrib'!P521</f>
        <v>0</v>
      </c>
      <c r="Q100" s="599">
        <f>'RS Attrib'!Q521</f>
        <v>0</v>
      </c>
      <c r="R100" s="599">
        <f>'RS Attrib'!R521</f>
        <v>0</v>
      </c>
      <c r="S100" s="599">
        <f>'RS Attrib'!S521</f>
        <v>0</v>
      </c>
      <c r="T100" s="599">
        <f>'RS Attrib'!T521</f>
        <v>0</v>
      </c>
      <c r="U100" s="599">
        <f>'RS Attrib'!U521</f>
        <v>0</v>
      </c>
      <c r="V100" s="599">
        <f>'RS Attrib'!V521</f>
        <v>0</v>
      </c>
      <c r="W100" s="599">
        <f>'RS Attrib'!W521</f>
        <v>0</v>
      </c>
      <c r="X100" s="599">
        <f>'RS Attrib'!X521</f>
        <v>0</v>
      </c>
      <c r="Y100" s="599">
        <f>'RS Attrib'!Y521</f>
        <v>0</v>
      </c>
      <c r="Z100" s="599">
        <f>'RS Attrib'!Z521</f>
        <v>0</v>
      </c>
      <c r="AA100" s="599">
        <f>'RS Attrib'!AA521</f>
        <v>0</v>
      </c>
    </row>
    <row r="101" spans="1:27" ht="28.5" x14ac:dyDescent="0.2">
      <c r="B101" s="19" t="s">
        <v>323</v>
      </c>
      <c r="C101" s="41"/>
      <c r="D101" s="523" t="s">
        <v>315</v>
      </c>
      <c r="E101" s="42"/>
      <c r="F101" s="41"/>
      <c r="G101" s="42"/>
      <c r="H101" s="598">
        <f>SUM(H97:H100)</f>
        <v>-41686.54</v>
      </c>
      <c r="I101" s="600">
        <f>SUM(I97:I100)</f>
        <v>-58186.54</v>
      </c>
      <c r="J101" s="600">
        <f t="shared" ref="J101:AA101" si="18">SUM(J97:J100)</f>
        <v>-138186.53999999998</v>
      </c>
      <c r="K101" s="600">
        <f t="shared" si="18"/>
        <v>-88186.540000000008</v>
      </c>
      <c r="L101" s="600">
        <f t="shared" si="18"/>
        <v>-121686.54</v>
      </c>
      <c r="M101" s="600">
        <f t="shared" si="18"/>
        <v>-88186.540000000008</v>
      </c>
      <c r="N101" s="600">
        <f t="shared" si="18"/>
        <v>-58186.54</v>
      </c>
      <c r="O101" s="600">
        <f t="shared" si="18"/>
        <v>-58186.54</v>
      </c>
      <c r="P101" s="600">
        <f t="shared" si="18"/>
        <v>-61686.54</v>
      </c>
      <c r="Q101" s="600">
        <f t="shared" si="18"/>
        <v>-58186.54</v>
      </c>
      <c r="R101" s="600">
        <f t="shared" si="18"/>
        <v>-58186.54</v>
      </c>
      <c r="S101" s="600">
        <f t="shared" si="18"/>
        <v>-58186.54</v>
      </c>
      <c r="T101" s="600">
        <f t="shared" si="18"/>
        <v>-61686.54</v>
      </c>
      <c r="U101" s="600">
        <f t="shared" si="18"/>
        <v>-58186.54</v>
      </c>
      <c r="V101" s="600">
        <f t="shared" si="18"/>
        <v>-58186.54</v>
      </c>
      <c r="W101" s="600">
        <f t="shared" si="18"/>
        <v>-58186.54</v>
      </c>
      <c r="X101" s="600">
        <f t="shared" si="18"/>
        <v>-61686.54</v>
      </c>
      <c r="Y101" s="600">
        <f t="shared" si="18"/>
        <v>-58186.54</v>
      </c>
      <c r="Z101" s="600">
        <f t="shared" si="18"/>
        <v>-58186.54</v>
      </c>
      <c r="AA101" s="600">
        <f t="shared" si="18"/>
        <v>-58186.54</v>
      </c>
    </row>
    <row r="102" spans="1:27" x14ac:dyDescent="0.2">
      <c r="B102" s="23" t="s">
        <v>112</v>
      </c>
      <c r="C102" s="41"/>
      <c r="D102" s="43"/>
      <c r="E102" s="42"/>
      <c r="F102" s="41"/>
      <c r="G102" s="42"/>
      <c r="H102" s="25"/>
      <c r="I102" s="26"/>
      <c r="J102" s="26"/>
      <c r="K102" s="26"/>
      <c r="L102" s="26"/>
      <c r="M102" s="26"/>
      <c r="N102" s="26"/>
      <c r="O102" s="26"/>
      <c r="P102" s="26"/>
      <c r="Q102" s="26"/>
      <c r="R102" s="26"/>
      <c r="S102" s="26"/>
      <c r="T102" s="26"/>
      <c r="U102" s="26"/>
      <c r="V102" s="26"/>
      <c r="W102" s="26"/>
      <c r="X102" s="26"/>
      <c r="Y102" s="26"/>
      <c r="Z102" s="26"/>
      <c r="AA102" s="26"/>
    </row>
    <row r="103" spans="1:27" x14ac:dyDescent="0.2">
      <c r="B103" s="20" t="s">
        <v>111</v>
      </c>
      <c r="C103" s="41"/>
      <c r="D103" s="43"/>
      <c r="E103" s="42" t="s">
        <v>63</v>
      </c>
      <c r="F103" s="41"/>
      <c r="G103" s="42"/>
      <c r="H103" s="29">
        <f t="shared" ref="H103:AA103" si="19">(H86+H99)/H101</f>
        <v>5.9648510046648159E-2</v>
      </c>
      <c r="I103" s="30">
        <f t="shared" si="19"/>
        <v>0.38645604292676622</v>
      </c>
      <c r="J103" s="30">
        <f t="shared" si="19"/>
        <v>0.74165356481173927</v>
      </c>
      <c r="K103" s="30">
        <f t="shared" si="19"/>
        <v>0.59517631602283061</v>
      </c>
      <c r="L103" s="30">
        <f t="shared" si="19"/>
        <v>0.67786083818308907</v>
      </c>
      <c r="M103" s="30">
        <f t="shared" si="19"/>
        <v>0.59517631602283061</v>
      </c>
      <c r="N103" s="30">
        <f t="shared" si="19"/>
        <v>0.38645604292676622</v>
      </c>
      <c r="O103" s="30">
        <f t="shared" si="19"/>
        <v>0.38645604292676622</v>
      </c>
      <c r="P103" s="30">
        <f t="shared" si="19"/>
        <v>0.36452911769731289</v>
      </c>
      <c r="Q103" s="30">
        <f t="shared" si="19"/>
        <v>0.38645604292676622</v>
      </c>
      <c r="R103" s="30">
        <f t="shared" si="19"/>
        <v>0.38645604292676622</v>
      </c>
      <c r="S103" s="30">
        <f t="shared" si="19"/>
        <v>0.38645604292676622</v>
      </c>
      <c r="T103" s="30">
        <f t="shared" si="19"/>
        <v>0.36452911769731289</v>
      </c>
      <c r="U103" s="30">
        <f t="shared" si="19"/>
        <v>0.38645604292676622</v>
      </c>
      <c r="V103" s="30">
        <f t="shared" si="19"/>
        <v>0.38645604292676622</v>
      </c>
      <c r="W103" s="30">
        <f t="shared" si="19"/>
        <v>0.38645604292676622</v>
      </c>
      <c r="X103" s="30">
        <f t="shared" si="19"/>
        <v>0.36452911769731289</v>
      </c>
      <c r="Y103" s="30">
        <f t="shared" si="19"/>
        <v>0.38645604292676622</v>
      </c>
      <c r="Z103" s="30">
        <f t="shared" si="19"/>
        <v>0.38645604292676622</v>
      </c>
      <c r="AA103" s="30">
        <f t="shared" si="19"/>
        <v>0.38645604292676622</v>
      </c>
    </row>
    <row r="104" spans="1:27" x14ac:dyDescent="0.2">
      <c r="B104" s="20" t="s">
        <v>109</v>
      </c>
      <c r="C104" s="41"/>
      <c r="D104" s="43"/>
      <c r="E104" s="42" t="s">
        <v>82</v>
      </c>
      <c r="F104" s="41"/>
      <c r="G104" s="42"/>
      <c r="H104" s="29">
        <f>1-H103</f>
        <v>0.94035148995335183</v>
      </c>
      <c r="I104" s="30">
        <f t="shared" ref="I104:AA104" si="20">1-I103</f>
        <v>0.61354395707323373</v>
      </c>
      <c r="J104" s="30">
        <f t="shared" si="20"/>
        <v>0.25834643518826073</v>
      </c>
      <c r="K104" s="30">
        <f t="shared" si="20"/>
        <v>0.40482368397716939</v>
      </c>
      <c r="L104" s="30">
        <f t="shared" si="20"/>
        <v>0.32213916181691093</v>
      </c>
      <c r="M104" s="30">
        <f t="shared" si="20"/>
        <v>0.40482368397716939</v>
      </c>
      <c r="N104" s="30">
        <f t="shared" si="20"/>
        <v>0.61354395707323373</v>
      </c>
      <c r="O104" s="30">
        <f t="shared" si="20"/>
        <v>0.61354395707323373</v>
      </c>
      <c r="P104" s="30">
        <f t="shared" si="20"/>
        <v>0.63547088230268711</v>
      </c>
      <c r="Q104" s="30">
        <f t="shared" si="20"/>
        <v>0.61354395707323373</v>
      </c>
      <c r="R104" s="30">
        <f t="shared" si="20"/>
        <v>0.61354395707323373</v>
      </c>
      <c r="S104" s="30">
        <f t="shared" si="20"/>
        <v>0.61354395707323373</v>
      </c>
      <c r="T104" s="30">
        <f t="shared" si="20"/>
        <v>0.63547088230268711</v>
      </c>
      <c r="U104" s="30">
        <f t="shared" si="20"/>
        <v>0.61354395707323373</v>
      </c>
      <c r="V104" s="30">
        <f t="shared" si="20"/>
        <v>0.61354395707323373</v>
      </c>
      <c r="W104" s="30">
        <f t="shared" si="20"/>
        <v>0.61354395707323373</v>
      </c>
      <c r="X104" s="30">
        <f t="shared" si="20"/>
        <v>0.63547088230268711</v>
      </c>
      <c r="Y104" s="30">
        <f t="shared" si="20"/>
        <v>0.61354395707323373</v>
      </c>
      <c r="Z104" s="30">
        <f t="shared" si="20"/>
        <v>0.61354395707323373</v>
      </c>
      <c r="AA104" s="30">
        <f t="shared" si="20"/>
        <v>0.61354395707323373</v>
      </c>
    </row>
    <row r="105" spans="1:27" ht="30" x14ac:dyDescent="0.25">
      <c r="B105" s="14" t="s">
        <v>324</v>
      </c>
      <c r="C105" s="44"/>
      <c r="D105" s="45"/>
      <c r="E105" s="46"/>
      <c r="F105" s="44"/>
      <c r="G105" s="46"/>
      <c r="H105" s="31"/>
      <c r="I105" s="31"/>
      <c r="J105" s="31"/>
      <c r="K105" s="31"/>
      <c r="L105" s="31"/>
      <c r="M105" s="31"/>
      <c r="N105" s="31"/>
      <c r="O105" s="31"/>
      <c r="P105" s="31"/>
      <c r="Q105" s="31"/>
      <c r="R105" s="31"/>
      <c r="S105" s="31"/>
      <c r="T105" s="31"/>
      <c r="U105" s="31"/>
      <c r="V105" s="31"/>
      <c r="W105" s="31"/>
      <c r="X105" s="31"/>
      <c r="Y105" s="31"/>
      <c r="Z105" s="31"/>
      <c r="AA105" s="31"/>
    </row>
    <row r="106" spans="1:27" ht="28.5" x14ac:dyDescent="0.2">
      <c r="B106" s="21" t="s">
        <v>325</v>
      </c>
      <c r="C106" s="41"/>
      <c r="D106" s="43"/>
      <c r="E106" s="42"/>
      <c r="F106" s="41"/>
      <c r="G106" s="42"/>
      <c r="H106" s="599">
        <f>H88+H99+H100</f>
        <v>-197960.4485</v>
      </c>
      <c r="I106" s="599">
        <f t="shared" ref="I106:AA106" si="21">I88+I99+I100</f>
        <v>-206319.02710000004</v>
      </c>
      <c r="J106" s="599">
        <f t="shared" si="21"/>
        <v>-286319.02710000006</v>
      </c>
      <c r="K106" s="599">
        <f t="shared" si="21"/>
        <v>-236319.02710000004</v>
      </c>
      <c r="L106" s="599">
        <f t="shared" si="21"/>
        <v>-294819.02710000006</v>
      </c>
      <c r="M106" s="599">
        <f t="shared" si="21"/>
        <v>-236319.02710000004</v>
      </c>
      <c r="N106" s="599">
        <f t="shared" si="21"/>
        <v>-206319.02710000004</v>
      </c>
      <c r="O106" s="599">
        <f t="shared" si="21"/>
        <v>-206319.02710000004</v>
      </c>
      <c r="P106" s="599">
        <f t="shared" si="21"/>
        <v>-209819.02710000004</v>
      </c>
      <c r="Q106" s="599">
        <f t="shared" si="21"/>
        <v>-206319.02710000004</v>
      </c>
      <c r="R106" s="599">
        <f t="shared" si="21"/>
        <v>-206319.02710000004</v>
      </c>
      <c r="S106" s="599">
        <f t="shared" si="21"/>
        <v>-206319.02710000004</v>
      </c>
      <c r="T106" s="599">
        <f t="shared" si="21"/>
        <v>-209819.02710000004</v>
      </c>
      <c r="U106" s="599">
        <f t="shared" si="21"/>
        <v>-206319.02710000004</v>
      </c>
      <c r="V106" s="599">
        <f t="shared" si="21"/>
        <v>-206319.02710000004</v>
      </c>
      <c r="W106" s="599">
        <f t="shared" si="21"/>
        <v>-206319.02710000004</v>
      </c>
      <c r="X106" s="599">
        <f t="shared" si="21"/>
        <v>-209819.02710000004</v>
      </c>
      <c r="Y106" s="599">
        <f t="shared" si="21"/>
        <v>-206319.02710000004</v>
      </c>
      <c r="Z106" s="599">
        <f t="shared" si="21"/>
        <v>-206319.02710000004</v>
      </c>
      <c r="AA106" s="599">
        <f t="shared" si="21"/>
        <v>-206319.02710000004</v>
      </c>
    </row>
    <row r="107" spans="1:27" x14ac:dyDescent="0.2">
      <c r="B107" s="23" t="s">
        <v>94</v>
      </c>
      <c r="C107" s="41"/>
      <c r="D107" s="43"/>
      <c r="E107" s="42"/>
      <c r="F107" s="41"/>
      <c r="G107" s="42"/>
      <c r="H107" s="24"/>
      <c r="I107" s="24"/>
      <c r="J107" s="24"/>
      <c r="K107" s="24"/>
      <c r="L107" s="24"/>
      <c r="M107" s="24"/>
      <c r="N107" s="24"/>
      <c r="O107" s="24"/>
      <c r="P107" s="24"/>
      <c r="Q107" s="24"/>
      <c r="R107" s="24"/>
      <c r="S107" s="24"/>
      <c r="T107" s="24"/>
      <c r="U107" s="24"/>
      <c r="V107" s="24"/>
      <c r="W107" s="24"/>
      <c r="X107" s="24"/>
      <c r="Y107" s="24"/>
      <c r="Z107" s="24"/>
      <c r="AA107" s="24"/>
    </row>
    <row r="108" spans="1:27" x14ac:dyDescent="0.2">
      <c r="B108" s="20" t="s">
        <v>111</v>
      </c>
      <c r="C108" s="41"/>
      <c r="D108" s="43"/>
      <c r="E108" s="42" t="s">
        <v>63</v>
      </c>
      <c r="F108" s="41"/>
      <c r="G108" s="42"/>
      <c r="H108" s="32">
        <f>(H87+H99)/H106</f>
        <v>0.7383315687931471</v>
      </c>
      <c r="I108" s="32">
        <f>(I87+I99)/I106</f>
        <v>0.76589653082946318</v>
      </c>
      <c r="J108" s="32">
        <f t="shared" ref="J108:AA108" si="22">(J87+J99)/J106</f>
        <v>0.83130705461942378</v>
      </c>
      <c r="K108" s="32">
        <f t="shared" si="22"/>
        <v>0.79561527231761364</v>
      </c>
      <c r="L108" s="32">
        <f t="shared" si="22"/>
        <v>0.82429899281083407</v>
      </c>
      <c r="M108" s="32">
        <f t="shared" si="22"/>
        <v>0.79561527231761364</v>
      </c>
      <c r="N108" s="32">
        <f t="shared" si="22"/>
        <v>0.76589653082946318</v>
      </c>
      <c r="O108" s="32">
        <f t="shared" si="22"/>
        <v>0.76589653082946318</v>
      </c>
      <c r="P108" s="32">
        <f t="shared" si="22"/>
        <v>0.75312057864365156</v>
      </c>
      <c r="Q108" s="32">
        <f t="shared" si="22"/>
        <v>0.76589653082946318</v>
      </c>
      <c r="R108" s="32">
        <f t="shared" si="22"/>
        <v>0.76589653082946318</v>
      </c>
      <c r="S108" s="32">
        <f t="shared" si="22"/>
        <v>0.76589653082946318</v>
      </c>
      <c r="T108" s="32">
        <f t="shared" si="22"/>
        <v>0.75312057864365156</v>
      </c>
      <c r="U108" s="32">
        <f t="shared" si="22"/>
        <v>0.76589653082946318</v>
      </c>
      <c r="V108" s="32">
        <f t="shared" si="22"/>
        <v>0.76589653082946318</v>
      </c>
      <c r="W108" s="32">
        <f t="shared" si="22"/>
        <v>0.76589653082946318</v>
      </c>
      <c r="X108" s="32">
        <f t="shared" si="22"/>
        <v>0.75312057864365156</v>
      </c>
      <c r="Y108" s="32">
        <f t="shared" si="22"/>
        <v>0.76589653082946318</v>
      </c>
      <c r="Z108" s="32">
        <f t="shared" si="22"/>
        <v>0.76589653082946318</v>
      </c>
      <c r="AA108" s="32">
        <f t="shared" si="22"/>
        <v>0.76589653082946318</v>
      </c>
    </row>
    <row r="109" spans="1:27" x14ac:dyDescent="0.2">
      <c r="B109" s="20" t="s">
        <v>109</v>
      </c>
      <c r="C109" s="41"/>
      <c r="D109" s="43"/>
      <c r="E109" s="42" t="s">
        <v>82</v>
      </c>
      <c r="F109" s="41"/>
      <c r="G109" s="42"/>
      <c r="H109" s="32">
        <f>1-H108</f>
        <v>0.2616684312068529</v>
      </c>
      <c r="I109" s="32">
        <f t="shared" ref="I109:AA109" si="23">1-I108</f>
        <v>0.23410346917053682</v>
      </c>
      <c r="J109" s="32">
        <f t="shared" si="23"/>
        <v>0.16869294538057622</v>
      </c>
      <c r="K109" s="32">
        <f t="shared" si="23"/>
        <v>0.20438472768238636</v>
      </c>
      <c r="L109" s="32">
        <f t="shared" si="23"/>
        <v>0.17570100718916593</v>
      </c>
      <c r="M109" s="32">
        <f t="shared" si="23"/>
        <v>0.20438472768238636</v>
      </c>
      <c r="N109" s="32">
        <f t="shared" si="23"/>
        <v>0.23410346917053682</v>
      </c>
      <c r="O109" s="32">
        <f t="shared" si="23"/>
        <v>0.23410346917053682</v>
      </c>
      <c r="P109" s="32">
        <f t="shared" si="23"/>
        <v>0.24687942135634844</v>
      </c>
      <c r="Q109" s="32">
        <f t="shared" si="23"/>
        <v>0.23410346917053682</v>
      </c>
      <c r="R109" s="32">
        <f t="shared" si="23"/>
        <v>0.23410346917053682</v>
      </c>
      <c r="S109" s="32">
        <f t="shared" si="23"/>
        <v>0.23410346917053682</v>
      </c>
      <c r="T109" s="32">
        <f t="shared" si="23"/>
        <v>0.24687942135634844</v>
      </c>
      <c r="U109" s="32">
        <f t="shared" si="23"/>
        <v>0.23410346917053682</v>
      </c>
      <c r="V109" s="32">
        <f t="shared" si="23"/>
        <v>0.23410346917053682</v>
      </c>
      <c r="W109" s="32">
        <f t="shared" si="23"/>
        <v>0.23410346917053682</v>
      </c>
      <c r="X109" s="32">
        <f t="shared" si="23"/>
        <v>0.24687942135634844</v>
      </c>
      <c r="Y109" s="32">
        <f t="shared" si="23"/>
        <v>0.23410346917053682</v>
      </c>
      <c r="Z109" s="32">
        <f t="shared" si="23"/>
        <v>0.23410346917053682</v>
      </c>
      <c r="AA109" s="32">
        <f t="shared" si="23"/>
        <v>0.23410346917053682</v>
      </c>
    </row>
    <row r="110" spans="1:27" x14ac:dyDescent="0.2">
      <c r="B110" s="20"/>
      <c r="C110" s="43"/>
      <c r="D110" s="43"/>
      <c r="E110" s="43"/>
      <c r="F110" s="43"/>
      <c r="G110" s="43"/>
      <c r="H110" s="32"/>
      <c r="I110" s="32"/>
      <c r="J110" s="32"/>
      <c r="K110" s="32"/>
      <c r="L110" s="32"/>
      <c r="M110" s="32"/>
      <c r="N110" s="32"/>
      <c r="O110" s="32"/>
      <c r="P110" s="32"/>
      <c r="Q110" s="32"/>
      <c r="R110" s="32"/>
      <c r="S110" s="32"/>
      <c r="T110" s="32"/>
      <c r="U110" s="32"/>
      <c r="V110" s="32"/>
      <c r="W110" s="32"/>
      <c r="X110" s="32"/>
      <c r="Y110" s="32"/>
      <c r="Z110" s="32"/>
      <c r="AA110" s="32"/>
    </row>
    <row r="111" spans="1:27" ht="15" x14ac:dyDescent="0.2">
      <c r="A111" s="750"/>
      <c r="B111" s="751" t="s">
        <v>278</v>
      </c>
      <c r="C111" s="35"/>
      <c r="D111" s="35"/>
      <c r="E111" s="35"/>
      <c r="F111" s="35"/>
      <c r="G111" s="35"/>
    </row>
    <row r="112" spans="1:27" x14ac:dyDescent="0.2">
      <c r="A112" s="701"/>
      <c r="E112" s="35"/>
      <c r="F112" s="35"/>
      <c r="G112" s="35"/>
    </row>
    <row r="113" spans="1:7" x14ac:dyDescent="0.2">
      <c r="A113" s="701"/>
      <c r="E113" s="35"/>
      <c r="F113" s="35"/>
      <c r="G113" s="35"/>
    </row>
    <row r="114" spans="1:7" x14ac:dyDescent="0.2">
      <c r="A114" s="701"/>
      <c r="E114" s="35"/>
      <c r="F114" s="35"/>
      <c r="G114" s="35"/>
    </row>
    <row r="115" spans="1:7" x14ac:dyDescent="0.2">
      <c r="A115" s="701"/>
      <c r="E115" s="35"/>
      <c r="F115" s="35"/>
      <c r="G115" s="35"/>
    </row>
    <row r="116" spans="1:7" x14ac:dyDescent="0.2">
      <c r="A116" s="701"/>
      <c r="E116" s="35"/>
      <c r="F116" s="35"/>
      <c r="G116" s="35"/>
    </row>
    <row r="117" spans="1:7" x14ac:dyDescent="0.2">
      <c r="A117" s="701"/>
      <c r="E117" s="35"/>
    </row>
    <row r="118" spans="1:7" x14ac:dyDescent="0.2">
      <c r="A118" s="701"/>
      <c r="E118" s="35"/>
    </row>
    <row r="119" spans="1:7" x14ac:dyDescent="0.2">
      <c r="A119" s="701"/>
      <c r="E119" s="35"/>
    </row>
    <row r="120" spans="1:7" x14ac:dyDescent="0.2">
      <c r="A120" s="701"/>
      <c r="E120" s="35"/>
    </row>
    <row r="121" spans="1:7" x14ac:dyDescent="0.2">
      <c r="A121" s="701"/>
      <c r="E121" s="35"/>
    </row>
    <row r="122" spans="1:7" x14ac:dyDescent="0.2">
      <c r="A122" s="701"/>
      <c r="E122" s="35"/>
    </row>
    <row r="123" spans="1:7" x14ac:dyDescent="0.2">
      <c r="A123" s="701"/>
    </row>
    <row r="124" spans="1:7" x14ac:dyDescent="0.2">
      <c r="A124" s="701"/>
    </row>
    <row r="125" spans="1:7" x14ac:dyDescent="0.2">
      <c r="A125" s="701"/>
    </row>
    <row r="126" spans="1:7" x14ac:dyDescent="0.2">
      <c r="A126" s="701"/>
    </row>
    <row r="127" spans="1:7" x14ac:dyDescent="0.2">
      <c r="A127" s="701"/>
    </row>
    <row r="128" spans="1:7" ht="15" x14ac:dyDescent="0.25">
      <c r="A128" s="701"/>
      <c r="B128" s="703"/>
      <c r="C128" s="701"/>
      <c r="D128" s="701"/>
    </row>
    <row r="129" spans="1:4" x14ac:dyDescent="0.2">
      <c r="A129" s="701"/>
      <c r="B129" s="701"/>
      <c r="C129" s="701"/>
      <c r="D129" s="701"/>
    </row>
    <row r="130" spans="1:4" ht="15" x14ac:dyDescent="0.25">
      <c r="A130" s="701"/>
      <c r="B130" s="701"/>
      <c r="C130" s="704"/>
      <c r="D130" s="701"/>
    </row>
    <row r="131" spans="1:4" ht="15" x14ac:dyDescent="0.25">
      <c r="A131" s="705"/>
      <c r="B131" s="705"/>
      <c r="C131" s="706"/>
      <c r="D131" s="706"/>
    </row>
    <row r="132" spans="1:4" ht="15" x14ac:dyDescent="0.2">
      <c r="A132" s="707"/>
      <c r="B132" s="702"/>
      <c r="D132" s="708"/>
    </row>
  </sheetData>
  <customSheetViews>
    <customSheetView guid="{F0620CD8-87A9-448D-9A15-FA44C9D2FC91}" scale="80">
      <pageMargins left="0.7" right="0.7" top="0.75" bottom="0.75" header="0.3" footer="0.3"/>
      <pageSetup paperSize="9" orientation="portrait" r:id="rId1"/>
    </customSheetView>
  </customSheetViews>
  <mergeCells count="5">
    <mergeCell ref="H32:AA32"/>
    <mergeCell ref="D16:AA16"/>
    <mergeCell ref="B9:C9"/>
    <mergeCell ref="D18:AA18"/>
    <mergeCell ref="B18:C18"/>
  </mergeCells>
  <dataValidations xWindow="654" yWindow="492" count="9">
    <dataValidation type="list" allowBlank="1" showInputMessage="1" showErrorMessage="1" sqref="E63:E83 E85:E86 E94:E95 E103:E104 E108:E110 E99:E100 E35:E60">
      <formula1>"NE, Not NE"</formula1>
    </dataValidation>
    <dataValidation type="list" allowBlank="1" showInputMessage="1" showErrorMessage="1" sqref="D34">
      <formula1>"Yes, No"</formula1>
    </dataValidation>
    <dataValidation type="list" allowBlank="1" showInputMessage="1" showErrorMessage="1" sqref="D84 D58">
      <formula1>"Legal/moral obligations,Reference scenario "</formula1>
    </dataValidation>
    <dataValidation type="list" allowBlank="1" showInputMessage="1" showErrorMessage="1" sqref="D103:D104 D50:D57 D76:D83 D35">
      <formula1>"Legal/moral obligations,Nature conservation"</formula1>
    </dataValidation>
    <dataValidation allowBlank="1" showInputMessage="1" showErrorMessage="1" prompt="Exclude or include inflation, whichever is easier." sqref="C13:C14"/>
    <dataValidation allowBlank="1" showInputMessage="1" showErrorMessage="1" prompt="For example, paying rent, maintaining condition of rented land, meeting health and safety requirements, cutting hedges by roads._x000a__x000a_In the table, for each cost category use a separate row for legal/moral and delivery beyond that (nature conservation).  " sqref="D16:D18 E16:AA17"/>
    <dataValidation allowBlank="1" showInputMessage="1" showErrorMessage="1" prompt="Enter any further categories of cost here. Only enter inputs made by others (not NE) here. Enter costs paid by NE further down the table._x000a__x000a_If you chose to separate inputs into legal/moral obligations and nature conservation, use a separate row for each." sqref="B50:B57"/>
    <dataValidation allowBlank="1" showInputMessage="1" showErrorMessage="1" prompt="Enter any further categories of cost here. Only enter costs paid by NE. Enter inputs made by others further up the table._x000a__x000a_If you chose to separate inputs into legal/moral obligations and nature conservation, use a separate row for each." sqref="B76:B83"/>
    <dataValidation type="list" allowBlank="1" showInputMessage="1" showErrorMessage="1" prompt="If you do not wish to separate the costs into legal/moral obligations and costs to deliver beyond that, select the cells in this column and delete the contents." sqref="D59:D60 D63:D75 D99:D101 D90:D92 D94:D95 D85:D86 D97 D36:D49">
      <formula1>$DA$11:$DA$12</formula1>
    </dataValidation>
  </dataValidations>
  <hyperlinks>
    <hyperlink ref="B9" location="'Tip Non-Attrib'!A1" display="How to complete this sheet - select here."/>
    <hyperlink ref="B111" location="'RS V Info'!A1" display="Go to next sheet"/>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9"/>
  <sheetViews>
    <sheetView zoomScale="80" zoomScaleNormal="80" workbookViewId="0"/>
  </sheetViews>
  <sheetFormatPr defaultRowHeight="15" x14ac:dyDescent="0.2"/>
  <cols>
    <col min="1" max="1" width="4.77734375" style="168" customWidth="1"/>
    <col min="2" max="2" width="25.5546875" style="168" customWidth="1"/>
    <col min="3" max="3" width="21.109375" style="168" customWidth="1"/>
    <col min="4" max="4" width="25.6640625" style="168" customWidth="1"/>
    <col min="5" max="5" width="11.6640625" style="168" customWidth="1"/>
    <col min="6" max="7" width="11.109375" style="168" customWidth="1"/>
    <col min="8" max="8" width="21.109375" style="168" customWidth="1"/>
    <col min="9" max="9" width="27.77734375" style="168" customWidth="1"/>
    <col min="10" max="10" width="14.6640625" style="168" customWidth="1"/>
    <col min="11" max="11" width="8.77734375" style="168" customWidth="1"/>
    <col min="12" max="12" width="9.33203125" style="168" customWidth="1"/>
    <col min="13" max="13" width="18.88671875" style="168" customWidth="1"/>
    <col min="14" max="14" width="20.6640625" style="168" customWidth="1"/>
    <col min="15" max="15" width="16" style="168" customWidth="1"/>
    <col min="16" max="16" width="11.33203125" style="168" customWidth="1"/>
    <col min="17" max="17" width="8.77734375" style="168" customWidth="1"/>
    <col min="18" max="18" width="9.33203125" style="168" customWidth="1"/>
    <col min="19" max="19" width="19.33203125" style="168" customWidth="1"/>
    <col min="20" max="20" width="16.88671875" style="168" customWidth="1"/>
    <col min="21" max="21" width="9" style="168" customWidth="1"/>
    <col min="22" max="16384" width="8.88671875" style="168"/>
  </cols>
  <sheetData>
    <row r="2" spans="2:4" ht="18" x14ac:dyDescent="0.25">
      <c r="B2" s="167" t="s">
        <v>144</v>
      </c>
    </row>
    <row r="3" spans="2:4" ht="18" x14ac:dyDescent="0.25">
      <c r="B3" s="167"/>
    </row>
    <row r="4" spans="2:4" ht="15.75" x14ac:dyDescent="0.25">
      <c r="B4" s="380" t="s">
        <v>184</v>
      </c>
    </row>
    <row r="5" spans="2:4" x14ac:dyDescent="0.2">
      <c r="B5" s="168" t="s">
        <v>153</v>
      </c>
    </row>
    <row r="6" spans="2:4" ht="18" x14ac:dyDescent="0.25">
      <c r="B6" s="167"/>
    </row>
    <row r="7" spans="2:4" x14ac:dyDescent="0.2">
      <c r="B7" s="169" t="s">
        <v>5</v>
      </c>
      <c r="C7" s="332" t="str">
        <f>Focus!C16</f>
        <v>Ainsdale Sand Dunes NNR</v>
      </c>
    </row>
    <row r="9" spans="2:4" ht="15.75" x14ac:dyDescent="0.25">
      <c r="B9" s="170" t="s">
        <v>605</v>
      </c>
    </row>
    <row r="10" spans="2:4" ht="15.75" x14ac:dyDescent="0.25">
      <c r="B10" s="170"/>
    </row>
    <row r="11" spans="2:4" x14ac:dyDescent="0.2">
      <c r="B11" s="382" t="s">
        <v>185</v>
      </c>
      <c r="D11" s="381"/>
    </row>
    <row r="12" spans="2:4" x14ac:dyDescent="0.2">
      <c r="B12" s="381" t="s">
        <v>186</v>
      </c>
      <c r="D12" s="381"/>
    </row>
    <row r="13" spans="2:4" ht="15.75" x14ac:dyDescent="0.25">
      <c r="B13" s="170"/>
    </row>
    <row r="14" spans="2:4" x14ac:dyDescent="0.2">
      <c r="B14" s="171" t="s">
        <v>149</v>
      </c>
    </row>
    <row r="15" spans="2:4" x14ac:dyDescent="0.2">
      <c r="B15" s="171" t="s">
        <v>303</v>
      </c>
    </row>
    <row r="16" spans="2:4" x14ac:dyDescent="0.2">
      <c r="B16" s="171" t="s">
        <v>151</v>
      </c>
    </row>
    <row r="17" spans="2:11" x14ac:dyDescent="0.2">
      <c r="B17" s="171"/>
    </row>
    <row r="18" spans="2:11" x14ac:dyDescent="0.2">
      <c r="B18" s="636" t="s">
        <v>413</v>
      </c>
    </row>
    <row r="20" spans="2:11" ht="60" x14ac:dyDescent="0.2">
      <c r="B20" s="171"/>
      <c r="C20" s="400" t="s">
        <v>180</v>
      </c>
      <c r="D20" s="172"/>
      <c r="F20" s="379"/>
      <c r="G20" s="401" t="s">
        <v>598</v>
      </c>
      <c r="H20" s="173"/>
      <c r="I20" s="173"/>
      <c r="J20" s="173"/>
      <c r="K20" s="173"/>
    </row>
    <row r="21" spans="2:11" ht="75" x14ac:dyDescent="0.2">
      <c r="B21" s="174" t="s">
        <v>146</v>
      </c>
      <c r="C21" s="175" t="s">
        <v>62</v>
      </c>
      <c r="D21" s="175" t="s">
        <v>181</v>
      </c>
      <c r="E21" s="177" t="s">
        <v>596</v>
      </c>
      <c r="F21" s="177" t="s">
        <v>597</v>
      </c>
      <c r="G21" s="176" t="s">
        <v>600</v>
      </c>
      <c r="H21" s="176" t="s">
        <v>599</v>
      </c>
      <c r="I21" s="176" t="s">
        <v>182</v>
      </c>
      <c r="J21" s="376" t="s">
        <v>183</v>
      </c>
    </row>
    <row r="22" spans="2:11" ht="15.75" x14ac:dyDescent="0.25">
      <c r="B22" s="375" t="s">
        <v>19</v>
      </c>
      <c r="C22" s="148"/>
      <c r="D22" s="375"/>
      <c r="E22" s="149"/>
      <c r="F22" s="149"/>
      <c r="G22" s="149"/>
      <c r="H22" s="149"/>
      <c r="I22" s="148"/>
      <c r="J22" s="148"/>
    </row>
    <row r="23" spans="2:11" ht="28.5" x14ac:dyDescent="0.2">
      <c r="B23" s="540" t="str">
        <f>'RS Phys Flow'!B18</f>
        <v>Timber (pulp and saw wood).</v>
      </c>
      <c r="C23" s="343" t="s">
        <v>79</v>
      </c>
      <c r="D23" s="373" t="s">
        <v>576</v>
      </c>
      <c r="E23" s="575"/>
      <c r="F23" s="713">
        <v>200</v>
      </c>
      <c r="G23" s="714">
        <v>50</v>
      </c>
      <c r="H23" s="519" t="s">
        <v>401</v>
      </c>
      <c r="I23" s="337"/>
      <c r="J23" s="377" t="s">
        <v>225</v>
      </c>
    </row>
    <row r="24" spans="2:11" ht="45" x14ac:dyDescent="0.2">
      <c r="B24" s="540" t="str">
        <f>'RS Phys Flow'!B19</f>
        <v>Firewood (mostly given to volunteers, some sold commercially).</v>
      </c>
      <c r="C24" s="343" t="s">
        <v>78</v>
      </c>
      <c r="D24" s="339"/>
      <c r="E24" s="575"/>
      <c r="F24" s="715">
        <f>'RS Phys Flow'!F19</f>
        <v>15</v>
      </c>
      <c r="G24" s="714">
        <v>20</v>
      </c>
      <c r="H24" s="519" t="s">
        <v>575</v>
      </c>
      <c r="I24" s="337"/>
      <c r="J24" s="377" t="s">
        <v>225</v>
      </c>
    </row>
    <row r="25" spans="2:11" ht="60" customHeight="1" x14ac:dyDescent="0.2">
      <c r="B25" s="540" t="str">
        <f>'RS Phys Flow'!B20</f>
        <v>Birch saplings.</v>
      </c>
      <c r="C25" s="343" t="s">
        <v>79</v>
      </c>
      <c r="D25" s="374"/>
      <c r="E25" s="575"/>
      <c r="F25" s="715">
        <f>'RS Phys Flow'!F20</f>
        <v>20</v>
      </c>
      <c r="G25" s="716">
        <f>IF(F25=0,0,E25/F25)</f>
        <v>0</v>
      </c>
      <c r="H25" s="519"/>
      <c r="I25" s="337" t="s">
        <v>402</v>
      </c>
      <c r="J25" s="377"/>
    </row>
    <row r="26" spans="2:11" ht="28.5" x14ac:dyDescent="0.2">
      <c r="B26" s="540" t="str">
        <f>'RS Phys Flow'!B21</f>
        <v>Grazing licence.</v>
      </c>
      <c r="C26" s="343" t="s">
        <v>79</v>
      </c>
      <c r="D26" s="374" t="s">
        <v>400</v>
      </c>
      <c r="E26" s="575">
        <v>500</v>
      </c>
      <c r="F26" s="715">
        <f>'RS Phys Flow'!F21</f>
        <v>225</v>
      </c>
      <c r="G26" s="716">
        <f>IF(F26=0,0,E26/F26)</f>
        <v>2.2222222222222223</v>
      </c>
      <c r="H26" s="519" t="s">
        <v>412</v>
      </c>
      <c r="I26" s="344"/>
      <c r="J26" s="377" t="s">
        <v>225</v>
      </c>
    </row>
    <row r="27" spans="2:11" ht="60" x14ac:dyDescent="0.2">
      <c r="B27" s="540" t="str">
        <f>'RS Phys Flow'!B22</f>
        <v>Biomass.</v>
      </c>
      <c r="C27" s="343" t="s">
        <v>79</v>
      </c>
      <c r="D27" s="374"/>
      <c r="E27" s="575"/>
      <c r="F27" s="715">
        <f>'RS Phys Flow'!F22</f>
        <v>0</v>
      </c>
      <c r="G27" s="716">
        <f t="shared" ref="G27:G47" si="0">IF(F27=0,0,E27/F27)</f>
        <v>0</v>
      </c>
      <c r="H27" s="519"/>
      <c r="I27" s="344" t="s">
        <v>403</v>
      </c>
      <c r="J27" s="377"/>
    </row>
    <row r="28" spans="2:11" x14ac:dyDescent="0.2">
      <c r="B28" s="540">
        <f>'RS Phys Flow'!B23</f>
        <v>0</v>
      </c>
      <c r="C28" s="343"/>
      <c r="D28" s="374"/>
      <c r="E28" s="342"/>
      <c r="F28" s="715">
        <f>'RS Phys Flow'!F23</f>
        <v>0</v>
      </c>
      <c r="G28" s="716">
        <f t="shared" si="0"/>
        <v>0</v>
      </c>
      <c r="H28" s="519"/>
      <c r="I28" s="344"/>
      <c r="J28" s="377"/>
    </row>
    <row r="29" spans="2:11" x14ac:dyDescent="0.2">
      <c r="B29" s="540">
        <f>'RS Phys Flow'!B24</f>
        <v>0</v>
      </c>
      <c r="C29" s="343"/>
      <c r="D29" s="374"/>
      <c r="E29" s="342"/>
      <c r="F29" s="715">
        <f>'RS Phys Flow'!F24</f>
        <v>0</v>
      </c>
      <c r="G29" s="716">
        <f t="shared" si="0"/>
        <v>0</v>
      </c>
      <c r="H29" s="519"/>
      <c r="I29" s="344"/>
      <c r="J29" s="377"/>
    </row>
    <row r="30" spans="2:11" x14ac:dyDescent="0.2">
      <c r="B30" s="541" t="s">
        <v>55</v>
      </c>
      <c r="C30" s="345"/>
      <c r="D30" s="378"/>
      <c r="E30" s="346"/>
      <c r="F30" s="717"/>
      <c r="G30" s="718"/>
      <c r="H30" s="345"/>
      <c r="I30" s="345"/>
      <c r="J30" s="345"/>
    </row>
    <row r="31" spans="2:11" ht="28.5" x14ac:dyDescent="0.2">
      <c r="B31" s="540" t="str">
        <f>'RS Phys Flow'!B26</f>
        <v>Net carbon flux.</v>
      </c>
      <c r="C31" s="343" t="s">
        <v>78</v>
      </c>
      <c r="D31" s="374"/>
      <c r="E31" s="342"/>
      <c r="F31" s="715">
        <f>'RS Phys Flow'!F26</f>
        <v>-75936.666666666715</v>
      </c>
      <c r="G31" s="715">
        <f t="shared" si="0"/>
        <v>0</v>
      </c>
      <c r="H31" s="519"/>
      <c r="I31" s="344"/>
      <c r="J31" s="377"/>
    </row>
    <row r="32" spans="2:11" x14ac:dyDescent="0.2">
      <c r="B32" s="540">
        <f>'RS Phys Flow'!B27</f>
        <v>0</v>
      </c>
      <c r="C32" s="343"/>
      <c r="D32" s="374"/>
      <c r="E32" s="342"/>
      <c r="F32" s="715">
        <f>'RS Phys Flow'!F27</f>
        <v>0</v>
      </c>
      <c r="G32" s="715">
        <f t="shared" si="0"/>
        <v>0</v>
      </c>
      <c r="H32" s="519"/>
      <c r="I32" s="344"/>
      <c r="J32" s="377"/>
    </row>
    <row r="33" spans="2:10" x14ac:dyDescent="0.2">
      <c r="B33" s="540">
        <f>'RS Phys Flow'!B28</f>
        <v>0</v>
      </c>
      <c r="C33" s="343"/>
      <c r="D33" s="374"/>
      <c r="E33" s="342"/>
      <c r="F33" s="715">
        <f>'RS Phys Flow'!F28</f>
        <v>0</v>
      </c>
      <c r="G33" s="715">
        <f t="shared" si="0"/>
        <v>0</v>
      </c>
      <c r="H33" s="519"/>
      <c r="I33" s="344"/>
      <c r="J33" s="377"/>
    </row>
    <row r="34" spans="2:10" x14ac:dyDescent="0.2">
      <c r="B34" s="540">
        <f>'RS Phys Flow'!B29</f>
        <v>0</v>
      </c>
      <c r="C34" s="343"/>
      <c r="D34" s="374"/>
      <c r="E34" s="342"/>
      <c r="F34" s="715">
        <f>'RS Phys Flow'!F29</f>
        <v>0</v>
      </c>
      <c r="G34" s="715">
        <f t="shared" si="0"/>
        <v>0</v>
      </c>
      <c r="H34" s="519"/>
      <c r="I34" s="344"/>
      <c r="J34" s="377"/>
    </row>
    <row r="35" spans="2:10" x14ac:dyDescent="0.2">
      <c r="B35" s="540">
        <f>'RS Phys Flow'!B30</f>
        <v>0</v>
      </c>
      <c r="C35" s="343"/>
      <c r="D35" s="374"/>
      <c r="E35" s="342"/>
      <c r="F35" s="715">
        <f>'RS Phys Flow'!F30</f>
        <v>0</v>
      </c>
      <c r="G35" s="715">
        <f t="shared" si="0"/>
        <v>0</v>
      </c>
      <c r="H35" s="519"/>
      <c r="I35" s="344"/>
      <c r="J35" s="377"/>
    </row>
    <row r="36" spans="2:10" x14ac:dyDescent="0.2">
      <c r="B36" s="542" t="s">
        <v>20</v>
      </c>
      <c r="C36" s="348"/>
      <c r="D36" s="347"/>
      <c r="E36" s="349"/>
      <c r="F36" s="719"/>
      <c r="G36" s="720"/>
      <c r="H36" s="348"/>
      <c r="I36" s="348"/>
      <c r="J36" s="348"/>
    </row>
    <row r="37" spans="2:10" ht="28.5" x14ac:dyDescent="0.2">
      <c r="B37" s="540" t="str">
        <f>'RS Phys Flow'!B32</f>
        <v>Visits (recreational).</v>
      </c>
      <c r="C37" s="343" t="s">
        <v>78</v>
      </c>
      <c r="D37" s="374"/>
      <c r="E37" s="575"/>
      <c r="F37" s="721">
        <f>'RS Phys Flow'!F32</f>
        <v>100000</v>
      </c>
      <c r="G37" s="714">
        <f t="shared" si="0"/>
        <v>0</v>
      </c>
      <c r="H37" s="519"/>
      <c r="I37" s="344"/>
      <c r="J37" s="377"/>
    </row>
    <row r="38" spans="2:10" ht="28.5" x14ac:dyDescent="0.2">
      <c r="B38" s="540" t="str">
        <f>'RS Phys Flow'!B33</f>
        <v>Scientific research.</v>
      </c>
      <c r="C38" s="343" t="s">
        <v>78</v>
      </c>
      <c r="D38" s="374"/>
      <c r="E38" s="575"/>
      <c r="F38" s="715">
        <f>'RS Phys Flow'!F33</f>
        <v>5</v>
      </c>
      <c r="G38" s="714">
        <f>IF(F38=0,0,E38/F38)</f>
        <v>0</v>
      </c>
      <c r="H38" s="519"/>
      <c r="I38" s="344"/>
      <c r="J38" s="377"/>
    </row>
    <row r="39" spans="2:10" ht="30" x14ac:dyDescent="0.2">
      <c r="B39" s="540" t="str">
        <f>'RS Phys Flow'!B34</f>
        <v>Undergraduate or masters dissertations.</v>
      </c>
      <c r="C39" s="343" t="s">
        <v>78</v>
      </c>
      <c r="D39" s="374"/>
      <c r="E39" s="575"/>
      <c r="F39" s="715">
        <f>'RS Phys Flow'!F34</f>
        <v>5</v>
      </c>
      <c r="G39" s="714">
        <f t="shared" si="0"/>
        <v>0</v>
      </c>
      <c r="H39" s="519"/>
      <c r="I39" s="344"/>
      <c r="J39" s="377"/>
    </row>
    <row r="40" spans="2:10" ht="30" x14ac:dyDescent="0.2">
      <c r="B40" s="540" t="str">
        <f>'RS Phys Flow'!B35</f>
        <v>Educational visits: college, supported by NE staff.</v>
      </c>
      <c r="C40" s="343" t="s">
        <v>78</v>
      </c>
      <c r="D40" s="374"/>
      <c r="E40" s="575"/>
      <c r="F40" s="715">
        <f>'RS Phys Flow'!F35</f>
        <v>80</v>
      </c>
      <c r="G40" s="714">
        <f t="shared" si="0"/>
        <v>0</v>
      </c>
      <c r="H40" s="519"/>
      <c r="I40" s="344"/>
      <c r="J40" s="377"/>
    </row>
    <row r="41" spans="2:10" ht="30" x14ac:dyDescent="0.2">
      <c r="B41" s="540" t="str">
        <f>'RS Phys Flow'!B36</f>
        <v>Educational visits: college (unsupported).</v>
      </c>
      <c r="C41" s="343" t="s">
        <v>78</v>
      </c>
      <c r="D41" s="374"/>
      <c r="E41" s="575"/>
      <c r="F41" s="715">
        <f>'RS Phys Flow'!F36</f>
        <v>80</v>
      </c>
      <c r="G41" s="714">
        <f t="shared" si="0"/>
        <v>0</v>
      </c>
      <c r="H41" s="519"/>
      <c r="I41" s="344"/>
      <c r="J41" s="377"/>
    </row>
    <row r="42" spans="2:10" ht="30" x14ac:dyDescent="0.2">
      <c r="B42" s="540" t="str">
        <f>'RS Phys Flow'!B37</f>
        <v>Educational visits: schools, supported by NE staff.</v>
      </c>
      <c r="C42" s="343" t="s">
        <v>78</v>
      </c>
      <c r="D42" s="374" t="s">
        <v>370</v>
      </c>
      <c r="E42" s="575"/>
      <c r="F42" s="715">
        <f>'RS Phys Flow'!F37</f>
        <v>170</v>
      </c>
      <c r="G42" s="714">
        <f t="shared" si="0"/>
        <v>0</v>
      </c>
      <c r="H42" s="519"/>
      <c r="I42" s="344"/>
      <c r="J42" s="377"/>
    </row>
    <row r="43" spans="2:10" ht="30" x14ac:dyDescent="0.2">
      <c r="B43" s="540" t="str">
        <f>'RS Phys Flow'!B38</f>
        <v>Educational visits: schools (unsupported).</v>
      </c>
      <c r="C43" s="343" t="s">
        <v>78</v>
      </c>
      <c r="D43" s="374" t="s">
        <v>370</v>
      </c>
      <c r="E43" s="575"/>
      <c r="F43" s="715">
        <f>'RS Phys Flow'!F38</f>
        <v>490</v>
      </c>
      <c r="G43" s="714">
        <f t="shared" si="0"/>
        <v>0</v>
      </c>
      <c r="H43" s="519"/>
      <c r="I43" s="344"/>
      <c r="J43" s="377"/>
    </row>
    <row r="44" spans="2:10" ht="30" x14ac:dyDescent="0.2">
      <c r="B44" s="540" t="str">
        <f>'RS Phys Flow'!B39</f>
        <v>Educational visits: other groups, supported by NE staff.</v>
      </c>
      <c r="C44" s="343" t="s">
        <v>78</v>
      </c>
      <c r="D44" s="374"/>
      <c r="E44" s="575"/>
      <c r="F44" s="715">
        <f>'RS Phys Flow'!F39</f>
        <v>250</v>
      </c>
      <c r="G44" s="714">
        <f t="shared" si="0"/>
        <v>0</v>
      </c>
      <c r="H44" s="519"/>
      <c r="I44" s="344"/>
      <c r="J44" s="377"/>
    </row>
    <row r="45" spans="2:10" ht="30" x14ac:dyDescent="0.2">
      <c r="B45" s="540" t="str">
        <f>'RS Phys Flow'!B40</f>
        <v>Educational visits: other groups (unsupported).</v>
      </c>
      <c r="C45" s="343" t="s">
        <v>79</v>
      </c>
      <c r="D45" s="374"/>
      <c r="E45" s="575"/>
      <c r="F45" s="715">
        <f>'RS Phys Flow'!F40</f>
        <v>250</v>
      </c>
      <c r="G45" s="714">
        <f t="shared" si="0"/>
        <v>0</v>
      </c>
      <c r="H45" s="519"/>
      <c r="I45" s="344"/>
      <c r="J45" s="377"/>
    </row>
    <row r="46" spans="2:10" ht="28.5" x14ac:dyDescent="0.2">
      <c r="B46" s="540" t="str">
        <f>'RS Phys Flow'!B41</f>
        <v>Volunteer training.</v>
      </c>
      <c r="C46" s="343" t="s">
        <v>79</v>
      </c>
      <c r="D46" s="374"/>
      <c r="E46" s="575"/>
      <c r="F46" s="715">
        <f>'RS Phys Flow'!F41</f>
        <v>40</v>
      </c>
      <c r="G46" s="714">
        <f t="shared" si="0"/>
        <v>0</v>
      </c>
      <c r="H46" s="519"/>
      <c r="I46" s="344"/>
      <c r="J46" s="377"/>
    </row>
    <row r="47" spans="2:10" ht="28.5" x14ac:dyDescent="0.2">
      <c r="B47" s="540" t="str">
        <f>'RS Phys Flow'!B42</f>
        <v>Apprentice training.</v>
      </c>
      <c r="C47" s="343" t="s">
        <v>79</v>
      </c>
      <c r="D47" s="374"/>
      <c r="E47" s="342"/>
      <c r="F47" s="715">
        <f>'RS Phys Flow'!F42</f>
        <v>1</v>
      </c>
      <c r="G47" s="714">
        <f t="shared" si="0"/>
        <v>0</v>
      </c>
      <c r="H47" s="519"/>
      <c r="I47" s="344"/>
      <c r="J47" s="377"/>
    </row>
    <row r="48" spans="2:10" ht="15.75" x14ac:dyDescent="0.25">
      <c r="B48" s="170"/>
    </row>
    <row r="49" spans="2:2" x14ac:dyDescent="0.2">
      <c r="B49" s="511" t="s">
        <v>302</v>
      </c>
    </row>
  </sheetData>
  <customSheetViews>
    <customSheetView guid="{F0620CD8-87A9-448D-9A15-FA44C9D2FC91}" scale="80">
      <pageMargins left="0.7" right="0.7" top="0.75" bottom="0.75" header="0.3" footer="0.3"/>
      <pageSetup paperSize="9" orientation="portrait" r:id="rId1"/>
    </customSheetView>
  </customSheetViews>
  <dataValidations xWindow="773" yWindow="448" count="6">
    <dataValidation type="list" allowBlank="1" showInputMessage="1" showErrorMessage="1" sqref="J23:J29 J31:J35 J37:J47">
      <formula1>"Yes, No"</formula1>
    </dataValidation>
    <dataValidation allowBlank="1" showInputMessage="1" showErrorMessage="1" prompt="Edit this if you wish to._x000a__x000a_Descriptions should automatically appear for goods/services quantified in the Physical Flow Account sheet. If these don't appear, type in those you think can be valued, referring back to the RS G&amp;S sheet for suggestions." sqref="B23"/>
    <dataValidation type="list" allowBlank="1" showInputMessage="1" showErrorMessage="1" prompt="NE and/or others who pay NE for it e.g. water used by NNR, land let for grazing, wildfowling licences._x000a__x000a_Mostly others who don't pay NE for it e.g. recreation by public, research._x000a__x000a_If necessary, enter good/service separately for each beneficiary category. " sqref="C31:C35 C23:C29 C37:C47">
      <formula1>"NE &amp;/or others who pay NE for it,Mostly others who don't pay NE for it"</formula1>
    </dataValidation>
    <dataValidation allowBlank="1" showInputMessage="1" showErrorMessage="1" prompt="Enter total current revenue for a typical year (e.g. average for 5 recent typical years). _x000a__x000a_The sheet calculates revenue per unit. If that is not meaningful, delete the per unit figure in column G and provide an explanation in the assumptions box._x000a__x000a_" sqref="E31:E35 E23:E29 E37:E47"/>
    <dataValidation allowBlank="1" showInputMessage="1" showErrorMessage="1" prompt="For example: £/acre, £/cubic metre of firewood._x000a__x000a_For land that is let, focus on the revenue to the NNR and NE - the rent. Do not include the tenant's revenue, for example from livestock sales." sqref="H31:H35 H23:H29 H37:H41 H43:H47"/>
    <dataValidation allowBlank="1" showInputMessage="1" showErrorMessage="1" prompt="Edit this if you wish to._x000a__x000a_Enter any additional goods or services in the blank row at the bottom of each section." sqref="B24:B29 B31:B35 B37:B47"/>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DN135"/>
  <sheetViews>
    <sheetView zoomScale="80" zoomScaleNormal="80" workbookViewId="0"/>
  </sheetViews>
  <sheetFormatPr defaultRowHeight="14.25" x14ac:dyDescent="0.2"/>
  <cols>
    <col min="1" max="1" width="4.77734375" style="51" customWidth="1"/>
    <col min="2" max="2" width="35.5546875" style="51" customWidth="1"/>
    <col min="3" max="3" width="25.77734375" style="52" customWidth="1"/>
    <col min="4" max="4" width="32.33203125" style="52" customWidth="1"/>
    <col min="5" max="5" width="10.33203125" style="51" customWidth="1"/>
    <col min="6" max="16384" width="8.88671875" style="51"/>
  </cols>
  <sheetData>
    <row r="2" spans="2:5" ht="18" x14ac:dyDescent="0.25">
      <c r="B2" s="53" t="s">
        <v>148</v>
      </c>
    </row>
    <row r="4" spans="2:5" ht="18" x14ac:dyDescent="0.25">
      <c r="B4" s="54" t="s">
        <v>602</v>
      </c>
    </row>
    <row r="5" spans="2:5" ht="18" x14ac:dyDescent="0.25">
      <c r="B5" s="54"/>
    </row>
    <row r="6" spans="2:5" ht="15" x14ac:dyDescent="0.25">
      <c r="B6" s="75" t="s">
        <v>165</v>
      </c>
    </row>
    <row r="7" spans="2:5" x14ac:dyDescent="0.2">
      <c r="B7" s="51" t="s">
        <v>603</v>
      </c>
    </row>
    <row r="9" spans="2:5" ht="18" x14ac:dyDescent="0.25">
      <c r="B9" s="730" t="s">
        <v>604</v>
      </c>
    </row>
    <row r="10" spans="2:5" ht="18" x14ac:dyDescent="0.25">
      <c r="B10" s="730"/>
    </row>
    <row r="11" spans="2:5" ht="15.75" x14ac:dyDescent="0.25">
      <c r="B11" s="65" t="s">
        <v>453</v>
      </c>
      <c r="C11" s="71"/>
      <c r="D11" s="71"/>
      <c r="E11" s="67"/>
    </row>
    <row r="12" spans="2:5" ht="18" x14ac:dyDescent="0.25">
      <c r="B12" s="54"/>
      <c r="C12" s="71"/>
      <c r="D12" s="71"/>
      <c r="E12" s="67"/>
    </row>
    <row r="13" spans="2:5" ht="15" x14ac:dyDescent="0.2">
      <c r="B13" s="64" t="s">
        <v>454</v>
      </c>
      <c r="C13" s="71"/>
      <c r="D13" s="71"/>
      <c r="E13" s="67"/>
    </row>
    <row r="14" spans="2:5" ht="15" x14ac:dyDescent="0.2">
      <c r="B14" s="64" t="s">
        <v>616</v>
      </c>
      <c r="C14" s="71"/>
      <c r="D14" s="71"/>
      <c r="E14" s="67"/>
    </row>
    <row r="15" spans="2:5" ht="15" x14ac:dyDescent="0.2">
      <c r="B15" s="64"/>
      <c r="C15" s="71"/>
      <c r="D15" s="71"/>
      <c r="E15" s="67"/>
    </row>
    <row r="16" spans="2:5" ht="15" x14ac:dyDescent="0.25">
      <c r="B16" s="55"/>
      <c r="C16" s="56" t="s">
        <v>70</v>
      </c>
      <c r="D16" s="57" t="s">
        <v>67</v>
      </c>
      <c r="E16" s="738" t="s">
        <v>614</v>
      </c>
    </row>
    <row r="17" spans="2:5" ht="199.5" x14ac:dyDescent="0.2">
      <c r="B17" s="61" t="s">
        <v>613</v>
      </c>
      <c r="C17" s="58" t="s">
        <v>488</v>
      </c>
      <c r="D17" s="59" t="s">
        <v>459</v>
      </c>
      <c r="E17" s="683">
        <f>(AVERAGE(5,5,3.5,4,5,4)*(0.75))+(0.25*E29)</f>
        <v>3.8333333333333335</v>
      </c>
    </row>
    <row r="18" spans="2:5" x14ac:dyDescent="0.2">
      <c r="B18" s="70"/>
      <c r="C18" s="71"/>
      <c r="D18" s="71"/>
      <c r="E18" s="67"/>
    </row>
    <row r="19" spans="2:5" x14ac:dyDescent="0.2">
      <c r="B19" s="70"/>
      <c r="C19" s="71"/>
      <c r="D19" s="71"/>
      <c r="E19" s="67"/>
    </row>
    <row r="20" spans="2:5" ht="15.75" x14ac:dyDescent="0.25">
      <c r="B20" s="65" t="s">
        <v>331</v>
      </c>
      <c r="C20" s="71"/>
      <c r="D20" s="71"/>
      <c r="E20" s="67"/>
    </row>
    <row r="21" spans="2:5" ht="18" x14ac:dyDescent="0.25">
      <c r="B21" s="54"/>
      <c r="C21" s="71"/>
      <c r="D21" s="71"/>
      <c r="E21" s="67"/>
    </row>
    <row r="22" spans="2:5" ht="15" x14ac:dyDescent="0.2">
      <c r="B22" s="64" t="s">
        <v>456</v>
      </c>
      <c r="C22" s="71"/>
      <c r="D22" s="71"/>
      <c r="E22" s="67"/>
    </row>
    <row r="23" spans="2:5" ht="15" x14ac:dyDescent="0.2">
      <c r="B23" s="64"/>
      <c r="C23" s="71"/>
      <c r="D23" s="71"/>
      <c r="E23" s="67"/>
    </row>
    <row r="24" spans="2:5" ht="15" x14ac:dyDescent="0.2">
      <c r="B24" s="685" t="s">
        <v>460</v>
      </c>
      <c r="C24" s="71"/>
      <c r="D24" s="71"/>
      <c r="E24" s="67"/>
    </row>
    <row r="25" spans="2:5" ht="15" x14ac:dyDescent="0.2">
      <c r="B25" s="686" t="s">
        <v>475</v>
      </c>
      <c r="C25" s="71"/>
      <c r="D25" s="71"/>
      <c r="E25" s="67"/>
    </row>
    <row r="26" spans="2:5" ht="15" x14ac:dyDescent="0.2">
      <c r="B26" s="64"/>
      <c r="C26" s="71"/>
      <c r="D26" s="71"/>
      <c r="E26" s="67"/>
    </row>
    <row r="27" spans="2:5" ht="15" x14ac:dyDescent="0.25">
      <c r="B27" s="55"/>
      <c r="C27" s="56" t="s">
        <v>70</v>
      </c>
      <c r="D27" s="57" t="s">
        <v>67</v>
      </c>
      <c r="E27" s="738" t="s">
        <v>614</v>
      </c>
    </row>
    <row r="28" spans="2:5" ht="128.25" x14ac:dyDescent="0.2">
      <c r="B28" s="63" t="s">
        <v>457</v>
      </c>
      <c r="C28" s="72" t="s">
        <v>485</v>
      </c>
      <c r="D28" s="68" t="s">
        <v>469</v>
      </c>
      <c r="E28" s="60">
        <f>AVERAGE(3.75, 3, 3, 3.5, 4)</f>
        <v>3.45</v>
      </c>
    </row>
    <row r="29" spans="2:5" ht="185.25" x14ac:dyDescent="0.2">
      <c r="B29" s="536" t="s">
        <v>472</v>
      </c>
      <c r="C29" s="537" t="s">
        <v>486</v>
      </c>
      <c r="D29" s="538" t="s">
        <v>467</v>
      </c>
      <c r="E29" s="682">
        <f>AVERAGE(2.5,3,2.5,2,0,2.5)</f>
        <v>2.0833333333333335</v>
      </c>
    </row>
    <row r="30" spans="2:5" ht="142.5" x14ac:dyDescent="0.2">
      <c r="B30" s="536" t="s">
        <v>458</v>
      </c>
      <c r="C30" s="537" t="s">
        <v>333</v>
      </c>
      <c r="D30" s="538" t="s">
        <v>470</v>
      </c>
      <c r="E30" s="539">
        <f>E28*2</f>
        <v>6.9</v>
      </c>
    </row>
    <row r="31" spans="2:5" ht="228" x14ac:dyDescent="0.2">
      <c r="B31" s="536" t="s">
        <v>473</v>
      </c>
      <c r="C31" s="72" t="s">
        <v>487</v>
      </c>
      <c r="D31" s="538" t="s">
        <v>468</v>
      </c>
      <c r="E31" s="684">
        <f>AVERAGE(3.5,5,3.5,3.75,5,3)</f>
        <v>3.9583333333333335</v>
      </c>
    </row>
    <row r="32" spans="2:5" ht="128.25" x14ac:dyDescent="0.2">
      <c r="B32" s="535" t="s">
        <v>464</v>
      </c>
      <c r="C32" s="58" t="s">
        <v>332</v>
      </c>
      <c r="D32" s="59" t="s">
        <v>471</v>
      </c>
      <c r="E32" s="69">
        <f>AVERAGE(3,5,3,2.5,4)</f>
        <v>3.5</v>
      </c>
    </row>
    <row r="33" spans="2:103" ht="71.25" x14ac:dyDescent="0.2">
      <c r="B33" s="535" t="s">
        <v>474</v>
      </c>
      <c r="C33" s="58" t="s">
        <v>465</v>
      </c>
      <c r="D33" s="59" t="s">
        <v>466</v>
      </c>
      <c r="E33" s="683">
        <f>AVERAGE(5,5,3.5,4,5,4)</f>
        <v>4.416666666666667</v>
      </c>
    </row>
    <row r="34" spans="2:103" x14ac:dyDescent="0.2">
      <c r="B34" s="70"/>
      <c r="C34" s="71"/>
      <c r="D34" s="71"/>
      <c r="E34" s="67"/>
    </row>
    <row r="35" spans="2:103" x14ac:dyDescent="0.2">
      <c r="B35" s="70"/>
      <c r="C35" s="71"/>
      <c r="D35" s="71"/>
      <c r="E35" s="67"/>
    </row>
    <row r="36" spans="2:103" ht="15.75" x14ac:dyDescent="0.25">
      <c r="B36" s="731" t="s">
        <v>601</v>
      </c>
      <c r="D36" s="74"/>
    </row>
    <row r="37" spans="2:103" ht="18" x14ac:dyDescent="0.25">
      <c r="B37" s="73"/>
      <c r="C37" s="732"/>
      <c r="D37" s="733"/>
      <c r="E37" s="75" t="s">
        <v>608</v>
      </c>
    </row>
    <row r="38" spans="2:103" ht="30" x14ac:dyDescent="0.25">
      <c r="B38" s="76"/>
      <c r="C38" s="56" t="s">
        <v>59</v>
      </c>
      <c r="D38" s="734" t="s">
        <v>136</v>
      </c>
      <c r="E38" s="77">
        <v>2016</v>
      </c>
      <c r="F38" s="55">
        <v>2017</v>
      </c>
      <c r="G38" s="55">
        <f>F38+1</f>
        <v>2018</v>
      </c>
      <c r="H38" s="55">
        <f t="shared" ref="H38:X38" si="0">G38+1</f>
        <v>2019</v>
      </c>
      <c r="I38" s="55">
        <f t="shared" si="0"/>
        <v>2020</v>
      </c>
      <c r="J38" s="55">
        <f t="shared" si="0"/>
        <v>2021</v>
      </c>
      <c r="K38" s="55">
        <f t="shared" si="0"/>
        <v>2022</v>
      </c>
      <c r="L38" s="55">
        <f t="shared" si="0"/>
        <v>2023</v>
      </c>
      <c r="M38" s="55">
        <f t="shared" si="0"/>
        <v>2024</v>
      </c>
      <c r="N38" s="55">
        <f t="shared" si="0"/>
        <v>2025</v>
      </c>
      <c r="O38" s="55">
        <f t="shared" si="0"/>
        <v>2026</v>
      </c>
      <c r="P38" s="55">
        <f t="shared" si="0"/>
        <v>2027</v>
      </c>
      <c r="Q38" s="55">
        <f t="shared" si="0"/>
        <v>2028</v>
      </c>
      <c r="R38" s="55">
        <f t="shared" si="0"/>
        <v>2029</v>
      </c>
      <c r="S38" s="55">
        <f t="shared" si="0"/>
        <v>2030</v>
      </c>
      <c r="T38" s="55">
        <f t="shared" si="0"/>
        <v>2031</v>
      </c>
      <c r="U38" s="55">
        <f t="shared" si="0"/>
        <v>2032</v>
      </c>
      <c r="V38" s="55">
        <f t="shared" si="0"/>
        <v>2033</v>
      </c>
      <c r="W38" s="55">
        <f t="shared" si="0"/>
        <v>2034</v>
      </c>
      <c r="X38" s="55">
        <f t="shared" si="0"/>
        <v>2035</v>
      </c>
      <c r="Y38" s="55">
        <f t="shared" ref="Y38:BD38" si="1">X38+1</f>
        <v>2036</v>
      </c>
      <c r="Z38" s="55">
        <f t="shared" si="1"/>
        <v>2037</v>
      </c>
      <c r="AA38" s="55">
        <f t="shared" si="1"/>
        <v>2038</v>
      </c>
      <c r="AB38" s="55">
        <f t="shared" si="1"/>
        <v>2039</v>
      </c>
      <c r="AC38" s="55">
        <f t="shared" si="1"/>
        <v>2040</v>
      </c>
      <c r="AD38" s="55">
        <f t="shared" si="1"/>
        <v>2041</v>
      </c>
      <c r="AE38" s="55">
        <f t="shared" si="1"/>
        <v>2042</v>
      </c>
      <c r="AF38" s="55">
        <f t="shared" si="1"/>
        <v>2043</v>
      </c>
      <c r="AG38" s="55">
        <f t="shared" si="1"/>
        <v>2044</v>
      </c>
      <c r="AH38" s="55">
        <f t="shared" si="1"/>
        <v>2045</v>
      </c>
      <c r="AI38" s="55">
        <f t="shared" si="1"/>
        <v>2046</v>
      </c>
      <c r="AJ38" s="55">
        <f t="shared" si="1"/>
        <v>2047</v>
      </c>
      <c r="AK38" s="55">
        <f t="shared" si="1"/>
        <v>2048</v>
      </c>
      <c r="AL38" s="55">
        <f t="shared" si="1"/>
        <v>2049</v>
      </c>
      <c r="AM38" s="55">
        <f t="shared" si="1"/>
        <v>2050</v>
      </c>
      <c r="AN38" s="55">
        <f t="shared" si="1"/>
        <v>2051</v>
      </c>
      <c r="AO38" s="55">
        <f t="shared" si="1"/>
        <v>2052</v>
      </c>
      <c r="AP38" s="55">
        <f t="shared" si="1"/>
        <v>2053</v>
      </c>
      <c r="AQ38" s="55">
        <f t="shared" si="1"/>
        <v>2054</v>
      </c>
      <c r="AR38" s="55">
        <f t="shared" si="1"/>
        <v>2055</v>
      </c>
      <c r="AS38" s="55">
        <f t="shared" si="1"/>
        <v>2056</v>
      </c>
      <c r="AT38" s="55">
        <f t="shared" si="1"/>
        <v>2057</v>
      </c>
      <c r="AU38" s="55">
        <f t="shared" si="1"/>
        <v>2058</v>
      </c>
      <c r="AV38" s="55">
        <f t="shared" si="1"/>
        <v>2059</v>
      </c>
      <c r="AW38" s="55">
        <f t="shared" si="1"/>
        <v>2060</v>
      </c>
      <c r="AX38" s="55">
        <f t="shared" si="1"/>
        <v>2061</v>
      </c>
      <c r="AY38" s="55">
        <f t="shared" si="1"/>
        <v>2062</v>
      </c>
      <c r="AZ38" s="55">
        <f t="shared" si="1"/>
        <v>2063</v>
      </c>
      <c r="BA38" s="55">
        <f t="shared" si="1"/>
        <v>2064</v>
      </c>
      <c r="BB38" s="55">
        <f t="shared" si="1"/>
        <v>2065</v>
      </c>
      <c r="BC38" s="55">
        <f t="shared" si="1"/>
        <v>2066</v>
      </c>
      <c r="BD38" s="55">
        <f t="shared" si="1"/>
        <v>2067</v>
      </c>
      <c r="BE38" s="55">
        <f t="shared" ref="BE38:CK38" si="2">BD38+1</f>
        <v>2068</v>
      </c>
      <c r="BF38" s="55">
        <f t="shared" si="2"/>
        <v>2069</v>
      </c>
      <c r="BG38" s="55">
        <f t="shared" si="2"/>
        <v>2070</v>
      </c>
      <c r="BH38" s="55">
        <f t="shared" si="2"/>
        <v>2071</v>
      </c>
      <c r="BI38" s="55">
        <f t="shared" si="2"/>
        <v>2072</v>
      </c>
      <c r="BJ38" s="55">
        <f t="shared" si="2"/>
        <v>2073</v>
      </c>
      <c r="BK38" s="55">
        <f t="shared" si="2"/>
        <v>2074</v>
      </c>
      <c r="BL38" s="55">
        <f t="shared" si="2"/>
        <v>2075</v>
      </c>
      <c r="BM38" s="55">
        <f t="shared" si="2"/>
        <v>2076</v>
      </c>
      <c r="BN38" s="55">
        <f t="shared" si="2"/>
        <v>2077</v>
      </c>
      <c r="BO38" s="55">
        <f t="shared" si="2"/>
        <v>2078</v>
      </c>
      <c r="BP38" s="55">
        <f t="shared" si="2"/>
        <v>2079</v>
      </c>
      <c r="BQ38" s="55">
        <f t="shared" si="2"/>
        <v>2080</v>
      </c>
      <c r="BR38" s="55">
        <f t="shared" si="2"/>
        <v>2081</v>
      </c>
      <c r="BS38" s="55">
        <f t="shared" si="2"/>
        <v>2082</v>
      </c>
      <c r="BT38" s="55">
        <f t="shared" si="2"/>
        <v>2083</v>
      </c>
      <c r="BU38" s="55">
        <f t="shared" si="2"/>
        <v>2084</v>
      </c>
      <c r="BV38" s="55">
        <f t="shared" si="2"/>
        <v>2085</v>
      </c>
      <c r="BW38" s="55">
        <f t="shared" si="2"/>
        <v>2086</v>
      </c>
      <c r="BX38" s="55">
        <f t="shared" si="2"/>
        <v>2087</v>
      </c>
      <c r="BY38" s="55">
        <f t="shared" si="2"/>
        <v>2088</v>
      </c>
      <c r="BZ38" s="55">
        <f t="shared" si="2"/>
        <v>2089</v>
      </c>
      <c r="CA38" s="55">
        <f t="shared" si="2"/>
        <v>2090</v>
      </c>
      <c r="CB38" s="55">
        <f t="shared" si="2"/>
        <v>2091</v>
      </c>
      <c r="CC38" s="55">
        <f t="shared" si="2"/>
        <v>2092</v>
      </c>
      <c r="CD38" s="55">
        <f t="shared" si="2"/>
        <v>2093</v>
      </c>
      <c r="CE38" s="55">
        <f t="shared" si="2"/>
        <v>2094</v>
      </c>
      <c r="CF38" s="55">
        <f t="shared" si="2"/>
        <v>2095</v>
      </c>
      <c r="CG38" s="55">
        <f t="shared" si="2"/>
        <v>2096</v>
      </c>
      <c r="CH38" s="55">
        <f t="shared" si="2"/>
        <v>2097</v>
      </c>
      <c r="CI38" s="55">
        <f t="shared" si="2"/>
        <v>2098</v>
      </c>
      <c r="CJ38" s="55">
        <f t="shared" si="2"/>
        <v>2099</v>
      </c>
      <c r="CK38" s="55">
        <f t="shared" si="2"/>
        <v>2100</v>
      </c>
      <c r="CM38" s="66"/>
      <c r="CN38" s="66"/>
      <c r="CO38" s="66"/>
      <c r="CP38" s="66"/>
      <c r="CQ38" s="66"/>
      <c r="CR38" s="66"/>
      <c r="CS38" s="66"/>
      <c r="CT38" s="66"/>
      <c r="CU38" s="66"/>
      <c r="CV38" s="66"/>
      <c r="CW38" s="66"/>
      <c r="CX38" s="66"/>
      <c r="CY38" s="66"/>
    </row>
    <row r="39" spans="2:103" ht="28.5" x14ac:dyDescent="0.2">
      <c r="B39" s="70" t="s">
        <v>609</v>
      </c>
      <c r="C39" s="735" t="s">
        <v>71</v>
      </c>
      <c r="D39" s="736"/>
      <c r="E39" s="78">
        <v>63.356002076365392</v>
      </c>
      <c r="F39" s="78">
        <v>64.306342107510858</v>
      </c>
      <c r="G39" s="78">
        <v>65.270937239123512</v>
      </c>
      <c r="H39" s="78">
        <v>66.250001297710369</v>
      </c>
      <c r="I39" s="78">
        <v>67.243751317176006</v>
      </c>
      <c r="J39" s="78">
        <v>68.364480505795598</v>
      </c>
      <c r="K39" s="78">
        <v>69.485209694415204</v>
      </c>
      <c r="L39" s="78">
        <v>70.60593888303481</v>
      </c>
      <c r="M39" s="78">
        <v>71.726668071654402</v>
      </c>
      <c r="N39" s="78">
        <v>72.847397260274008</v>
      </c>
      <c r="O39" s="78">
        <v>73.968126448893599</v>
      </c>
      <c r="P39" s="78">
        <v>75.088855637513205</v>
      </c>
      <c r="Q39" s="78">
        <v>76.209584826132797</v>
      </c>
      <c r="R39" s="78">
        <v>77.330314014752403</v>
      </c>
      <c r="S39" s="78">
        <v>78.451043203372009</v>
      </c>
      <c r="T39" s="78">
        <v>85.735782929399406</v>
      </c>
      <c r="U39" s="78">
        <v>93.020522655426802</v>
      </c>
      <c r="V39" s="78">
        <v>100.3052623814542</v>
      </c>
      <c r="W39" s="78">
        <v>107.59000210748161</v>
      </c>
      <c r="X39" s="78">
        <v>114.87474183350901</v>
      </c>
      <c r="Y39" s="78">
        <v>122.1594815595364</v>
      </c>
      <c r="Z39" s="78">
        <v>129.4442212855638</v>
      </c>
      <c r="AA39" s="78">
        <v>136.7289610115912</v>
      </c>
      <c r="AB39" s="78">
        <v>144.01370073761862</v>
      </c>
      <c r="AC39" s="78">
        <v>151.29844046364602</v>
      </c>
      <c r="AD39" s="78">
        <v>158.58318018967341</v>
      </c>
      <c r="AE39" s="78">
        <v>165.86791991570081</v>
      </c>
      <c r="AF39" s="78">
        <v>173.15265964172821</v>
      </c>
      <c r="AG39" s="78">
        <v>180.4373993677556</v>
      </c>
      <c r="AH39" s="78">
        <v>187.722139093783</v>
      </c>
      <c r="AI39" s="78">
        <v>195.0068788198104</v>
      </c>
      <c r="AJ39" s="78">
        <v>202.29161854583782</v>
      </c>
      <c r="AK39" s="78">
        <v>209.57635827186522</v>
      </c>
      <c r="AL39" s="78">
        <v>216.86109799789261</v>
      </c>
      <c r="AM39" s="78">
        <v>224.14583772392001</v>
      </c>
      <c r="AN39" s="78">
        <v>232.07252582517495</v>
      </c>
      <c r="AO39" s="78">
        <v>239.75151088944705</v>
      </c>
      <c r="AP39" s="78">
        <v>247.46784922916851</v>
      </c>
      <c r="AQ39" s="78">
        <v>255.18688247748193</v>
      </c>
      <c r="AR39" s="78">
        <v>262.65987056134873</v>
      </c>
      <c r="AS39" s="78">
        <v>270.17720578040331</v>
      </c>
      <c r="AT39" s="78">
        <v>277.42091025197919</v>
      </c>
      <c r="AU39" s="78">
        <v>284.49233454547033</v>
      </c>
      <c r="AV39" s="78">
        <v>291.44510209542443</v>
      </c>
      <c r="AW39" s="78">
        <v>298.22304312189692</v>
      </c>
      <c r="AX39" s="78">
        <v>303.60262697160016</v>
      </c>
      <c r="AY39" s="78">
        <v>308.94972406634645</v>
      </c>
      <c r="AZ39" s="78">
        <v>313.75514982573219</v>
      </c>
      <c r="BA39" s="78">
        <v>318.30282590354665</v>
      </c>
      <c r="BB39" s="78">
        <v>322.30251253068576</v>
      </c>
      <c r="BC39" s="78">
        <v>326.24711378266528</v>
      </c>
      <c r="BD39" s="78">
        <v>329.54048920821975</v>
      </c>
      <c r="BE39" s="78">
        <v>332.55222881021126</v>
      </c>
      <c r="BF39" s="78">
        <v>335.10687856414216</v>
      </c>
      <c r="BG39" s="78">
        <v>337.31013709832303</v>
      </c>
      <c r="BH39" s="78">
        <v>339.4985936372475</v>
      </c>
      <c r="BI39" s="78">
        <v>341.31235287454393</v>
      </c>
      <c r="BJ39" s="78">
        <v>342.85259994681553</v>
      </c>
      <c r="BK39" s="78">
        <v>343.77609785944912</v>
      </c>
      <c r="BL39" s="78">
        <v>344.74589722770071</v>
      </c>
      <c r="BM39" s="78">
        <v>344.82883763948922</v>
      </c>
      <c r="BN39" s="78">
        <v>344.95287854240775</v>
      </c>
      <c r="BO39" s="78">
        <v>344.52325778711776</v>
      </c>
      <c r="BP39" s="78">
        <v>343.88722762368332</v>
      </c>
      <c r="BQ39" s="78">
        <v>342.63037884659701</v>
      </c>
      <c r="BR39" s="78">
        <v>342.4570263511136</v>
      </c>
      <c r="BS39" s="78">
        <v>341.68212426226984</v>
      </c>
      <c r="BT39" s="78">
        <v>340.64763803913183</v>
      </c>
      <c r="BU39" s="78">
        <v>339.39747235172109</v>
      </c>
      <c r="BV39" s="78">
        <v>338.29773723622009</v>
      </c>
      <c r="BW39" s="78">
        <v>336.54075981788878</v>
      </c>
      <c r="BX39" s="78">
        <v>334.51711911611011</v>
      </c>
      <c r="BY39" s="78">
        <v>332.44075897343333</v>
      </c>
      <c r="BZ39" s="78">
        <v>330.04784057470323</v>
      </c>
      <c r="CA39" s="78">
        <v>327.63205506644846</v>
      </c>
      <c r="CB39" s="78">
        <v>325.59051169193759</v>
      </c>
      <c r="CC39" s="78">
        <v>323.49306813318719</v>
      </c>
      <c r="CD39" s="78">
        <v>320.87151555812392</v>
      </c>
      <c r="CE39" s="78">
        <v>318.18575514558376</v>
      </c>
      <c r="CF39" s="78">
        <v>315.38820225432244</v>
      </c>
      <c r="CG39" s="78">
        <v>312.51712380894617</v>
      </c>
      <c r="CH39" s="78">
        <v>309.76728206727574</v>
      </c>
      <c r="CI39" s="78">
        <v>306.51948042935345</v>
      </c>
      <c r="CJ39" s="78">
        <v>303.57613042315671</v>
      </c>
      <c r="CK39" s="78">
        <v>300.32472943762582</v>
      </c>
      <c r="CL39" s="79"/>
      <c r="CM39" s="80"/>
      <c r="CN39" s="80"/>
      <c r="CO39" s="80"/>
      <c r="CP39" s="80"/>
      <c r="CQ39" s="80"/>
      <c r="CR39" s="80"/>
      <c r="CS39" s="80"/>
      <c r="CT39" s="80"/>
      <c r="CU39" s="80"/>
      <c r="CV39" s="80"/>
      <c r="CW39" s="80"/>
    </row>
    <row r="40" spans="2:103" x14ac:dyDescent="0.2">
      <c r="D40" s="62"/>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row>
    <row r="41" spans="2:103" x14ac:dyDescent="0.2">
      <c r="B41" s="51" t="s">
        <v>610</v>
      </c>
      <c r="D41" s="6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row>
    <row r="42" spans="2:103" x14ac:dyDescent="0.2">
      <c r="D42" s="62"/>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row>
    <row r="43" spans="2:103" x14ac:dyDescent="0.2">
      <c r="B43" s="51" t="s">
        <v>440</v>
      </c>
      <c r="D43" s="62"/>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row>
    <row r="44" spans="2:103" x14ac:dyDescent="0.2">
      <c r="B44" s="51" t="s">
        <v>607</v>
      </c>
      <c r="D44" s="62"/>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row>
    <row r="45" spans="2:103" x14ac:dyDescent="0.2">
      <c r="D45" s="62"/>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row>
    <row r="46" spans="2:103" ht="18" x14ac:dyDescent="0.25">
      <c r="B46" s="54" t="s">
        <v>606</v>
      </c>
      <c r="D46" s="62"/>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row>
    <row r="47" spans="2:103" x14ac:dyDescent="0.2">
      <c r="D47" s="62"/>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row>
    <row r="48" spans="2:103" ht="15.75" x14ac:dyDescent="0.25">
      <c r="B48" s="65" t="s">
        <v>212</v>
      </c>
      <c r="C48" s="62"/>
      <c r="D48" s="62"/>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row>
    <row r="49" spans="2:118" x14ac:dyDescent="0.2">
      <c r="C49" s="62"/>
      <c r="D49" s="62"/>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row>
    <row r="50" spans="2:118" x14ac:dyDescent="0.2">
      <c r="B50" s="51" t="s">
        <v>213</v>
      </c>
      <c r="C50" s="62"/>
      <c r="D50" s="62"/>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row>
    <row r="51" spans="2:118" x14ac:dyDescent="0.2">
      <c r="C51" s="62"/>
      <c r="D51" s="62"/>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DN51" s="66"/>
    </row>
    <row r="52" spans="2:118" ht="60" x14ac:dyDescent="0.25">
      <c r="B52" s="55"/>
      <c r="C52" s="743" t="s">
        <v>70</v>
      </c>
      <c r="D52" s="744" t="s">
        <v>67</v>
      </c>
      <c r="E52" s="738" t="s">
        <v>615</v>
      </c>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row>
    <row r="53" spans="2:118" ht="28.5" x14ac:dyDescent="0.2">
      <c r="B53" s="739" t="s">
        <v>617</v>
      </c>
      <c r="C53" s="740" t="s">
        <v>611</v>
      </c>
      <c r="D53" s="59"/>
      <c r="E53" s="741">
        <v>-50</v>
      </c>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row>
    <row r="54" spans="2:118" ht="28.5" x14ac:dyDescent="0.2">
      <c r="B54" s="739" t="s">
        <v>618</v>
      </c>
      <c r="C54" s="742" t="s">
        <v>611</v>
      </c>
      <c r="D54" s="68"/>
      <c r="E54" s="741">
        <v>-150</v>
      </c>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row>
    <row r="55" spans="2:118" ht="28.5" x14ac:dyDescent="0.2">
      <c r="B55" s="739" t="s">
        <v>619</v>
      </c>
      <c r="C55" s="742" t="s">
        <v>611</v>
      </c>
      <c r="D55" s="68"/>
      <c r="E55" s="741">
        <v>-350</v>
      </c>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row>
    <row r="56" spans="2:118" x14ac:dyDescent="0.2">
      <c r="C56" s="62"/>
      <c r="D56" s="62"/>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row>
    <row r="57" spans="2:118" x14ac:dyDescent="0.2">
      <c r="B57" s="51" t="s">
        <v>612</v>
      </c>
      <c r="D57" s="62"/>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row>
    <row r="58" spans="2:118" x14ac:dyDescent="0.2">
      <c r="D58" s="62"/>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row>
    <row r="59" spans="2:118" ht="15" x14ac:dyDescent="0.25">
      <c r="B59" s="737" t="s">
        <v>620</v>
      </c>
      <c r="C59" s="232"/>
      <c r="D59" s="232"/>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row>
    <row r="60" spans="2:118" x14ac:dyDescent="0.2">
      <c r="C60" s="51"/>
      <c r="D60" s="51"/>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row>
    <row r="61" spans="2:118" x14ac:dyDescent="0.2">
      <c r="B61" s="66" t="s">
        <v>550</v>
      </c>
      <c r="C61" s="66">
        <v>36</v>
      </c>
      <c r="D61" s="51" t="s">
        <v>625</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row>
    <row r="62" spans="2:118" x14ac:dyDescent="0.2">
      <c r="B62" s="66" t="s">
        <v>551</v>
      </c>
      <c r="C62" s="66">
        <v>43</v>
      </c>
      <c r="D62" s="51" t="s">
        <v>625</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row>
    <row r="63" spans="2:118" x14ac:dyDescent="0.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row>
    <row r="64" spans="2:118" ht="15" x14ac:dyDescent="0.25">
      <c r="B64" s="745"/>
      <c r="C64" s="749" t="s">
        <v>621</v>
      </c>
      <c r="D64" s="749"/>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row>
    <row r="65" spans="2:101" ht="15" x14ac:dyDescent="0.25">
      <c r="B65" s="744" t="s">
        <v>624</v>
      </c>
      <c r="C65" s="77" t="s">
        <v>622</v>
      </c>
      <c r="D65" s="77" t="s">
        <v>623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row>
    <row r="66" spans="2:101" x14ac:dyDescent="0.2">
      <c r="B66" s="746" t="s">
        <v>545</v>
      </c>
      <c r="C66" s="741">
        <v>-20390</v>
      </c>
      <c r="D66" s="747">
        <f>(C62/C61)*C66</f>
        <v>-24354.722222222223</v>
      </c>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row>
    <row r="67" spans="2:101" x14ac:dyDescent="0.2">
      <c r="B67" s="746" t="s">
        <v>546</v>
      </c>
      <c r="C67" s="741">
        <v>-26620</v>
      </c>
      <c r="D67" s="747">
        <f>(C62/C61)*C67</f>
        <v>-31796.111111111109</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row>
    <row r="68" spans="2:101" ht="28.5" x14ac:dyDescent="0.2">
      <c r="B68" s="746" t="s">
        <v>547</v>
      </c>
      <c r="C68" s="741">
        <v>-32744</v>
      </c>
      <c r="D68" s="747">
        <f>(C62/C61)*C68</f>
        <v>-39110.888888888891</v>
      </c>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row>
    <row r="69" spans="2:101" x14ac:dyDescent="0.2">
      <c r="C69" s="51"/>
      <c r="D69" s="748"/>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row>
    <row r="70" spans="2:101" x14ac:dyDescent="0.2">
      <c r="B70" s="51" t="s">
        <v>562</v>
      </c>
      <c r="C70" s="51"/>
      <c r="D70" s="5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row>
    <row r="71" spans="2:101" x14ac:dyDescent="0.2">
      <c r="B71" s="51" t="s">
        <v>548</v>
      </c>
      <c r="C71" s="51"/>
      <c r="D71" s="51"/>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row>
    <row r="72" spans="2:101" x14ac:dyDescent="0.2">
      <c r="B72" s="51" t="s">
        <v>549</v>
      </c>
      <c r="C72" s="51"/>
      <c r="D72" s="51"/>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row>
    <row r="73" spans="2:101" x14ac:dyDescent="0.2">
      <c r="B73" s="51" t="s">
        <v>627</v>
      </c>
      <c r="C73" s="51"/>
      <c r="D73" s="51"/>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row>
    <row r="74" spans="2:101" x14ac:dyDescent="0.2">
      <c r="B74" s="51" t="s">
        <v>626</v>
      </c>
      <c r="C74" s="51"/>
      <c r="D74" s="51"/>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row>
    <row r="75" spans="2:101" x14ac:dyDescent="0.2">
      <c r="D75" s="62"/>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row>
    <row r="76" spans="2:101" x14ac:dyDescent="0.2">
      <c r="D76" s="62"/>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row>
    <row r="77" spans="2:101" x14ac:dyDescent="0.2">
      <c r="D77" s="62"/>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row>
    <row r="78" spans="2:101" x14ac:dyDescent="0.2">
      <c r="D78" s="62"/>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row>
    <row r="79" spans="2:101" x14ac:dyDescent="0.2">
      <c r="D79" s="62"/>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row>
    <row r="80" spans="2:101" x14ac:dyDescent="0.2">
      <c r="D80" s="62"/>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row>
    <row r="81" spans="4:101" x14ac:dyDescent="0.2">
      <c r="D81" s="62"/>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row>
    <row r="82" spans="4:101" x14ac:dyDescent="0.2">
      <c r="D82" s="62"/>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row>
    <row r="83" spans="4:101" x14ac:dyDescent="0.2">
      <c r="D83" s="62"/>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row>
    <row r="84" spans="4:101" x14ac:dyDescent="0.2">
      <c r="D84" s="62"/>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row>
    <row r="85" spans="4:101" x14ac:dyDescent="0.2">
      <c r="D85" s="62"/>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row>
    <row r="86" spans="4:101" x14ac:dyDescent="0.2">
      <c r="D86" s="62"/>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row>
    <row r="87" spans="4:101" x14ac:dyDescent="0.2">
      <c r="D87" s="62"/>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row>
    <row r="88" spans="4:101" x14ac:dyDescent="0.2">
      <c r="D88" s="62"/>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row>
    <row r="89" spans="4:101" x14ac:dyDescent="0.2">
      <c r="D89" s="62"/>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row>
    <row r="90" spans="4:101" x14ac:dyDescent="0.2">
      <c r="D90" s="62"/>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row>
    <row r="91" spans="4:101" x14ac:dyDescent="0.2">
      <c r="D91" s="62"/>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row>
    <row r="92" spans="4:101" x14ac:dyDescent="0.2">
      <c r="D92" s="62"/>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row>
    <row r="93" spans="4:101" x14ac:dyDescent="0.2">
      <c r="D93" s="62"/>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row>
    <row r="94" spans="4:101" x14ac:dyDescent="0.2">
      <c r="D94" s="62"/>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row>
    <row r="95" spans="4:101" x14ac:dyDescent="0.2">
      <c r="D95" s="62"/>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row>
    <row r="96" spans="4:101" x14ac:dyDescent="0.2">
      <c r="D96" s="62"/>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row>
    <row r="97" spans="4:101" x14ac:dyDescent="0.2">
      <c r="D97" s="62"/>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row>
    <row r="98" spans="4:101" x14ac:dyDescent="0.2">
      <c r="D98" s="62"/>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row>
    <row r="99" spans="4:101" x14ac:dyDescent="0.2">
      <c r="D99" s="62"/>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row>
    <row r="100" spans="4:101" x14ac:dyDescent="0.2">
      <c r="D100" s="62"/>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row>
    <row r="101" spans="4:101" x14ac:dyDescent="0.2">
      <c r="D101" s="62"/>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row>
    <row r="102" spans="4:101" x14ac:dyDescent="0.2">
      <c r="D102" s="62"/>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row>
    <row r="103" spans="4:101" x14ac:dyDescent="0.2">
      <c r="D103" s="62"/>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row>
    <row r="104" spans="4:101" x14ac:dyDescent="0.2">
      <c r="D104" s="62"/>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row>
    <row r="105" spans="4:101" x14ac:dyDescent="0.2">
      <c r="D105" s="62"/>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row>
    <row r="106" spans="4:101" x14ac:dyDescent="0.2">
      <c r="D106" s="62"/>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row>
    <row r="107" spans="4:101" x14ac:dyDescent="0.2">
      <c r="D107" s="62"/>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row>
    <row r="108" spans="4:101" x14ac:dyDescent="0.2">
      <c r="D108" s="62"/>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row>
    <row r="109" spans="4:101" x14ac:dyDescent="0.2">
      <c r="D109" s="62"/>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row>
    <row r="110" spans="4:101" x14ac:dyDescent="0.2">
      <c r="D110" s="62"/>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row>
    <row r="111" spans="4:101" x14ac:dyDescent="0.2">
      <c r="D111" s="62"/>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row>
    <row r="112" spans="4:101" x14ac:dyDescent="0.2">
      <c r="D112" s="62"/>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row>
    <row r="113" spans="4:101" x14ac:dyDescent="0.2">
      <c r="D113" s="62"/>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row>
    <row r="114" spans="4:101" x14ac:dyDescent="0.2">
      <c r="D114" s="62"/>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row>
    <row r="115" spans="4:101" x14ac:dyDescent="0.2">
      <c r="D115" s="62"/>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row>
    <row r="116" spans="4:101" x14ac:dyDescent="0.2">
      <c r="D116" s="62"/>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row>
    <row r="117" spans="4:101" x14ac:dyDescent="0.2">
      <c r="D117" s="62"/>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row>
    <row r="118" spans="4:101" x14ac:dyDescent="0.2">
      <c r="D118" s="62"/>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row>
    <row r="119" spans="4:101" x14ac:dyDescent="0.2">
      <c r="D119" s="62"/>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row>
    <row r="120" spans="4:101" x14ac:dyDescent="0.2">
      <c r="D120" s="62"/>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row>
    <row r="121" spans="4:101" x14ac:dyDescent="0.2">
      <c r="D121" s="62"/>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row>
    <row r="122" spans="4:101" x14ac:dyDescent="0.2">
      <c r="D122" s="62"/>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row>
    <row r="123" spans="4:101" x14ac:dyDescent="0.2">
      <c r="D123" s="62"/>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row>
    <row r="124" spans="4:101" x14ac:dyDescent="0.2">
      <c r="D124" s="62"/>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row>
    <row r="125" spans="4:101" x14ac:dyDescent="0.2">
      <c r="D125" s="62"/>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row>
    <row r="126" spans="4:101" x14ac:dyDescent="0.2">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row>
    <row r="127" spans="4:101" x14ac:dyDescent="0.2">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row>
    <row r="128" spans="4:101" x14ac:dyDescent="0.2">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row>
    <row r="129" spans="5:101" x14ac:dyDescent="0.2">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row>
    <row r="130" spans="5:101" x14ac:dyDescent="0.2">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row>
    <row r="131" spans="5:101" x14ac:dyDescent="0.2">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row>
    <row r="132" spans="5:101" x14ac:dyDescent="0.2">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row>
    <row r="133" spans="5:101" x14ac:dyDescent="0.2">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row>
    <row r="134" spans="5:101" x14ac:dyDescent="0.2">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row>
    <row r="135" spans="5:101" x14ac:dyDescent="0.2">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row>
  </sheetData>
  <customSheetViews>
    <customSheetView guid="{F0620CD8-87A9-448D-9A15-FA44C9D2FC91}" scale="80" showGridLines="0">
      <pageMargins left="0.7" right="0.7" top="0.75" bottom="0.75" header="0.3" footer="0.3"/>
      <pageSetup paperSize="9" orientation="portrait" r:id="rId1"/>
    </customSheetView>
  </customSheetViews>
  <hyperlinks>
    <hyperlink ref="C53" r:id="rId2" display="Heritage Lottery Fund website (3.6.16)"/>
    <hyperlink ref="C54" r:id="rId3" display="Heritage Lottery Fund website (3.6.16)"/>
    <hyperlink ref="C55" r:id="rId4" display="Heritage Lottery Fund website (3.6.16)"/>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V68"/>
  <sheetViews>
    <sheetView zoomScale="80" zoomScaleNormal="80" workbookViewId="0"/>
  </sheetViews>
  <sheetFormatPr defaultRowHeight="14.25" x14ac:dyDescent="0.2"/>
  <cols>
    <col min="1" max="1" width="4.77734375" style="87" customWidth="1"/>
    <col min="2" max="2" width="26.6640625" style="87" customWidth="1"/>
    <col min="3" max="22" width="10.33203125" style="87" customWidth="1"/>
    <col min="23" max="23" width="10.5546875" style="87" bestFit="1" customWidth="1"/>
    <col min="24" max="16384" width="8.88671875" style="87"/>
  </cols>
  <sheetData>
    <row r="2" spans="2:74" ht="18" x14ac:dyDescent="0.25">
      <c r="B2" s="179" t="s">
        <v>148</v>
      </c>
    </row>
    <row r="3" spans="2:74" x14ac:dyDescent="0.2">
      <c r="BV3" s="87" t="s">
        <v>80</v>
      </c>
    </row>
    <row r="4" spans="2:74" ht="15.75" x14ac:dyDescent="0.25">
      <c r="B4" s="180" t="s">
        <v>141</v>
      </c>
      <c r="BV4" s="181" t="s">
        <v>79</v>
      </c>
    </row>
    <row r="5" spans="2:74" x14ac:dyDescent="0.2">
      <c r="B5" s="410"/>
      <c r="BV5" s="181" t="s">
        <v>78</v>
      </c>
    </row>
    <row r="6" spans="2:74" ht="15" x14ac:dyDescent="0.25">
      <c r="B6" s="326" t="s">
        <v>165</v>
      </c>
      <c r="BV6" s="181"/>
    </row>
    <row r="7" spans="2:74" x14ac:dyDescent="0.2">
      <c r="B7" s="699" t="s">
        <v>525</v>
      </c>
      <c r="BV7" s="181"/>
    </row>
    <row r="8" spans="2:74" x14ac:dyDescent="0.2">
      <c r="B8" s="699"/>
      <c r="BV8" s="181"/>
    </row>
    <row r="9" spans="2:74" x14ac:dyDescent="0.2">
      <c r="B9" s="699" t="s">
        <v>538</v>
      </c>
      <c r="BV9" s="181"/>
    </row>
    <row r="10" spans="2:74" ht="15.75" x14ac:dyDescent="0.25">
      <c r="B10" s="180"/>
      <c r="BV10" s="181"/>
    </row>
    <row r="11" spans="2:74" x14ac:dyDescent="0.2">
      <c r="B11" s="182" t="s">
        <v>1</v>
      </c>
      <c r="C11" s="334" t="str">
        <f>Focus!C16</f>
        <v>Ainsdale Sand Dunes NNR</v>
      </c>
      <c r="BV11" s="181"/>
    </row>
    <row r="13" spans="2:74" ht="15" x14ac:dyDescent="0.25">
      <c r="C13" s="793" t="s">
        <v>528</v>
      </c>
      <c r="D13" s="794"/>
      <c r="E13" s="794"/>
      <c r="F13" s="794"/>
      <c r="G13" s="794"/>
      <c r="H13" s="794"/>
      <c r="I13" s="794"/>
      <c r="J13" s="794"/>
      <c r="K13" s="794"/>
      <c r="L13" s="794"/>
      <c r="M13" s="794"/>
      <c r="N13" s="794"/>
      <c r="O13" s="794"/>
      <c r="P13" s="794"/>
      <c r="Q13" s="794"/>
      <c r="R13" s="794"/>
      <c r="S13" s="794"/>
      <c r="T13" s="794"/>
      <c r="U13" s="794"/>
      <c r="V13" s="794"/>
      <c r="W13" s="182"/>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row>
    <row r="14" spans="2:74" ht="15" x14ac:dyDescent="0.25">
      <c r="B14" s="183" t="s">
        <v>64</v>
      </c>
      <c r="C14" s="91">
        <v>2016</v>
      </c>
      <c r="D14" s="92">
        <v>2017</v>
      </c>
      <c r="E14" s="92">
        <f t="shared" ref="E14:V14" si="0">D14+1</f>
        <v>2018</v>
      </c>
      <c r="F14" s="92">
        <f t="shared" si="0"/>
        <v>2019</v>
      </c>
      <c r="G14" s="92">
        <f t="shared" si="0"/>
        <v>2020</v>
      </c>
      <c r="H14" s="92">
        <f t="shared" si="0"/>
        <v>2021</v>
      </c>
      <c r="I14" s="92">
        <f t="shared" si="0"/>
        <v>2022</v>
      </c>
      <c r="J14" s="92">
        <f t="shared" si="0"/>
        <v>2023</v>
      </c>
      <c r="K14" s="92">
        <f t="shared" si="0"/>
        <v>2024</v>
      </c>
      <c r="L14" s="92">
        <f t="shared" si="0"/>
        <v>2025</v>
      </c>
      <c r="M14" s="92">
        <f t="shared" si="0"/>
        <v>2026</v>
      </c>
      <c r="N14" s="92">
        <f t="shared" si="0"/>
        <v>2027</v>
      </c>
      <c r="O14" s="92">
        <f t="shared" si="0"/>
        <v>2028</v>
      </c>
      <c r="P14" s="92">
        <f t="shared" si="0"/>
        <v>2029</v>
      </c>
      <c r="Q14" s="92">
        <f t="shared" si="0"/>
        <v>2030</v>
      </c>
      <c r="R14" s="92">
        <f t="shared" si="0"/>
        <v>2031</v>
      </c>
      <c r="S14" s="92">
        <f t="shared" si="0"/>
        <v>2032</v>
      </c>
      <c r="T14" s="92">
        <f t="shared" si="0"/>
        <v>2033</v>
      </c>
      <c r="U14" s="92">
        <f t="shared" si="0"/>
        <v>2034</v>
      </c>
      <c r="V14" s="92">
        <f t="shared" si="0"/>
        <v>2035</v>
      </c>
      <c r="W14" s="182"/>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row>
    <row r="15" spans="2:74" ht="15" x14ac:dyDescent="0.25">
      <c r="B15" s="184" t="s">
        <v>19</v>
      </c>
      <c r="C15" s="185"/>
      <c r="D15" s="186"/>
      <c r="E15" s="186"/>
      <c r="F15" s="186"/>
      <c r="G15" s="186"/>
      <c r="H15" s="186"/>
      <c r="I15" s="186"/>
      <c r="J15" s="186"/>
      <c r="K15" s="186"/>
      <c r="L15" s="186"/>
      <c r="M15" s="186"/>
      <c r="N15" s="186"/>
      <c r="O15" s="186"/>
      <c r="P15" s="186"/>
      <c r="Q15" s="186"/>
      <c r="R15" s="186"/>
      <c r="S15" s="186"/>
      <c r="T15" s="186"/>
      <c r="U15" s="186"/>
      <c r="V15" s="186"/>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row>
    <row r="16" spans="2:74" x14ac:dyDescent="0.2">
      <c r="B16" s="187" t="str">
        <f>'RS V Info'!B23</f>
        <v>Timber (pulp and saw wood).</v>
      </c>
      <c r="C16" s="687">
        <f>'RS Phys Flow'!F18*'RS V Info'!$G$23</f>
        <v>0</v>
      </c>
      <c r="D16" s="687">
        <f>'RS Phys Flow'!G18*'RS V Info'!$G$23</f>
        <v>0</v>
      </c>
      <c r="E16" s="687">
        <f>'RS Phys Flow'!H18*'RS V Info'!$G$23</f>
        <v>10000</v>
      </c>
      <c r="F16" s="687">
        <f>'RS Phys Flow'!I18*'RS V Info'!$G$23</f>
        <v>10000</v>
      </c>
      <c r="G16" s="687">
        <f>'RS Phys Flow'!J18*'RS V Info'!$G$23</f>
        <v>35000</v>
      </c>
      <c r="H16" s="687">
        <f>'RS Phys Flow'!K18*'RS V Info'!$G$23</f>
        <v>10000</v>
      </c>
      <c r="I16" s="687">
        <f>'RS Phys Flow'!L18*'RS V Info'!$G$23</f>
        <v>0</v>
      </c>
      <c r="J16" s="687">
        <f>'RS Phys Flow'!M18*'RS V Info'!$G$23</f>
        <v>0</v>
      </c>
      <c r="K16" s="687">
        <f>'RS Phys Flow'!N18*'RS V Info'!$G$23</f>
        <v>0</v>
      </c>
      <c r="L16" s="687">
        <f>'RS Phys Flow'!O18*'RS V Info'!$G$23</f>
        <v>25000</v>
      </c>
      <c r="M16" s="687">
        <f>'RS Phys Flow'!P18*'RS V Info'!$G$23</f>
        <v>0</v>
      </c>
      <c r="N16" s="687">
        <f>'RS Phys Flow'!Q18*'RS V Info'!$G$23</f>
        <v>0</v>
      </c>
      <c r="O16" s="687">
        <f>'RS Phys Flow'!R18*'RS V Info'!$G$23</f>
        <v>0</v>
      </c>
      <c r="P16" s="687">
        <f>'RS Phys Flow'!S18*'RS V Info'!$G$23</f>
        <v>0</v>
      </c>
      <c r="Q16" s="687">
        <f>'RS Phys Flow'!T18*'RS V Info'!$G$23</f>
        <v>25000</v>
      </c>
      <c r="R16" s="687">
        <f>'RS Phys Flow'!U18*'RS V Info'!$G$23</f>
        <v>0</v>
      </c>
      <c r="S16" s="687">
        <f>'RS Phys Flow'!V18*'RS V Info'!$G$23</f>
        <v>0</v>
      </c>
      <c r="T16" s="687">
        <f>'RS Phys Flow'!W18*'RS V Info'!$G$23</f>
        <v>0</v>
      </c>
      <c r="U16" s="687">
        <f>'RS Phys Flow'!X18*'RS V Info'!$G$23</f>
        <v>0</v>
      </c>
      <c r="V16" s="687">
        <f>'RS Phys Flow'!Y18*'RS V Info'!$G$23</f>
        <v>25000</v>
      </c>
      <c r="W16" s="69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row>
    <row r="17" spans="2:50" ht="42.75" x14ac:dyDescent="0.2">
      <c r="B17" s="187" t="str">
        <f>'RS V Info'!B24</f>
        <v>Firewood (mostly given to volunteers, some sold commercially).</v>
      </c>
      <c r="C17" s="97">
        <f>'RS Phys Flow'!F19*'RS V Info'!$G$24</f>
        <v>300</v>
      </c>
      <c r="D17" s="97">
        <f>'RS Phys Flow'!G19*'RS V Info'!$G$24</f>
        <v>300</v>
      </c>
      <c r="E17" s="97">
        <f>'RS Phys Flow'!H19*'RS V Info'!$G$24</f>
        <v>300</v>
      </c>
      <c r="F17" s="97">
        <f>'RS Phys Flow'!I19*'RS V Info'!$G$24</f>
        <v>300</v>
      </c>
      <c r="G17" s="97">
        <f>'RS Phys Flow'!J19*'RS V Info'!$G$24</f>
        <v>300</v>
      </c>
      <c r="H17" s="97">
        <f>'RS Phys Flow'!K19*'RS V Info'!$G$24</f>
        <v>300</v>
      </c>
      <c r="I17" s="97">
        <f>'RS Phys Flow'!L19*'RS V Info'!$G$24</f>
        <v>300</v>
      </c>
      <c r="J17" s="97">
        <f>'RS Phys Flow'!M19*'RS V Info'!$G$24</f>
        <v>300</v>
      </c>
      <c r="K17" s="97">
        <f>'RS Phys Flow'!N19*'RS V Info'!$G$24</f>
        <v>300</v>
      </c>
      <c r="L17" s="97">
        <f>'RS Phys Flow'!O19*'RS V Info'!$G$24</f>
        <v>300</v>
      </c>
      <c r="M17" s="97">
        <f>'RS Phys Flow'!P19*'RS V Info'!$G$24</f>
        <v>300</v>
      </c>
      <c r="N17" s="97">
        <f>'RS Phys Flow'!Q19*'RS V Info'!$G$24</f>
        <v>300</v>
      </c>
      <c r="O17" s="97">
        <f>'RS Phys Flow'!R19*'RS V Info'!$G$24</f>
        <v>300</v>
      </c>
      <c r="P17" s="97">
        <f>'RS Phys Flow'!S19*'RS V Info'!$G$24</f>
        <v>300</v>
      </c>
      <c r="Q17" s="97">
        <f>'RS Phys Flow'!T19*'RS V Info'!$G$24</f>
        <v>300</v>
      </c>
      <c r="R17" s="97">
        <f>'RS Phys Flow'!U19*'RS V Info'!$G$24</f>
        <v>300</v>
      </c>
      <c r="S17" s="97">
        <f>'RS Phys Flow'!V19*'RS V Info'!$G$24</f>
        <v>300</v>
      </c>
      <c r="T17" s="97">
        <f>'RS Phys Flow'!W19*'RS V Info'!$G$24</f>
        <v>300</v>
      </c>
      <c r="U17" s="97">
        <f>'RS Phys Flow'!X19*'RS V Info'!$G$24</f>
        <v>300</v>
      </c>
      <c r="V17" s="97">
        <f>'RS Phys Flow'!Y19*'RS V Info'!$G$24</f>
        <v>300</v>
      </c>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row>
    <row r="18" spans="2:50" x14ac:dyDescent="0.2">
      <c r="B18" s="187" t="str">
        <f>'RS V Info'!B25</f>
        <v>Birch saplings.</v>
      </c>
      <c r="C18" s="97"/>
      <c r="D18" s="97"/>
      <c r="E18" s="97"/>
      <c r="F18" s="97"/>
      <c r="G18" s="97"/>
      <c r="H18" s="97"/>
      <c r="I18" s="97"/>
      <c r="J18" s="97"/>
      <c r="K18" s="97"/>
      <c r="L18" s="97"/>
      <c r="M18" s="97"/>
      <c r="N18" s="97"/>
      <c r="O18" s="97"/>
      <c r="P18" s="97"/>
      <c r="Q18" s="97"/>
      <c r="R18" s="97"/>
      <c r="S18" s="97"/>
      <c r="T18" s="97"/>
      <c r="U18" s="97"/>
      <c r="V18" s="97"/>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row>
    <row r="19" spans="2:50" x14ac:dyDescent="0.2">
      <c r="B19" s="187" t="str">
        <f>'RS V Info'!B26</f>
        <v>Grazing licence.</v>
      </c>
      <c r="C19" s="97">
        <f>'RS V Info'!E26</f>
        <v>500</v>
      </c>
      <c r="D19" s="97">
        <f>$C$19</f>
        <v>500</v>
      </c>
      <c r="E19" s="97">
        <f t="shared" ref="E19:V19" si="1">$C$19</f>
        <v>500</v>
      </c>
      <c r="F19" s="97">
        <f t="shared" si="1"/>
        <v>500</v>
      </c>
      <c r="G19" s="97">
        <f t="shared" si="1"/>
        <v>500</v>
      </c>
      <c r="H19" s="97">
        <f t="shared" si="1"/>
        <v>500</v>
      </c>
      <c r="I19" s="97">
        <f t="shared" si="1"/>
        <v>500</v>
      </c>
      <c r="J19" s="97">
        <f t="shared" si="1"/>
        <v>500</v>
      </c>
      <c r="K19" s="97">
        <f t="shared" si="1"/>
        <v>500</v>
      </c>
      <c r="L19" s="97">
        <f t="shared" si="1"/>
        <v>500</v>
      </c>
      <c r="M19" s="97">
        <f t="shared" si="1"/>
        <v>500</v>
      </c>
      <c r="N19" s="97">
        <f t="shared" si="1"/>
        <v>500</v>
      </c>
      <c r="O19" s="97">
        <f t="shared" si="1"/>
        <v>500</v>
      </c>
      <c r="P19" s="97">
        <f t="shared" si="1"/>
        <v>500</v>
      </c>
      <c r="Q19" s="97">
        <f t="shared" si="1"/>
        <v>500</v>
      </c>
      <c r="R19" s="97">
        <f t="shared" si="1"/>
        <v>500</v>
      </c>
      <c r="S19" s="97">
        <f t="shared" si="1"/>
        <v>500</v>
      </c>
      <c r="T19" s="97">
        <f t="shared" si="1"/>
        <v>500</v>
      </c>
      <c r="U19" s="97">
        <f t="shared" si="1"/>
        <v>500</v>
      </c>
      <c r="V19" s="97">
        <f t="shared" si="1"/>
        <v>500</v>
      </c>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row>
    <row r="20" spans="2:50" x14ac:dyDescent="0.2">
      <c r="B20" s="187" t="str">
        <f>'RS V Info'!B27</f>
        <v>Biomass.</v>
      </c>
      <c r="C20" s="97"/>
      <c r="D20" s="97"/>
      <c r="E20" s="97"/>
      <c r="F20" s="97"/>
      <c r="G20" s="97"/>
      <c r="H20" s="97"/>
      <c r="I20" s="97"/>
      <c r="J20" s="97"/>
      <c r="K20" s="97"/>
      <c r="L20" s="97"/>
      <c r="M20" s="97"/>
      <c r="N20" s="97"/>
      <c r="O20" s="97"/>
      <c r="P20" s="97"/>
      <c r="Q20" s="97"/>
      <c r="R20" s="97"/>
      <c r="S20" s="97"/>
      <c r="T20" s="97"/>
      <c r="U20" s="97"/>
      <c r="V20" s="97"/>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row>
    <row r="21" spans="2:50" x14ac:dyDescent="0.2">
      <c r="B21" s="187">
        <f>'RS V Info'!B28</f>
        <v>0</v>
      </c>
      <c r="C21" s="97"/>
      <c r="D21" s="97"/>
      <c r="E21" s="97"/>
      <c r="F21" s="97"/>
      <c r="G21" s="97"/>
      <c r="H21" s="97"/>
      <c r="I21" s="97"/>
      <c r="J21" s="97"/>
      <c r="K21" s="97"/>
      <c r="L21" s="97"/>
      <c r="M21" s="97"/>
      <c r="N21" s="97"/>
      <c r="O21" s="97"/>
      <c r="P21" s="97"/>
      <c r="Q21" s="97"/>
      <c r="R21" s="97"/>
      <c r="S21" s="97"/>
      <c r="T21" s="97"/>
      <c r="U21" s="97"/>
      <c r="V21" s="97"/>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row>
    <row r="22" spans="2:50" x14ac:dyDescent="0.2">
      <c r="B22" s="187">
        <f>'RS V Info'!B29</f>
        <v>0</v>
      </c>
      <c r="C22" s="97"/>
      <c r="D22" s="97"/>
      <c r="E22" s="97"/>
      <c r="F22" s="97"/>
      <c r="G22" s="97"/>
      <c r="H22" s="97"/>
      <c r="I22" s="97"/>
      <c r="J22" s="97"/>
      <c r="K22" s="97"/>
      <c r="L22" s="97"/>
      <c r="M22" s="97"/>
      <c r="N22" s="97"/>
      <c r="O22" s="97"/>
      <c r="P22" s="97"/>
      <c r="Q22" s="97"/>
      <c r="R22" s="97"/>
      <c r="S22" s="97"/>
      <c r="T22" s="97"/>
      <c r="U22" s="97"/>
      <c r="V22" s="97"/>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row>
    <row r="23" spans="2:50" ht="15" x14ac:dyDescent="0.2">
      <c r="B23" s="188" t="s">
        <v>55</v>
      </c>
      <c r="C23" s="189"/>
      <c r="D23" s="189"/>
      <c r="E23" s="189"/>
      <c r="F23" s="189"/>
      <c r="G23" s="189"/>
      <c r="H23" s="189"/>
      <c r="I23" s="189"/>
      <c r="J23" s="189"/>
      <c r="K23" s="189"/>
      <c r="L23" s="189"/>
      <c r="M23" s="189"/>
      <c r="N23" s="189"/>
      <c r="O23" s="189"/>
      <c r="P23" s="189"/>
      <c r="Q23" s="189"/>
      <c r="R23" s="189"/>
      <c r="S23" s="189"/>
      <c r="T23" s="189"/>
      <c r="U23" s="189"/>
      <c r="V23" s="189"/>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row>
    <row r="24" spans="2:50" x14ac:dyDescent="0.2">
      <c r="B24" s="187" t="str">
        <f>'RS V Info'!B31</f>
        <v>Net carbon flux.</v>
      </c>
      <c r="C24" s="97">
        <f>-1*'RS Phys Flow'!F26*'X RS Gen V Info'!E39</f>
        <v>4811043.6110056033</v>
      </c>
      <c r="D24" s="97">
        <f>-1*'RS Phys Flow'!G26*'X RS Gen V Info'!F39</f>
        <v>4883209.2651706859</v>
      </c>
      <c r="E24" s="97">
        <f>-1*'RS Phys Flow'!H26*'X RS Gen V Info'!G39</f>
        <v>4904284.1683151051</v>
      </c>
      <c r="F24" s="97">
        <f>-1*'RS Phys Flow'!I26*'X RS Gen V Info'!H39</f>
        <v>4924892.5964691956</v>
      </c>
      <c r="G24" s="97">
        <f>-1*'RS Phys Flow'!J26*'X RS Gen V Info'!I39</f>
        <v>4730015.1259852527</v>
      </c>
      <c r="H24" s="97">
        <f>-1*'RS Phys Flow'!K26*'X RS Gen V Info'!J39</f>
        <v>4754202.7033340391</v>
      </c>
      <c r="I24" s="97">
        <f>-1*'RS Phys Flow'!L26*'X RS Gen V Info'!K39</f>
        <v>4832140.4525690237</v>
      </c>
      <c r="J24" s="97">
        <f>-1*'RS Phys Flow'!M26*'X RS Gen V Info'!L39</f>
        <v>4910078.2018040083</v>
      </c>
      <c r="K24" s="97">
        <f>-1*'RS Phys Flow'!N26*'X RS Gen V Info'!M39</f>
        <v>4988015.951038992</v>
      </c>
      <c r="L24" s="97">
        <f>-1*'RS Phys Flow'!O26*'X RS Gen V Info'!N39</f>
        <v>4949494.9945205534</v>
      </c>
      <c r="M24" s="97">
        <f>-1*'RS Phys Flow'!P26*'X RS Gen V Info'!O39</f>
        <v>5025641.0713593308</v>
      </c>
      <c r="N24" s="97">
        <f>-1*'RS Phys Flow'!Q26*'X RS Gen V Info'!P39</f>
        <v>5101787.1481981082</v>
      </c>
      <c r="O24" s="97">
        <f>-1*'RS Phys Flow'!R26*'X RS Gen V Info'!Q39</f>
        <v>5177933.2250368856</v>
      </c>
      <c r="P24" s="97">
        <f>-1*'RS Phys Flow'!S26*'X RS Gen V Info'!R39</f>
        <v>5254079.3018756639</v>
      </c>
      <c r="Q24" s="97">
        <f>-1*'RS Phys Flow'!T26*'X RS Gen V Info'!S39</f>
        <v>5204808.3109799838</v>
      </c>
      <c r="R24" s="97">
        <f>-1*'RS Phys Flow'!U26*'X RS Gen V Info'!T39</f>
        <v>5688111.9398566969</v>
      </c>
      <c r="S24" s="97">
        <f>-1*'RS Phys Flow'!V26*'X RS Gen V Info'!U39</f>
        <v>6171415.568733409</v>
      </c>
      <c r="T24" s="97">
        <f>-1*'RS Phys Flow'!W26*'X RS Gen V Info'!V39</f>
        <v>6654719.1976101222</v>
      </c>
      <c r="U24" s="97">
        <f>-1*'RS Phys Flow'!X26*'X RS Gen V Info'!W39</f>
        <v>7138022.8264868353</v>
      </c>
      <c r="V24" s="97">
        <f>-1*'RS Phys Flow'!Y26*'X RS Gen V Info'!X39</f>
        <v>7437680.0347523782</v>
      </c>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row>
    <row r="25" spans="2:50" x14ac:dyDescent="0.2">
      <c r="B25" s="187">
        <f>'RS V Info'!B32</f>
        <v>0</v>
      </c>
      <c r="C25" s="97"/>
      <c r="D25" s="97"/>
      <c r="E25" s="97"/>
      <c r="F25" s="97"/>
      <c r="G25" s="97"/>
      <c r="H25" s="97"/>
      <c r="I25" s="97"/>
      <c r="J25" s="97"/>
      <c r="K25" s="97"/>
      <c r="L25" s="97"/>
      <c r="M25" s="97"/>
      <c r="N25" s="97"/>
      <c r="O25" s="97"/>
      <c r="P25" s="97"/>
      <c r="Q25" s="97"/>
      <c r="R25" s="97"/>
      <c r="S25" s="97"/>
      <c r="T25" s="97"/>
      <c r="U25" s="97"/>
      <c r="V25" s="97"/>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row>
    <row r="26" spans="2:50" x14ac:dyDescent="0.2">
      <c r="B26" s="187">
        <f>'RS V Info'!B33</f>
        <v>0</v>
      </c>
      <c r="C26" s="97"/>
      <c r="D26" s="97"/>
      <c r="E26" s="97"/>
      <c r="F26" s="97"/>
      <c r="G26" s="97"/>
      <c r="H26" s="97"/>
      <c r="I26" s="97"/>
      <c r="J26" s="97"/>
      <c r="K26" s="97"/>
      <c r="L26" s="97"/>
      <c r="M26" s="97"/>
      <c r="N26" s="97"/>
      <c r="O26" s="97"/>
      <c r="P26" s="97"/>
      <c r="Q26" s="97"/>
      <c r="R26" s="97"/>
      <c r="S26" s="97"/>
      <c r="T26" s="97"/>
      <c r="U26" s="97"/>
      <c r="V26" s="97"/>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row>
    <row r="27" spans="2:50" x14ac:dyDescent="0.2">
      <c r="B27" s="187">
        <f>'RS V Info'!B34</f>
        <v>0</v>
      </c>
      <c r="C27" s="97"/>
      <c r="D27" s="97"/>
      <c r="E27" s="97"/>
      <c r="F27" s="97"/>
      <c r="G27" s="97"/>
      <c r="H27" s="97"/>
      <c r="I27" s="97"/>
      <c r="J27" s="97"/>
      <c r="K27" s="97"/>
      <c r="L27" s="97"/>
      <c r="M27" s="97"/>
      <c r="N27" s="97"/>
      <c r="O27" s="97"/>
      <c r="P27" s="97"/>
      <c r="Q27" s="97"/>
      <c r="R27" s="97"/>
      <c r="S27" s="97"/>
      <c r="T27" s="97"/>
      <c r="U27" s="97"/>
      <c r="V27" s="97"/>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row>
    <row r="28" spans="2:50" x14ac:dyDescent="0.2">
      <c r="B28" s="187">
        <f>'RS V Info'!B35</f>
        <v>0</v>
      </c>
      <c r="C28" s="97"/>
      <c r="D28" s="97"/>
      <c r="E28" s="97"/>
      <c r="F28" s="97"/>
      <c r="G28" s="97"/>
      <c r="H28" s="97"/>
      <c r="I28" s="97"/>
      <c r="J28" s="97"/>
      <c r="K28" s="97"/>
      <c r="L28" s="97"/>
      <c r="M28" s="97"/>
      <c r="N28" s="97"/>
      <c r="O28" s="97"/>
      <c r="P28" s="97"/>
      <c r="Q28" s="97"/>
      <c r="R28" s="97"/>
      <c r="S28" s="97"/>
      <c r="T28" s="97"/>
      <c r="U28" s="97"/>
      <c r="V28" s="97"/>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row>
    <row r="29" spans="2:50" ht="15" x14ac:dyDescent="0.2">
      <c r="B29" s="190" t="s">
        <v>20</v>
      </c>
      <c r="C29" s="191"/>
      <c r="D29" s="191"/>
      <c r="E29" s="191"/>
      <c r="F29" s="191"/>
      <c r="G29" s="191"/>
      <c r="H29" s="191"/>
      <c r="I29" s="191"/>
      <c r="J29" s="191"/>
      <c r="K29" s="191"/>
      <c r="L29" s="191"/>
      <c r="M29" s="191"/>
      <c r="N29" s="191"/>
      <c r="O29" s="191"/>
      <c r="P29" s="191"/>
      <c r="Q29" s="191"/>
      <c r="R29" s="191"/>
      <c r="S29" s="191"/>
      <c r="T29" s="191"/>
      <c r="U29" s="191"/>
      <c r="V29" s="191"/>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row>
    <row r="30" spans="2:50" x14ac:dyDescent="0.2">
      <c r="B30" s="187" t="str">
        <f>'RS V Info'!B37</f>
        <v>Visits (recreational).</v>
      </c>
      <c r="C30" s="97">
        <f>'RS Phys Flow'!F32*'X RS Gen V Info'!$E$17</f>
        <v>383333.33333333337</v>
      </c>
      <c r="D30" s="97">
        <f>'RS Phys Flow'!G32*'X RS Gen V Info'!$E$17</f>
        <v>383333.33333333337</v>
      </c>
      <c r="E30" s="97">
        <f>'RS Phys Flow'!H32*'X RS Gen V Info'!$E$17</f>
        <v>383333.33333333337</v>
      </c>
      <c r="F30" s="97">
        <f>'RS Phys Flow'!I32*'X RS Gen V Info'!$E$17</f>
        <v>383333.33333333337</v>
      </c>
      <c r="G30" s="97">
        <f>'RS Phys Flow'!J32*'X RS Gen V Info'!$E$17</f>
        <v>383333.33333333337</v>
      </c>
      <c r="H30" s="97">
        <f>'RS Phys Flow'!K32*'X RS Gen V Info'!$E$17</f>
        <v>383333.33333333337</v>
      </c>
      <c r="I30" s="97">
        <f>'RS Phys Flow'!L32*'X RS Gen V Info'!$E$17</f>
        <v>383333.33333333337</v>
      </c>
      <c r="J30" s="97">
        <f>'RS Phys Flow'!M32*'X RS Gen V Info'!$E$17</f>
        <v>383333.33333333337</v>
      </c>
      <c r="K30" s="97">
        <f>'RS Phys Flow'!N32*'X RS Gen V Info'!$E$17</f>
        <v>383333.33333333337</v>
      </c>
      <c r="L30" s="97">
        <f>'RS Phys Flow'!O32*'X RS Gen V Info'!$E$17</f>
        <v>383333.33333333337</v>
      </c>
      <c r="M30" s="97">
        <f>'RS Phys Flow'!P32*'X RS Gen V Info'!$E$17</f>
        <v>383333.33333333337</v>
      </c>
      <c r="N30" s="97">
        <f>'RS Phys Flow'!Q32*'X RS Gen V Info'!$E$17</f>
        <v>383333.33333333337</v>
      </c>
      <c r="O30" s="97">
        <f>'RS Phys Flow'!R32*'X RS Gen V Info'!$E$17</f>
        <v>383333.33333333337</v>
      </c>
      <c r="P30" s="97">
        <f>'RS Phys Flow'!S32*'X RS Gen V Info'!$E$17</f>
        <v>383333.33333333337</v>
      </c>
      <c r="Q30" s="97">
        <f>'RS Phys Flow'!T32*'X RS Gen V Info'!$E$17</f>
        <v>383333.33333333337</v>
      </c>
      <c r="R30" s="97">
        <f>'RS Phys Flow'!U32*'X RS Gen V Info'!$E$17</f>
        <v>383333.33333333337</v>
      </c>
      <c r="S30" s="97">
        <f>'RS Phys Flow'!V32*'X RS Gen V Info'!$E$17</f>
        <v>383333.33333333337</v>
      </c>
      <c r="T30" s="97">
        <f>'RS Phys Flow'!W32*'X RS Gen V Info'!$E$17</f>
        <v>383333.33333333337</v>
      </c>
      <c r="U30" s="97">
        <f>'RS Phys Flow'!X32*'X RS Gen V Info'!$E$17</f>
        <v>383333.33333333337</v>
      </c>
      <c r="V30" s="97">
        <f>'RS Phys Flow'!Y32*'X RS Gen V Info'!$E$17</f>
        <v>383333.33333333337</v>
      </c>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row>
    <row r="31" spans="2:50" x14ac:dyDescent="0.2">
      <c r="B31" s="187" t="str">
        <f>'RS V Info'!B38</f>
        <v>Scientific research.</v>
      </c>
      <c r="C31" s="97"/>
      <c r="D31" s="97"/>
      <c r="E31" s="97"/>
      <c r="F31" s="97"/>
      <c r="G31" s="97"/>
      <c r="H31" s="97"/>
      <c r="I31" s="97"/>
      <c r="J31" s="97"/>
      <c r="K31" s="97"/>
      <c r="L31" s="97"/>
      <c r="M31" s="97"/>
      <c r="N31" s="97"/>
      <c r="O31" s="97"/>
      <c r="P31" s="97"/>
      <c r="Q31" s="97"/>
      <c r="R31" s="97"/>
      <c r="S31" s="97"/>
      <c r="T31" s="97"/>
      <c r="U31" s="97"/>
      <c r="V31" s="97"/>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row>
    <row r="32" spans="2:50" ht="28.5" x14ac:dyDescent="0.2">
      <c r="B32" s="187" t="str">
        <f>'RS V Info'!B39</f>
        <v>Undergraduate or masters dissertations.</v>
      </c>
      <c r="C32" s="97"/>
      <c r="D32" s="97"/>
      <c r="E32" s="97"/>
      <c r="F32" s="97"/>
      <c r="G32" s="97"/>
      <c r="H32" s="97"/>
      <c r="I32" s="97"/>
      <c r="J32" s="97"/>
      <c r="K32" s="97"/>
      <c r="L32" s="97"/>
      <c r="M32" s="97"/>
      <c r="N32" s="97"/>
      <c r="O32" s="97"/>
      <c r="P32" s="97"/>
      <c r="Q32" s="97"/>
      <c r="R32" s="97"/>
      <c r="S32" s="97"/>
      <c r="T32" s="97"/>
      <c r="U32" s="97"/>
      <c r="V32" s="97"/>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row>
    <row r="33" spans="2:50" ht="28.5" x14ac:dyDescent="0.2">
      <c r="B33" s="187" t="str">
        <f>'RS V Info'!B40</f>
        <v>Educational visits: college, supported by NE staff.</v>
      </c>
      <c r="C33" s="97">
        <f>'RS Phys Flow'!F35*'X RS Gen V Info'!$E$30</f>
        <v>552</v>
      </c>
      <c r="D33" s="97">
        <f>'RS Phys Flow'!G35*'X RS Gen V Info'!$E$30</f>
        <v>552</v>
      </c>
      <c r="E33" s="97">
        <f>'RS Phys Flow'!H35*'X RS Gen V Info'!$E$30</f>
        <v>552</v>
      </c>
      <c r="F33" s="97">
        <f>'RS Phys Flow'!I35*'X RS Gen V Info'!$E$30</f>
        <v>552</v>
      </c>
      <c r="G33" s="97">
        <f>'RS Phys Flow'!J35*'X RS Gen V Info'!$E$30</f>
        <v>552</v>
      </c>
      <c r="H33" s="97">
        <f>'RS Phys Flow'!K35*'X RS Gen V Info'!$E$30</f>
        <v>552</v>
      </c>
      <c r="I33" s="97">
        <f>'RS Phys Flow'!L35*'X RS Gen V Info'!$E$30</f>
        <v>552</v>
      </c>
      <c r="J33" s="97">
        <f>'RS Phys Flow'!M35*'X RS Gen V Info'!$E$30</f>
        <v>552</v>
      </c>
      <c r="K33" s="97">
        <f>'RS Phys Flow'!N35*'X RS Gen V Info'!$E$30</f>
        <v>552</v>
      </c>
      <c r="L33" s="97">
        <f>'RS Phys Flow'!O35*'X RS Gen V Info'!$E$30</f>
        <v>552</v>
      </c>
      <c r="M33" s="97">
        <f>'RS Phys Flow'!P35*'X RS Gen V Info'!$E$30</f>
        <v>552</v>
      </c>
      <c r="N33" s="97">
        <f>'RS Phys Flow'!Q35*'X RS Gen V Info'!$E$30</f>
        <v>552</v>
      </c>
      <c r="O33" s="97">
        <f>'RS Phys Flow'!R35*'X RS Gen V Info'!$E$30</f>
        <v>552</v>
      </c>
      <c r="P33" s="97">
        <f>'RS Phys Flow'!S35*'X RS Gen V Info'!$E$30</f>
        <v>552</v>
      </c>
      <c r="Q33" s="97">
        <f>'RS Phys Flow'!T35*'X RS Gen V Info'!$E$30</f>
        <v>552</v>
      </c>
      <c r="R33" s="97">
        <f>'RS Phys Flow'!U35*'X RS Gen V Info'!$E$30</f>
        <v>552</v>
      </c>
      <c r="S33" s="97">
        <f>'RS Phys Flow'!V35*'X RS Gen V Info'!$E$30</f>
        <v>552</v>
      </c>
      <c r="T33" s="97">
        <f>'RS Phys Flow'!W35*'X RS Gen V Info'!$E$30</f>
        <v>552</v>
      </c>
      <c r="U33" s="97">
        <f>'RS Phys Flow'!X35*'X RS Gen V Info'!$E$30</f>
        <v>552</v>
      </c>
      <c r="V33" s="97">
        <f>'RS Phys Flow'!Y35*'X RS Gen V Info'!$E$30</f>
        <v>552</v>
      </c>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row>
    <row r="34" spans="2:50" ht="28.5" x14ac:dyDescent="0.2">
      <c r="B34" s="187" t="str">
        <f>'RS V Info'!B41</f>
        <v>Educational visits: college (unsupported).</v>
      </c>
      <c r="C34" s="97">
        <f>'RS Phys Flow'!F36*'X RS Gen V Info'!$E$31</f>
        <v>316.66666666666669</v>
      </c>
      <c r="D34" s="97">
        <f>'RS Phys Flow'!G36*'X RS Gen V Info'!$E$31</f>
        <v>316.66666666666669</v>
      </c>
      <c r="E34" s="97">
        <f>'RS Phys Flow'!H36*'X RS Gen V Info'!$E$31</f>
        <v>316.66666666666669</v>
      </c>
      <c r="F34" s="97">
        <f>'RS Phys Flow'!I36*'X RS Gen V Info'!$E$31</f>
        <v>316.66666666666669</v>
      </c>
      <c r="G34" s="97">
        <f>'RS Phys Flow'!J36*'X RS Gen V Info'!$E$31</f>
        <v>316.66666666666669</v>
      </c>
      <c r="H34" s="97">
        <f>'RS Phys Flow'!K36*'X RS Gen V Info'!$E$31</f>
        <v>316.66666666666669</v>
      </c>
      <c r="I34" s="97">
        <f>'RS Phys Flow'!L36*'X RS Gen V Info'!$E$31</f>
        <v>316.66666666666669</v>
      </c>
      <c r="J34" s="97">
        <f>'RS Phys Flow'!M36*'X RS Gen V Info'!$E$31</f>
        <v>316.66666666666669</v>
      </c>
      <c r="K34" s="97">
        <f>'RS Phys Flow'!N36*'X RS Gen V Info'!$E$31</f>
        <v>316.66666666666669</v>
      </c>
      <c r="L34" s="97">
        <f>'RS Phys Flow'!O36*'X RS Gen V Info'!$E$31</f>
        <v>316.66666666666669</v>
      </c>
      <c r="M34" s="97">
        <f>'RS Phys Flow'!P36*'X RS Gen V Info'!$E$31</f>
        <v>316.66666666666669</v>
      </c>
      <c r="N34" s="97">
        <f>'RS Phys Flow'!Q36*'X RS Gen V Info'!$E$31</f>
        <v>316.66666666666669</v>
      </c>
      <c r="O34" s="97">
        <f>'RS Phys Flow'!R36*'X RS Gen V Info'!$E$31</f>
        <v>316.66666666666669</v>
      </c>
      <c r="P34" s="97">
        <f>'RS Phys Flow'!S36*'X RS Gen V Info'!$E$31</f>
        <v>316.66666666666669</v>
      </c>
      <c r="Q34" s="97">
        <f>'RS Phys Flow'!T36*'X RS Gen V Info'!$E$31</f>
        <v>316.66666666666669</v>
      </c>
      <c r="R34" s="97">
        <f>'RS Phys Flow'!U36*'X RS Gen V Info'!$E$31</f>
        <v>316.66666666666669</v>
      </c>
      <c r="S34" s="97">
        <f>'RS Phys Flow'!V36*'X RS Gen V Info'!$E$31</f>
        <v>316.66666666666669</v>
      </c>
      <c r="T34" s="97">
        <f>'RS Phys Flow'!W36*'X RS Gen V Info'!$E$31</f>
        <v>316.66666666666669</v>
      </c>
      <c r="U34" s="97">
        <f>'RS Phys Flow'!X36*'X RS Gen V Info'!$E$31</f>
        <v>316.66666666666669</v>
      </c>
      <c r="V34" s="97">
        <f>'RS Phys Flow'!Y36*'X RS Gen V Info'!$E$31</f>
        <v>316.66666666666669</v>
      </c>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row>
    <row r="35" spans="2:50" ht="28.5" x14ac:dyDescent="0.2">
      <c r="B35" s="187" t="str">
        <f>'RS V Info'!B42</f>
        <v>Educational visits: schools, supported by NE staff.</v>
      </c>
      <c r="C35" s="97">
        <f>'RS Phys Flow'!F37*'X RS Gen V Info'!$E$28</f>
        <v>586.5</v>
      </c>
      <c r="D35" s="97">
        <f>'RS Phys Flow'!G37*'X RS Gen V Info'!$E$28</f>
        <v>586.5</v>
      </c>
      <c r="E35" s="97">
        <f>'RS Phys Flow'!H37*'X RS Gen V Info'!$E$28</f>
        <v>586.5</v>
      </c>
      <c r="F35" s="97">
        <f>'RS Phys Flow'!I37*'X RS Gen V Info'!$E$28</f>
        <v>586.5</v>
      </c>
      <c r="G35" s="97">
        <f>'RS Phys Flow'!J37*'X RS Gen V Info'!$E$28</f>
        <v>586.5</v>
      </c>
      <c r="H35" s="97">
        <f>'RS Phys Flow'!K37*'X RS Gen V Info'!$E$28</f>
        <v>586.5</v>
      </c>
      <c r="I35" s="97">
        <f>'RS Phys Flow'!L37*'X RS Gen V Info'!$E$28</f>
        <v>586.5</v>
      </c>
      <c r="J35" s="97">
        <f>'RS Phys Flow'!M37*'X RS Gen V Info'!$E$28</f>
        <v>586.5</v>
      </c>
      <c r="K35" s="97">
        <f>'RS Phys Flow'!N37*'X RS Gen V Info'!$E$28</f>
        <v>586.5</v>
      </c>
      <c r="L35" s="97">
        <f>'RS Phys Flow'!O37*'X RS Gen V Info'!$E$28</f>
        <v>586.5</v>
      </c>
      <c r="M35" s="97">
        <f>'RS Phys Flow'!P37*'X RS Gen V Info'!$E$28</f>
        <v>586.5</v>
      </c>
      <c r="N35" s="97">
        <f>'RS Phys Flow'!Q37*'X RS Gen V Info'!$E$28</f>
        <v>586.5</v>
      </c>
      <c r="O35" s="97">
        <f>'RS Phys Flow'!R37*'X RS Gen V Info'!$E$28</f>
        <v>586.5</v>
      </c>
      <c r="P35" s="97">
        <f>'RS Phys Flow'!S37*'X RS Gen V Info'!$E$28</f>
        <v>586.5</v>
      </c>
      <c r="Q35" s="97">
        <f>'RS Phys Flow'!T37*'X RS Gen V Info'!$E$28</f>
        <v>586.5</v>
      </c>
      <c r="R35" s="97">
        <f>'RS Phys Flow'!U37*'X RS Gen V Info'!$E$28</f>
        <v>586.5</v>
      </c>
      <c r="S35" s="97">
        <f>'RS Phys Flow'!V37*'X RS Gen V Info'!$E$28</f>
        <v>586.5</v>
      </c>
      <c r="T35" s="97">
        <f>'RS Phys Flow'!W37*'X RS Gen V Info'!$E$28</f>
        <v>586.5</v>
      </c>
      <c r="U35" s="97">
        <f>'RS Phys Flow'!X37*'X RS Gen V Info'!$E$28</f>
        <v>586.5</v>
      </c>
      <c r="V35" s="97">
        <f>'RS Phys Flow'!Y37*'X RS Gen V Info'!$E$28</f>
        <v>586.5</v>
      </c>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row>
    <row r="36" spans="2:50" ht="28.5" x14ac:dyDescent="0.2">
      <c r="B36" s="187" t="str">
        <f>'RS V Info'!B43</f>
        <v>Educational visits: schools (unsupported).</v>
      </c>
      <c r="C36" s="97">
        <f>'RS Phys Flow'!F38*'X RS Gen V Info'!$E$29</f>
        <v>1020.8333333333334</v>
      </c>
      <c r="D36" s="97">
        <f>'RS Phys Flow'!G38*'X RS Gen V Info'!$E$29</f>
        <v>1020.8333333333334</v>
      </c>
      <c r="E36" s="97">
        <f>'RS Phys Flow'!H38*'X RS Gen V Info'!$E$29</f>
        <v>1020.8333333333334</v>
      </c>
      <c r="F36" s="97">
        <f>'RS Phys Flow'!I38*'X RS Gen V Info'!$E$29</f>
        <v>1020.8333333333334</v>
      </c>
      <c r="G36" s="97">
        <f>'RS Phys Flow'!J38*'X RS Gen V Info'!$E$29</f>
        <v>1020.8333333333334</v>
      </c>
      <c r="H36" s="97">
        <f>'RS Phys Flow'!K38*'X RS Gen V Info'!$E$29</f>
        <v>1020.8333333333334</v>
      </c>
      <c r="I36" s="97">
        <f>'RS Phys Flow'!L38*'X RS Gen V Info'!$E$29</f>
        <v>1020.8333333333334</v>
      </c>
      <c r="J36" s="97">
        <f>'RS Phys Flow'!M38*'X RS Gen V Info'!$E$29</f>
        <v>1020.8333333333334</v>
      </c>
      <c r="K36" s="97">
        <f>'RS Phys Flow'!N38*'X RS Gen V Info'!$E$29</f>
        <v>1020.8333333333334</v>
      </c>
      <c r="L36" s="97">
        <f>'RS Phys Flow'!O38*'X RS Gen V Info'!$E$29</f>
        <v>1020.8333333333334</v>
      </c>
      <c r="M36" s="97">
        <f>'RS Phys Flow'!P38*'X RS Gen V Info'!$E$29</f>
        <v>1020.8333333333334</v>
      </c>
      <c r="N36" s="97">
        <f>'RS Phys Flow'!Q38*'X RS Gen V Info'!$E$29</f>
        <v>1020.8333333333334</v>
      </c>
      <c r="O36" s="97">
        <f>'RS Phys Flow'!R38*'X RS Gen V Info'!$E$29</f>
        <v>1020.8333333333334</v>
      </c>
      <c r="P36" s="97">
        <f>'RS Phys Flow'!S38*'X RS Gen V Info'!$E$29</f>
        <v>1020.8333333333334</v>
      </c>
      <c r="Q36" s="97">
        <f>'RS Phys Flow'!T38*'X RS Gen V Info'!$E$29</f>
        <v>1020.8333333333334</v>
      </c>
      <c r="R36" s="97">
        <f>'RS Phys Flow'!U38*'X RS Gen V Info'!$E$29</f>
        <v>1020.8333333333334</v>
      </c>
      <c r="S36" s="97">
        <f>'RS Phys Flow'!V38*'X RS Gen V Info'!$E$29</f>
        <v>1020.8333333333334</v>
      </c>
      <c r="T36" s="97">
        <f>'RS Phys Flow'!W38*'X RS Gen V Info'!$E$29</f>
        <v>1020.8333333333334</v>
      </c>
      <c r="U36" s="97">
        <f>'RS Phys Flow'!X38*'X RS Gen V Info'!$E$29</f>
        <v>1020.8333333333334</v>
      </c>
      <c r="V36" s="97">
        <f>'RS Phys Flow'!Y38*'X RS Gen V Info'!$E$29</f>
        <v>1020.8333333333334</v>
      </c>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row>
    <row r="37" spans="2:50" ht="28.5" x14ac:dyDescent="0.2">
      <c r="B37" s="187" t="str">
        <f>'RS V Info'!B44</f>
        <v>Educational visits: other groups, supported by NE staff.</v>
      </c>
      <c r="C37" s="97">
        <f>'RS Phys Flow'!F39*'X RS Gen V Info'!$E$32</f>
        <v>875</v>
      </c>
      <c r="D37" s="97">
        <f>'RS Phys Flow'!G39*'X RS Gen V Info'!$E$32</f>
        <v>875</v>
      </c>
      <c r="E37" s="97">
        <f>'RS Phys Flow'!H39*'X RS Gen V Info'!$E$32</f>
        <v>875</v>
      </c>
      <c r="F37" s="97">
        <f>'RS Phys Flow'!I39*'X RS Gen V Info'!$E$32</f>
        <v>875</v>
      </c>
      <c r="G37" s="97">
        <f>'RS Phys Flow'!J39*'X RS Gen V Info'!$E$32</f>
        <v>875</v>
      </c>
      <c r="H37" s="97">
        <f>'RS Phys Flow'!K39*'X RS Gen V Info'!$E$32</f>
        <v>875</v>
      </c>
      <c r="I37" s="97">
        <f>'RS Phys Flow'!L39*'X RS Gen V Info'!$E$32</f>
        <v>875</v>
      </c>
      <c r="J37" s="97">
        <f>'RS Phys Flow'!M39*'X RS Gen V Info'!$E$32</f>
        <v>875</v>
      </c>
      <c r="K37" s="97">
        <f>'RS Phys Flow'!N39*'X RS Gen V Info'!$E$32</f>
        <v>875</v>
      </c>
      <c r="L37" s="97">
        <f>'RS Phys Flow'!O39*'X RS Gen V Info'!$E$32</f>
        <v>875</v>
      </c>
      <c r="M37" s="97">
        <f>'RS Phys Flow'!P39*'X RS Gen V Info'!$E$32</f>
        <v>875</v>
      </c>
      <c r="N37" s="97">
        <f>'RS Phys Flow'!Q39*'X RS Gen V Info'!$E$32</f>
        <v>875</v>
      </c>
      <c r="O37" s="97">
        <f>'RS Phys Flow'!R39*'X RS Gen V Info'!$E$32</f>
        <v>875</v>
      </c>
      <c r="P37" s="97">
        <f>'RS Phys Flow'!S39*'X RS Gen V Info'!$E$32</f>
        <v>875</v>
      </c>
      <c r="Q37" s="97">
        <f>'RS Phys Flow'!T39*'X RS Gen V Info'!$E$32</f>
        <v>875</v>
      </c>
      <c r="R37" s="97">
        <f>'RS Phys Flow'!U39*'X RS Gen V Info'!$E$32</f>
        <v>875</v>
      </c>
      <c r="S37" s="97">
        <f>'RS Phys Flow'!V39*'X RS Gen V Info'!$E$32</f>
        <v>875</v>
      </c>
      <c r="T37" s="97">
        <f>'RS Phys Flow'!W39*'X RS Gen V Info'!$E$32</f>
        <v>875</v>
      </c>
      <c r="U37" s="97">
        <f>'RS Phys Flow'!X39*'X RS Gen V Info'!$E$32</f>
        <v>875</v>
      </c>
      <c r="V37" s="97">
        <f>'RS Phys Flow'!Y39*'X RS Gen V Info'!$E$32</f>
        <v>875</v>
      </c>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row>
    <row r="38" spans="2:50" ht="33" customHeight="1" x14ac:dyDescent="0.2">
      <c r="B38" s="187" t="str">
        <f>'RS V Info'!B45</f>
        <v>Educational visits: other groups (unsupported).</v>
      </c>
      <c r="C38" s="97">
        <f>'RS Phys Flow'!F40*'X RS Gen V Info'!$E$33</f>
        <v>1104.1666666666667</v>
      </c>
      <c r="D38" s="97">
        <f>'RS Phys Flow'!G40*'X RS Gen V Info'!$E$33</f>
        <v>1104.1666666666667</v>
      </c>
      <c r="E38" s="97">
        <f>'RS Phys Flow'!H40*'X RS Gen V Info'!$E$33</f>
        <v>1104.1666666666667</v>
      </c>
      <c r="F38" s="97">
        <f>'RS Phys Flow'!I40*'X RS Gen V Info'!$E$33</f>
        <v>1104.1666666666667</v>
      </c>
      <c r="G38" s="97">
        <f>'RS Phys Flow'!J40*'X RS Gen V Info'!$E$33</f>
        <v>1104.1666666666667</v>
      </c>
      <c r="H38" s="97">
        <f>'RS Phys Flow'!K40*'X RS Gen V Info'!$E$33</f>
        <v>1104.1666666666667</v>
      </c>
      <c r="I38" s="97">
        <f>'RS Phys Flow'!L40*'X RS Gen V Info'!$E$33</f>
        <v>1104.1666666666667</v>
      </c>
      <c r="J38" s="97">
        <f>'RS Phys Flow'!M40*'X RS Gen V Info'!$E$33</f>
        <v>1104.1666666666667</v>
      </c>
      <c r="K38" s="97">
        <f>'RS Phys Flow'!N40*'X RS Gen V Info'!$E$33</f>
        <v>1104.1666666666667</v>
      </c>
      <c r="L38" s="97">
        <f>'RS Phys Flow'!O40*'X RS Gen V Info'!$E$33</f>
        <v>1104.1666666666667</v>
      </c>
      <c r="M38" s="97">
        <f>'RS Phys Flow'!P40*'X RS Gen V Info'!$E$33</f>
        <v>1104.1666666666667</v>
      </c>
      <c r="N38" s="97">
        <f>'RS Phys Flow'!Q40*'X RS Gen V Info'!$E$33</f>
        <v>1104.1666666666667</v>
      </c>
      <c r="O38" s="97">
        <f>'RS Phys Flow'!R40*'X RS Gen V Info'!$E$33</f>
        <v>1104.1666666666667</v>
      </c>
      <c r="P38" s="97">
        <f>'RS Phys Flow'!S40*'X RS Gen V Info'!$E$33</f>
        <v>1104.1666666666667</v>
      </c>
      <c r="Q38" s="97">
        <f>'RS Phys Flow'!T40*'X RS Gen V Info'!$E$33</f>
        <v>1104.1666666666667</v>
      </c>
      <c r="R38" s="97">
        <f>'RS Phys Flow'!U40*'X RS Gen V Info'!$E$33</f>
        <v>1104.1666666666667</v>
      </c>
      <c r="S38" s="97">
        <f>'RS Phys Flow'!V40*'X RS Gen V Info'!$E$33</f>
        <v>1104.1666666666667</v>
      </c>
      <c r="T38" s="97">
        <f>'RS Phys Flow'!W40*'X RS Gen V Info'!$E$33</f>
        <v>1104.1666666666667</v>
      </c>
      <c r="U38" s="97">
        <f>'RS Phys Flow'!X40*'X RS Gen V Info'!$E$33</f>
        <v>1104.1666666666667</v>
      </c>
      <c r="V38" s="97">
        <f>'RS Phys Flow'!Y40*'X RS Gen V Info'!$E$33</f>
        <v>1104.1666666666667</v>
      </c>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row>
    <row r="39" spans="2:50" x14ac:dyDescent="0.2">
      <c r="B39" s="187" t="str">
        <f>'RS V Info'!B46</f>
        <v>Volunteer training.</v>
      </c>
      <c r="C39" s="97"/>
      <c r="D39" s="97"/>
      <c r="E39" s="97"/>
      <c r="F39" s="97"/>
      <c r="G39" s="97"/>
      <c r="H39" s="97"/>
      <c r="I39" s="97"/>
      <c r="J39" s="97"/>
      <c r="K39" s="97"/>
      <c r="L39" s="97"/>
      <c r="M39" s="97"/>
      <c r="N39" s="97"/>
      <c r="O39" s="97"/>
      <c r="P39" s="97"/>
      <c r="Q39" s="97"/>
      <c r="R39" s="97"/>
      <c r="S39" s="97"/>
      <c r="T39" s="97"/>
      <c r="U39" s="97"/>
      <c r="V39" s="97"/>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row>
    <row r="40" spans="2:50" x14ac:dyDescent="0.2">
      <c r="B40" s="187" t="str">
        <f>'RS V Info'!B47</f>
        <v>Apprentice training.</v>
      </c>
      <c r="C40" s="97"/>
      <c r="D40" s="97"/>
      <c r="E40" s="97"/>
      <c r="F40" s="97"/>
      <c r="G40" s="97"/>
      <c r="H40" s="97"/>
      <c r="I40" s="97"/>
      <c r="J40" s="97"/>
      <c r="K40" s="97"/>
      <c r="L40" s="97"/>
      <c r="M40" s="97"/>
      <c r="N40" s="97"/>
      <c r="O40" s="97"/>
      <c r="P40" s="97"/>
      <c r="Q40" s="97"/>
      <c r="R40" s="97"/>
      <c r="S40" s="97"/>
      <c r="T40" s="97"/>
      <c r="U40" s="97"/>
      <c r="V40" s="97"/>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row>
    <row r="41" spans="2:50" s="410" customFormat="1" x14ac:dyDescent="0.2">
      <c r="B41" s="192" t="s">
        <v>147</v>
      </c>
      <c r="C41" s="193">
        <f>SUM(C16:C40)</f>
        <v>5199632.1110056033</v>
      </c>
      <c r="D41" s="193">
        <f t="shared" ref="D41:V41" si="2">SUM(D16:D40)</f>
        <v>5271797.7651706859</v>
      </c>
      <c r="E41" s="193">
        <f t="shared" si="2"/>
        <v>5302872.6683151051</v>
      </c>
      <c r="F41" s="193">
        <f t="shared" si="2"/>
        <v>5323481.0964691956</v>
      </c>
      <c r="G41" s="193">
        <f t="shared" si="2"/>
        <v>5153603.6259852527</v>
      </c>
      <c r="H41" s="193">
        <f t="shared" si="2"/>
        <v>5152791.2033340391</v>
      </c>
      <c r="I41" s="193">
        <f t="shared" si="2"/>
        <v>5220728.9525690237</v>
      </c>
      <c r="J41" s="193">
        <f t="shared" si="2"/>
        <v>5298666.7018040083</v>
      </c>
      <c r="K41" s="193">
        <f t="shared" si="2"/>
        <v>5376604.451038992</v>
      </c>
      <c r="L41" s="193">
        <f t="shared" si="2"/>
        <v>5363083.4945205534</v>
      </c>
      <c r="M41" s="193">
        <f t="shared" si="2"/>
        <v>5414229.5713593308</v>
      </c>
      <c r="N41" s="193">
        <f t="shared" si="2"/>
        <v>5490375.6481981082</v>
      </c>
      <c r="O41" s="193">
        <f t="shared" si="2"/>
        <v>5566521.7250368856</v>
      </c>
      <c r="P41" s="193">
        <f t="shared" si="2"/>
        <v>5642667.8018756639</v>
      </c>
      <c r="Q41" s="193">
        <f t="shared" si="2"/>
        <v>5618396.8109799838</v>
      </c>
      <c r="R41" s="193">
        <f t="shared" si="2"/>
        <v>6076700.4398566969</v>
      </c>
      <c r="S41" s="193">
        <f t="shared" si="2"/>
        <v>6560004.068733409</v>
      </c>
      <c r="T41" s="193">
        <f t="shared" si="2"/>
        <v>7043307.6976101222</v>
      </c>
      <c r="U41" s="193">
        <f t="shared" si="2"/>
        <v>7526611.3264868353</v>
      </c>
      <c r="V41" s="193">
        <f t="shared" si="2"/>
        <v>7851268.5347523782</v>
      </c>
    </row>
    <row r="42" spans="2:50" s="410" customFormat="1" x14ac:dyDescent="0.2"/>
    <row r="43" spans="2:50" s="410" customFormat="1" x14ac:dyDescent="0.2"/>
    <row r="44" spans="2:50" s="410" customFormat="1" x14ac:dyDescent="0.2"/>
    <row r="45" spans="2:50" s="410" customFormat="1" x14ac:dyDescent="0.2"/>
    <row r="46" spans="2:50" s="410" customFormat="1" x14ac:dyDescent="0.2"/>
    <row r="47" spans="2:50" s="410" customFormat="1" x14ac:dyDescent="0.2"/>
    <row r="48" spans="2:50" s="410" customFormat="1" x14ac:dyDescent="0.2"/>
    <row r="49" s="410" customFormat="1" x14ac:dyDescent="0.2"/>
    <row r="50" s="410" customFormat="1" x14ac:dyDescent="0.2"/>
    <row r="51" s="410" customFormat="1" x14ac:dyDescent="0.2"/>
    <row r="52" s="410" customFormat="1" x14ac:dyDescent="0.2"/>
    <row r="53" s="410" customFormat="1" x14ac:dyDescent="0.2"/>
    <row r="54" s="410" customFormat="1" x14ac:dyDescent="0.2"/>
    <row r="55" s="410" customFormat="1" x14ac:dyDescent="0.2"/>
    <row r="56" s="410" customFormat="1" x14ac:dyDescent="0.2"/>
    <row r="57" s="410" customFormat="1" x14ac:dyDescent="0.2"/>
    <row r="58" s="410" customFormat="1" x14ac:dyDescent="0.2"/>
    <row r="59" s="410" customFormat="1" x14ac:dyDescent="0.2"/>
    <row r="60" s="410" customFormat="1" x14ac:dyDescent="0.2"/>
    <row r="61" s="410" customFormat="1" x14ac:dyDescent="0.2"/>
    <row r="62" s="410" customFormat="1" x14ac:dyDescent="0.2"/>
    <row r="63" s="410" customFormat="1" x14ac:dyDescent="0.2"/>
    <row r="64" s="410" customFormat="1" x14ac:dyDescent="0.2"/>
    <row r="65" s="410" customFormat="1" x14ac:dyDescent="0.2"/>
    <row r="66" s="410" customFormat="1" x14ac:dyDescent="0.2"/>
    <row r="67" s="410" customFormat="1" x14ac:dyDescent="0.2"/>
    <row r="68" s="410" customFormat="1" x14ac:dyDescent="0.2"/>
  </sheetData>
  <customSheetViews>
    <customSheetView guid="{F0620CD8-87A9-448D-9A15-FA44C9D2FC91}" scale="80">
      <pageMargins left="0.7" right="0.7" top="0.75" bottom="0.75" header="0.3" footer="0.3"/>
      <pageSetup paperSize="9" orientation="portrait" r:id="rId1"/>
    </customSheetView>
  </customSheetViews>
  <mergeCells count="1">
    <mergeCell ref="C13:V1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A114"/>
  <sheetViews>
    <sheetView zoomScale="80" zoomScaleNormal="80" workbookViewId="0"/>
  </sheetViews>
  <sheetFormatPr defaultRowHeight="14.25" x14ac:dyDescent="0.2"/>
  <cols>
    <col min="1" max="1" width="4.77734375" style="87" customWidth="1"/>
    <col min="2" max="2" width="26.6640625" style="87" customWidth="1"/>
    <col min="3" max="3" width="35" style="87" customWidth="1"/>
    <col min="4" max="4" width="28.5546875" style="87" customWidth="1"/>
    <col min="5" max="5" width="19.77734375" style="87" customWidth="1"/>
    <col min="6" max="25" width="10.33203125" style="87" customWidth="1"/>
    <col min="26" max="16384" width="8.88671875" style="87"/>
  </cols>
  <sheetData>
    <row r="2" spans="2:53" ht="18" x14ac:dyDescent="0.25">
      <c r="B2" s="179" t="s">
        <v>148</v>
      </c>
    </row>
    <row r="3" spans="2:53" ht="18" x14ac:dyDescent="0.25">
      <c r="B3" s="179"/>
    </row>
    <row r="4" spans="2:53" ht="15" x14ac:dyDescent="0.25">
      <c r="B4" s="229" t="s">
        <v>142</v>
      </c>
    </row>
    <row r="5" spans="2:53" ht="15" x14ac:dyDescent="0.25">
      <c r="B5" s="229"/>
    </row>
    <row r="6" spans="2:53" ht="15" x14ac:dyDescent="0.25">
      <c r="B6" s="326" t="s">
        <v>165</v>
      </c>
    </row>
    <row r="7" spans="2:53" x14ac:dyDescent="0.2">
      <c r="B7" s="410" t="s">
        <v>526</v>
      </c>
    </row>
    <row r="8" spans="2:53" x14ac:dyDescent="0.2">
      <c r="B8" s="410" t="s">
        <v>215</v>
      </c>
    </row>
    <row r="9" spans="2:53" ht="15" x14ac:dyDescent="0.2">
      <c r="B9" s="405" t="s">
        <v>214</v>
      </c>
    </row>
    <row r="10" spans="2:53" ht="15" x14ac:dyDescent="0.25">
      <c r="B10" s="229"/>
    </row>
    <row r="11" spans="2:53" x14ac:dyDescent="0.2">
      <c r="B11" s="230" t="s">
        <v>5</v>
      </c>
      <c r="C11" s="327" t="str">
        <f>Focus!C16</f>
        <v>Ainsdale Sand Dunes NNR</v>
      </c>
      <c r="E11" s="230"/>
      <c r="F11" s="181"/>
    </row>
    <row r="12" spans="2:53" x14ac:dyDescent="0.2">
      <c r="B12" s="410"/>
      <c r="C12" s="410"/>
      <c r="D12" s="181"/>
      <c r="E12" s="181"/>
    </row>
    <row r="13" spans="2:53" ht="15" x14ac:dyDescent="0.25">
      <c r="C13" s="231"/>
      <c r="D13" s="232"/>
      <c r="E13" s="233"/>
      <c r="F13" s="793" t="s">
        <v>527</v>
      </c>
      <c r="G13" s="794"/>
      <c r="H13" s="794"/>
      <c r="I13" s="794"/>
      <c r="J13" s="794"/>
      <c r="K13" s="794"/>
      <c r="L13" s="794"/>
      <c r="M13" s="794"/>
      <c r="N13" s="794"/>
      <c r="O13" s="794"/>
      <c r="P13" s="794"/>
      <c r="Q13" s="794"/>
      <c r="R13" s="794"/>
      <c r="S13" s="794"/>
      <c r="T13" s="794"/>
      <c r="U13" s="794"/>
      <c r="V13" s="794"/>
      <c r="W13" s="794"/>
      <c r="X13" s="794"/>
      <c r="Y13" s="794"/>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row>
    <row r="14" spans="2:53" ht="60" x14ac:dyDescent="0.25">
      <c r="B14" s="234" t="s">
        <v>4</v>
      </c>
      <c r="C14" s="235" t="s">
        <v>69</v>
      </c>
      <c r="D14" s="234" t="s">
        <v>62</v>
      </c>
      <c r="E14" s="183" t="s">
        <v>127</v>
      </c>
      <c r="F14" s="91">
        <v>2016</v>
      </c>
      <c r="G14" s="92">
        <v>2017</v>
      </c>
      <c r="H14" s="92">
        <f>G14+1</f>
        <v>2018</v>
      </c>
      <c r="I14" s="92">
        <f t="shared" ref="I14:Y14" si="0">H14+1</f>
        <v>2019</v>
      </c>
      <c r="J14" s="92">
        <f t="shared" si="0"/>
        <v>2020</v>
      </c>
      <c r="K14" s="92">
        <f t="shared" si="0"/>
        <v>2021</v>
      </c>
      <c r="L14" s="92">
        <f t="shared" si="0"/>
        <v>2022</v>
      </c>
      <c r="M14" s="92">
        <f t="shared" si="0"/>
        <v>2023</v>
      </c>
      <c r="N14" s="92">
        <f t="shared" si="0"/>
        <v>2024</v>
      </c>
      <c r="O14" s="92">
        <f t="shared" si="0"/>
        <v>2025</v>
      </c>
      <c r="P14" s="92">
        <f t="shared" si="0"/>
        <v>2026</v>
      </c>
      <c r="Q14" s="92">
        <f t="shared" si="0"/>
        <v>2027</v>
      </c>
      <c r="R14" s="92">
        <f t="shared" si="0"/>
        <v>2028</v>
      </c>
      <c r="S14" s="92">
        <f t="shared" si="0"/>
        <v>2029</v>
      </c>
      <c r="T14" s="92">
        <f t="shared" si="0"/>
        <v>2030</v>
      </c>
      <c r="U14" s="92">
        <f t="shared" si="0"/>
        <v>2031</v>
      </c>
      <c r="V14" s="92">
        <f t="shared" si="0"/>
        <v>2032</v>
      </c>
      <c r="W14" s="92">
        <f t="shared" si="0"/>
        <v>2033</v>
      </c>
      <c r="X14" s="92">
        <f t="shared" si="0"/>
        <v>2034</v>
      </c>
      <c r="Y14" s="92">
        <f t="shared" si="0"/>
        <v>2035</v>
      </c>
      <c r="Z14" s="410" t="s">
        <v>340</v>
      </c>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row>
    <row r="15" spans="2:53" ht="15" x14ac:dyDescent="0.25">
      <c r="B15" s="236" t="s">
        <v>19</v>
      </c>
      <c r="C15" s="237"/>
      <c r="D15" s="238"/>
      <c r="E15" s="239"/>
      <c r="F15" s="613"/>
      <c r="G15" s="614"/>
      <c r="H15" s="614"/>
      <c r="I15" s="614"/>
      <c r="J15" s="614"/>
      <c r="K15" s="614"/>
      <c r="L15" s="614"/>
      <c r="M15" s="614"/>
      <c r="N15" s="614"/>
      <c r="O15" s="614"/>
      <c r="P15" s="614"/>
      <c r="Q15" s="614"/>
      <c r="R15" s="614"/>
      <c r="S15" s="614"/>
      <c r="T15" s="614"/>
      <c r="U15" s="614"/>
      <c r="V15" s="614"/>
      <c r="W15" s="614"/>
      <c r="X15" s="614"/>
      <c r="Y15" s="614"/>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row>
    <row r="16" spans="2:53" x14ac:dyDescent="0.2">
      <c r="B16" s="240" t="str">
        <f>'RS V Info'!B23</f>
        <v>Timber (pulp and saw wood).</v>
      </c>
      <c r="C16" s="85"/>
      <c r="D16" s="241"/>
      <c r="E16" s="242"/>
      <c r="F16" s="615"/>
      <c r="G16" s="328"/>
      <c r="H16" s="328"/>
      <c r="I16" s="328"/>
      <c r="J16" s="328"/>
      <c r="K16" s="328"/>
      <c r="L16" s="328"/>
      <c r="M16" s="328"/>
      <c r="N16" s="328"/>
      <c r="O16" s="328"/>
      <c r="P16" s="328"/>
      <c r="Q16" s="328"/>
      <c r="R16" s="328"/>
      <c r="S16" s="328"/>
      <c r="T16" s="328"/>
      <c r="U16" s="328"/>
      <c r="V16" s="328"/>
      <c r="W16" s="328"/>
      <c r="X16" s="328"/>
      <c r="Y16" s="328"/>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row>
    <row r="17" spans="2:53" x14ac:dyDescent="0.2">
      <c r="B17" s="243" t="s">
        <v>84</v>
      </c>
      <c r="C17" s="85"/>
      <c r="D17" s="241" t="str">
        <f>'RS V Info'!C23</f>
        <v>NE &amp;/or others who pay NE for it</v>
      </c>
      <c r="E17" s="242" t="str">
        <f>'RS V Info'!J23</f>
        <v>Yes</v>
      </c>
      <c r="F17" s="97">
        <f>'X RS G &amp; S V'!C16+'RS Attrib'!H53</f>
        <v>0</v>
      </c>
      <c r="G17" s="97">
        <f>'X RS G &amp; S V'!D16+'RS Attrib'!I53</f>
        <v>0</v>
      </c>
      <c r="H17" s="97">
        <f>'X RS G &amp; S V'!E16+'RS Attrib'!J53</f>
        <v>10000</v>
      </c>
      <c r="I17" s="97">
        <f>'X RS G &amp; S V'!F16+'RS Attrib'!K53</f>
        <v>10000</v>
      </c>
      <c r="J17" s="97">
        <f>'X RS G &amp; S V'!G16+'RS Attrib'!L53</f>
        <v>35000</v>
      </c>
      <c r="K17" s="97">
        <f>'X RS G &amp; S V'!H16+'RS Attrib'!M53</f>
        <v>10000</v>
      </c>
      <c r="L17" s="97">
        <f>'X RS G &amp; S V'!I16+'RS Attrib'!N53</f>
        <v>0</v>
      </c>
      <c r="M17" s="97">
        <f>'X RS G &amp; S V'!J16+'RS Attrib'!O53</f>
        <v>0</v>
      </c>
      <c r="N17" s="97">
        <f>'X RS G &amp; S V'!K16+'RS Attrib'!P53</f>
        <v>0</v>
      </c>
      <c r="O17" s="97">
        <f>'X RS G &amp; S V'!L16+'RS Attrib'!Q53</f>
        <v>25000</v>
      </c>
      <c r="P17" s="97">
        <f>'X RS G &amp; S V'!M16+'RS Attrib'!R53</f>
        <v>0</v>
      </c>
      <c r="Q17" s="97">
        <f>'X RS G &amp; S V'!N16+'RS Attrib'!S53</f>
        <v>0</v>
      </c>
      <c r="R17" s="97">
        <f>'X RS G &amp; S V'!O16+'RS Attrib'!T53</f>
        <v>0</v>
      </c>
      <c r="S17" s="97">
        <f>'X RS G &amp; S V'!P16+'RS Attrib'!U53</f>
        <v>0</v>
      </c>
      <c r="T17" s="97">
        <f>'X RS G &amp; S V'!Q16+'RS Attrib'!V53</f>
        <v>25000</v>
      </c>
      <c r="U17" s="97">
        <f>'X RS G &amp; S V'!R16+'RS Attrib'!W53</f>
        <v>0</v>
      </c>
      <c r="V17" s="97">
        <f>'X RS G &amp; S V'!S16+'RS Attrib'!X53</f>
        <v>0</v>
      </c>
      <c r="W17" s="97">
        <f>'X RS G &amp; S V'!T16+'RS Attrib'!Y53</f>
        <v>0</v>
      </c>
      <c r="X17" s="97">
        <f>'X RS G &amp; S V'!U16+'RS Attrib'!Z53</f>
        <v>0</v>
      </c>
      <c r="Y17" s="97">
        <f>'X RS G &amp; S V'!V16+'RS Attrib'!AA53</f>
        <v>25000</v>
      </c>
      <c r="Z17" s="690">
        <f>NPV('X RS Disc'!$C$16,F17:Y17)</f>
        <v>100547.29953594801</v>
      </c>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row>
    <row r="18" spans="2:53" x14ac:dyDescent="0.2">
      <c r="B18" s="244" t="s">
        <v>85</v>
      </c>
      <c r="C18" s="85"/>
      <c r="D18" s="241" t="str">
        <f>D17</f>
        <v>NE &amp;/or others who pay NE for it</v>
      </c>
      <c r="E18" s="242" t="str">
        <f>E17</f>
        <v>Yes</v>
      </c>
      <c r="F18" s="97">
        <f>'X RS G &amp; S V'!C16+'RS Attrib'!H51</f>
        <v>0</v>
      </c>
      <c r="G18" s="97">
        <f>'X RS G &amp; S V'!D16+'RS Attrib'!I51</f>
        <v>0</v>
      </c>
      <c r="H18" s="97">
        <f>'X RS G &amp; S V'!E16+'RS Attrib'!J51</f>
        <v>10000</v>
      </c>
      <c r="I18" s="97">
        <f>'X RS G &amp; S V'!F16+'RS Attrib'!K51</f>
        <v>10000</v>
      </c>
      <c r="J18" s="97">
        <f>'X RS G &amp; S V'!G16+'RS Attrib'!L51</f>
        <v>35000</v>
      </c>
      <c r="K18" s="97">
        <f>'X RS G &amp; S V'!H16+'RS Attrib'!M51</f>
        <v>10000</v>
      </c>
      <c r="L18" s="97">
        <f>'X RS G &amp; S V'!I16+'RS Attrib'!N51</f>
        <v>0</v>
      </c>
      <c r="M18" s="97">
        <f>'X RS G &amp; S V'!J16+'RS Attrib'!O51</f>
        <v>0</v>
      </c>
      <c r="N18" s="97">
        <f>'X RS G &amp; S V'!K16+'RS Attrib'!P51</f>
        <v>0</v>
      </c>
      <c r="O18" s="97">
        <f>'X RS G &amp; S V'!L16+'RS Attrib'!Q51</f>
        <v>25000</v>
      </c>
      <c r="P18" s="97">
        <f>'X RS G &amp; S V'!M16+'RS Attrib'!R51</f>
        <v>0</v>
      </c>
      <c r="Q18" s="97">
        <f>'X RS G &amp; S V'!N16+'RS Attrib'!S51</f>
        <v>0</v>
      </c>
      <c r="R18" s="97">
        <f>'X RS G &amp; S V'!O16+'RS Attrib'!T51</f>
        <v>0</v>
      </c>
      <c r="S18" s="97">
        <f>'X RS G &amp; S V'!P16+'RS Attrib'!U51</f>
        <v>0</v>
      </c>
      <c r="T18" s="97">
        <f>'X RS G &amp; S V'!Q16+'RS Attrib'!V51</f>
        <v>25000</v>
      </c>
      <c r="U18" s="97">
        <f>'X RS G &amp; S V'!R16+'RS Attrib'!W51</f>
        <v>0</v>
      </c>
      <c r="V18" s="97">
        <f>'X RS G &amp; S V'!S16+'RS Attrib'!X51</f>
        <v>0</v>
      </c>
      <c r="W18" s="97">
        <f>'X RS G &amp; S V'!T16+'RS Attrib'!Y51</f>
        <v>0</v>
      </c>
      <c r="X18" s="97">
        <f>'X RS G &amp; S V'!U16+'RS Attrib'!Z51</f>
        <v>0</v>
      </c>
      <c r="Y18" s="97">
        <f>'X RS G &amp; S V'!V16+'RS Attrib'!AA51</f>
        <v>25000</v>
      </c>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row>
    <row r="19" spans="2:53" ht="42.75" x14ac:dyDescent="0.2">
      <c r="B19" s="240" t="str">
        <f>'RS V Info'!B24</f>
        <v>Firewood (mostly given to volunteers, some sold commercially).</v>
      </c>
      <c r="C19" s="245"/>
      <c r="D19" s="246"/>
      <c r="E19" s="247"/>
      <c r="F19" s="616"/>
      <c r="G19" s="616"/>
      <c r="H19" s="616"/>
      <c r="I19" s="616"/>
      <c r="J19" s="616"/>
      <c r="K19" s="616"/>
      <c r="L19" s="616"/>
      <c r="M19" s="616"/>
      <c r="N19" s="616"/>
      <c r="O19" s="616"/>
      <c r="P19" s="616"/>
      <c r="Q19" s="616"/>
      <c r="R19" s="616"/>
      <c r="S19" s="616"/>
      <c r="T19" s="616"/>
      <c r="U19" s="616"/>
      <c r="V19" s="616"/>
      <c r="W19" s="616"/>
      <c r="X19" s="616"/>
      <c r="Y19" s="616"/>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row>
    <row r="20" spans="2:53" x14ac:dyDescent="0.2">
      <c r="B20" s="248" t="s">
        <v>84</v>
      </c>
      <c r="C20" s="85"/>
      <c r="D20" s="241" t="str">
        <f>'RS V Info'!C24</f>
        <v>Mostly others who don't pay NE for it</v>
      </c>
      <c r="E20" s="242" t="str">
        <f>'RS V Info'!J24</f>
        <v>Yes</v>
      </c>
      <c r="F20" s="328">
        <f>'X RS G &amp; S V'!C17+'RS Attrib'!H74</f>
        <v>300</v>
      </c>
      <c r="G20" s="328">
        <f>'X RS G &amp; S V'!D17+'RS Attrib'!I74</f>
        <v>300</v>
      </c>
      <c r="H20" s="328">
        <f>'X RS G &amp; S V'!E17+'RS Attrib'!J74</f>
        <v>300</v>
      </c>
      <c r="I20" s="328">
        <f>'X RS G &amp; S V'!F17+'RS Attrib'!K74</f>
        <v>300</v>
      </c>
      <c r="J20" s="328">
        <f>'X RS G &amp; S V'!G17+'RS Attrib'!L74</f>
        <v>300</v>
      </c>
      <c r="K20" s="328">
        <f>'X RS G &amp; S V'!H17+'RS Attrib'!M74</f>
        <v>300</v>
      </c>
      <c r="L20" s="328">
        <f>'X RS G &amp; S V'!I17+'RS Attrib'!N74</f>
        <v>300</v>
      </c>
      <c r="M20" s="328">
        <f>'X RS G &amp; S V'!J17+'RS Attrib'!O74</f>
        <v>300</v>
      </c>
      <c r="N20" s="328">
        <f>'X RS G &amp; S V'!K17+'RS Attrib'!P74</f>
        <v>300</v>
      </c>
      <c r="O20" s="328">
        <f>'X RS G &amp; S V'!L17+'RS Attrib'!Q74</f>
        <v>300</v>
      </c>
      <c r="P20" s="328">
        <f>'X RS G &amp; S V'!M17+'RS Attrib'!R74</f>
        <v>300</v>
      </c>
      <c r="Q20" s="328">
        <f>'X RS G &amp; S V'!N17+'RS Attrib'!S74</f>
        <v>300</v>
      </c>
      <c r="R20" s="328">
        <f>'X RS G &amp; S V'!O17+'RS Attrib'!T74</f>
        <v>300</v>
      </c>
      <c r="S20" s="328">
        <f>'X RS G &amp; S V'!P17+'RS Attrib'!U74</f>
        <v>300</v>
      </c>
      <c r="T20" s="328">
        <f>'X RS G &amp; S V'!Q17+'RS Attrib'!V74</f>
        <v>300</v>
      </c>
      <c r="U20" s="328">
        <f>'X RS G &amp; S V'!R17+'RS Attrib'!W74</f>
        <v>300</v>
      </c>
      <c r="V20" s="328">
        <f>'X RS G &amp; S V'!S17+'RS Attrib'!X74</f>
        <v>300</v>
      </c>
      <c r="W20" s="328">
        <f>'X RS G &amp; S V'!T17+'RS Attrib'!Y74</f>
        <v>300</v>
      </c>
      <c r="X20" s="328">
        <f>'X RS G &amp; S V'!U17+'RS Attrib'!Z74</f>
        <v>300</v>
      </c>
      <c r="Y20" s="328">
        <f>'X RS G &amp; S V'!V17+'RS Attrib'!AA74</f>
        <v>300</v>
      </c>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row>
    <row r="21" spans="2:53" x14ac:dyDescent="0.2">
      <c r="B21" s="249" t="s">
        <v>85</v>
      </c>
      <c r="C21" s="250"/>
      <c r="D21" s="251" t="str">
        <f>D20</f>
        <v>Mostly others who don't pay NE for it</v>
      </c>
      <c r="E21" s="252" t="str">
        <f>E20</f>
        <v>Yes</v>
      </c>
      <c r="F21" s="617">
        <f>'X RS G &amp; S V'!C17+'RS Attrib'!H72</f>
        <v>300</v>
      </c>
      <c r="G21" s="617">
        <f>'X RS G &amp; S V'!D17+'RS Attrib'!I72</f>
        <v>300</v>
      </c>
      <c r="H21" s="617">
        <f>'X RS G &amp; S V'!E17+'RS Attrib'!J72</f>
        <v>300</v>
      </c>
      <c r="I21" s="617">
        <f>'X RS G &amp; S V'!F17+'RS Attrib'!K72</f>
        <v>300</v>
      </c>
      <c r="J21" s="617">
        <f>'X RS G &amp; S V'!G17+'RS Attrib'!L72</f>
        <v>300</v>
      </c>
      <c r="K21" s="617">
        <f>'X RS G &amp; S V'!H17+'RS Attrib'!M72</f>
        <v>300</v>
      </c>
      <c r="L21" s="617">
        <f>'X RS G &amp; S V'!I17+'RS Attrib'!N72</f>
        <v>300</v>
      </c>
      <c r="M21" s="617">
        <f>'X RS G &amp; S V'!J17+'RS Attrib'!O72</f>
        <v>300</v>
      </c>
      <c r="N21" s="617">
        <f>'X RS G &amp; S V'!K17+'RS Attrib'!P72</f>
        <v>300</v>
      </c>
      <c r="O21" s="617">
        <f>'X RS G &amp; S V'!L17+'RS Attrib'!Q72</f>
        <v>300</v>
      </c>
      <c r="P21" s="617">
        <f>'X RS G &amp; S V'!M17+'RS Attrib'!R72</f>
        <v>300</v>
      </c>
      <c r="Q21" s="617">
        <f>'X RS G &amp; S V'!N17+'RS Attrib'!S72</f>
        <v>300</v>
      </c>
      <c r="R21" s="617">
        <f>'X RS G &amp; S V'!O17+'RS Attrib'!T72</f>
        <v>300</v>
      </c>
      <c r="S21" s="617">
        <f>'X RS G &amp; S V'!P17+'RS Attrib'!U72</f>
        <v>300</v>
      </c>
      <c r="T21" s="617">
        <f>'X RS G &amp; S V'!Q17+'RS Attrib'!V72</f>
        <v>300</v>
      </c>
      <c r="U21" s="617">
        <f>'X RS G &amp; S V'!R17+'RS Attrib'!W72</f>
        <v>300</v>
      </c>
      <c r="V21" s="617">
        <f>'X RS G &amp; S V'!S17+'RS Attrib'!X72</f>
        <v>300</v>
      </c>
      <c r="W21" s="617">
        <f>'X RS G &amp; S V'!T17+'RS Attrib'!Y72</f>
        <v>300</v>
      </c>
      <c r="X21" s="617">
        <f>'X RS G &amp; S V'!U17+'RS Attrib'!Z72</f>
        <v>300</v>
      </c>
      <c r="Y21" s="617">
        <f>'X RS G &amp; S V'!V17+'RS Attrib'!AA72</f>
        <v>300</v>
      </c>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row>
    <row r="22" spans="2:53" x14ac:dyDescent="0.2">
      <c r="B22" s="240" t="str">
        <f>'RS V Info'!B25</f>
        <v>Birch saplings.</v>
      </c>
      <c r="C22" s="245"/>
      <c r="D22" s="246"/>
      <c r="E22" s="247"/>
      <c r="F22" s="616"/>
      <c r="G22" s="616"/>
      <c r="H22" s="616"/>
      <c r="I22" s="616"/>
      <c r="J22" s="616"/>
      <c r="K22" s="616"/>
      <c r="L22" s="616"/>
      <c r="M22" s="616"/>
      <c r="N22" s="616"/>
      <c r="O22" s="616"/>
      <c r="P22" s="616"/>
      <c r="Q22" s="616"/>
      <c r="R22" s="616"/>
      <c r="S22" s="616"/>
      <c r="T22" s="616"/>
      <c r="U22" s="616"/>
      <c r="V22" s="616"/>
      <c r="W22" s="616"/>
      <c r="X22" s="616"/>
      <c r="Y22" s="616"/>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row>
    <row r="23" spans="2:53" x14ac:dyDescent="0.2">
      <c r="B23" s="248" t="s">
        <v>84</v>
      </c>
      <c r="C23" s="85"/>
      <c r="D23" s="241" t="str">
        <f>'RS V Info'!C25</f>
        <v>NE &amp;/or others who pay NE for it</v>
      </c>
      <c r="E23" s="242">
        <f>'RS V Info'!J25</f>
        <v>0</v>
      </c>
      <c r="F23" s="328">
        <f>'X RS G &amp; S V'!C18+'RS Attrib'!H95</f>
        <v>0</v>
      </c>
      <c r="G23" s="328">
        <f>'X RS G &amp; S V'!D18+'RS Attrib'!I95</f>
        <v>0</v>
      </c>
      <c r="H23" s="328">
        <f>'X RS G &amp; S V'!E18+'RS Attrib'!J95</f>
        <v>0</v>
      </c>
      <c r="I23" s="328">
        <f>'X RS G &amp; S V'!F18+'RS Attrib'!K95</f>
        <v>0</v>
      </c>
      <c r="J23" s="328">
        <f>'X RS G &amp; S V'!G18+'RS Attrib'!L95</f>
        <v>0</v>
      </c>
      <c r="K23" s="328">
        <f>'X RS G &amp; S V'!H18+'RS Attrib'!M95</f>
        <v>0</v>
      </c>
      <c r="L23" s="328">
        <f>'X RS G &amp; S V'!I18+'RS Attrib'!N95</f>
        <v>0</v>
      </c>
      <c r="M23" s="328">
        <f>'X RS G &amp; S V'!J18+'RS Attrib'!O95</f>
        <v>0</v>
      </c>
      <c r="N23" s="328">
        <f>'X RS G &amp; S V'!K18+'RS Attrib'!P95</f>
        <v>0</v>
      </c>
      <c r="O23" s="328">
        <f>'X RS G &amp; S V'!L18+'RS Attrib'!Q95</f>
        <v>0</v>
      </c>
      <c r="P23" s="328">
        <f>'X RS G &amp; S V'!M18+'RS Attrib'!R95</f>
        <v>0</v>
      </c>
      <c r="Q23" s="328">
        <f>'X RS G &amp; S V'!N18+'RS Attrib'!S95</f>
        <v>0</v>
      </c>
      <c r="R23" s="328">
        <f>'X RS G &amp; S V'!O18+'RS Attrib'!T95</f>
        <v>0</v>
      </c>
      <c r="S23" s="328">
        <f>'X RS G &amp; S V'!P18+'RS Attrib'!U95</f>
        <v>0</v>
      </c>
      <c r="T23" s="328">
        <f>'X RS G &amp; S V'!Q18+'RS Attrib'!V95</f>
        <v>0</v>
      </c>
      <c r="U23" s="328">
        <f>'X RS G &amp; S V'!R18+'RS Attrib'!W95</f>
        <v>0</v>
      </c>
      <c r="V23" s="328">
        <f>'X RS G &amp; S V'!S18+'RS Attrib'!X95</f>
        <v>0</v>
      </c>
      <c r="W23" s="328">
        <f>'X RS G &amp; S V'!T18+'RS Attrib'!Y95</f>
        <v>0</v>
      </c>
      <c r="X23" s="328">
        <f>'X RS G &amp; S V'!U18+'RS Attrib'!Z95</f>
        <v>0</v>
      </c>
      <c r="Y23" s="328">
        <f>'X RS G &amp; S V'!V18+'RS Attrib'!AA95</f>
        <v>0</v>
      </c>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row>
    <row r="24" spans="2:53" x14ac:dyDescent="0.2">
      <c r="B24" s="249" t="s">
        <v>85</v>
      </c>
      <c r="C24" s="250"/>
      <c r="D24" s="251" t="str">
        <f>D23</f>
        <v>NE &amp;/or others who pay NE for it</v>
      </c>
      <c r="E24" s="252">
        <f>E23</f>
        <v>0</v>
      </c>
      <c r="F24" s="617">
        <f>'X RS G &amp; S V'!C18+'RS Attrib'!H93</f>
        <v>0</v>
      </c>
      <c r="G24" s="617">
        <f>'X RS G &amp; S V'!D18+'RS Attrib'!I93</f>
        <v>0</v>
      </c>
      <c r="H24" s="617">
        <f>'X RS G &amp; S V'!E18+'RS Attrib'!J93</f>
        <v>0</v>
      </c>
      <c r="I24" s="617">
        <f>'X RS G &amp; S V'!F18+'RS Attrib'!K93</f>
        <v>0</v>
      </c>
      <c r="J24" s="617">
        <f>'X RS G &amp; S V'!G18+'RS Attrib'!L93</f>
        <v>0</v>
      </c>
      <c r="K24" s="617">
        <f>'X RS G &amp; S V'!H18+'RS Attrib'!M93</f>
        <v>0</v>
      </c>
      <c r="L24" s="617">
        <f>'X RS G &amp; S V'!I18+'RS Attrib'!N93</f>
        <v>0</v>
      </c>
      <c r="M24" s="617">
        <f>'X RS G &amp; S V'!J18+'RS Attrib'!O93</f>
        <v>0</v>
      </c>
      <c r="N24" s="617">
        <f>'X RS G &amp; S V'!K18+'RS Attrib'!P93</f>
        <v>0</v>
      </c>
      <c r="O24" s="617">
        <f>'X RS G &amp; S V'!L18+'RS Attrib'!Q93</f>
        <v>0</v>
      </c>
      <c r="P24" s="617">
        <f>'X RS G &amp; S V'!M18+'RS Attrib'!R93</f>
        <v>0</v>
      </c>
      <c r="Q24" s="617">
        <f>'X RS G &amp; S V'!N18+'RS Attrib'!S93</f>
        <v>0</v>
      </c>
      <c r="R24" s="617">
        <f>'X RS G &amp; S V'!O18+'RS Attrib'!T93</f>
        <v>0</v>
      </c>
      <c r="S24" s="617">
        <f>'X RS G &amp; S V'!P18+'RS Attrib'!U93</f>
        <v>0</v>
      </c>
      <c r="T24" s="617">
        <f>'X RS G &amp; S V'!Q18+'RS Attrib'!V93</f>
        <v>0</v>
      </c>
      <c r="U24" s="617">
        <f>'X RS G &amp; S V'!R18+'RS Attrib'!W93</f>
        <v>0</v>
      </c>
      <c r="V24" s="617">
        <f>'X RS G &amp; S V'!S18+'RS Attrib'!X93</f>
        <v>0</v>
      </c>
      <c r="W24" s="617">
        <f>'X RS G &amp; S V'!T18+'RS Attrib'!Y93</f>
        <v>0</v>
      </c>
      <c r="X24" s="617">
        <f>'X RS G &amp; S V'!U18+'RS Attrib'!Z93</f>
        <v>0</v>
      </c>
      <c r="Y24" s="617">
        <f>'X RS G &amp; S V'!V18+'RS Attrib'!AA93</f>
        <v>0</v>
      </c>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row>
    <row r="25" spans="2:53" x14ac:dyDescent="0.2">
      <c r="B25" s="240" t="str">
        <f>'RS V Info'!B26</f>
        <v>Grazing licence.</v>
      </c>
      <c r="C25" s="85"/>
      <c r="D25" s="241"/>
      <c r="E25" s="242"/>
      <c r="F25" s="97"/>
      <c r="G25" s="97"/>
      <c r="H25" s="97"/>
      <c r="I25" s="97"/>
      <c r="J25" s="97"/>
      <c r="K25" s="97"/>
      <c r="L25" s="97"/>
      <c r="M25" s="97"/>
      <c r="N25" s="97"/>
      <c r="O25" s="97"/>
      <c r="P25" s="97"/>
      <c r="Q25" s="97"/>
      <c r="R25" s="97"/>
      <c r="S25" s="97"/>
      <c r="T25" s="97"/>
      <c r="U25" s="97"/>
      <c r="V25" s="97"/>
      <c r="W25" s="97"/>
      <c r="X25" s="97"/>
      <c r="Y25" s="97"/>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row>
    <row r="26" spans="2:53" x14ac:dyDescent="0.2">
      <c r="B26" s="248" t="s">
        <v>84</v>
      </c>
      <c r="C26" s="85"/>
      <c r="D26" s="241" t="str">
        <f>'RS V Info'!C26</f>
        <v>NE &amp;/or others who pay NE for it</v>
      </c>
      <c r="E26" s="242" t="str">
        <f>'RS V Info'!J26</f>
        <v>Yes</v>
      </c>
      <c r="F26" s="97">
        <f>'X RS G &amp; S V'!C19+'RS Attrib'!H116</f>
        <v>500</v>
      </c>
      <c r="G26" s="97">
        <f>'X RS G &amp; S V'!D19+'RS Attrib'!I116</f>
        <v>500</v>
      </c>
      <c r="H26" s="97">
        <f>'X RS G &amp; S V'!E19+'RS Attrib'!J116</f>
        <v>500</v>
      </c>
      <c r="I26" s="97">
        <f>'X RS G &amp; S V'!F19+'RS Attrib'!K116</f>
        <v>500</v>
      </c>
      <c r="J26" s="97">
        <f>'X RS G &amp; S V'!G19+'RS Attrib'!L116</f>
        <v>500</v>
      </c>
      <c r="K26" s="97">
        <f>'X RS G &amp; S V'!H19+'RS Attrib'!M116</f>
        <v>500</v>
      </c>
      <c r="L26" s="97">
        <f>'X RS G &amp; S V'!I19+'RS Attrib'!N116</f>
        <v>500</v>
      </c>
      <c r="M26" s="97">
        <f>'X RS G &amp; S V'!J19+'RS Attrib'!O116</f>
        <v>500</v>
      </c>
      <c r="N26" s="97">
        <f>'X RS G &amp; S V'!K19+'RS Attrib'!P116</f>
        <v>500</v>
      </c>
      <c r="O26" s="97">
        <f>'X RS G &amp; S V'!L19+'RS Attrib'!Q116</f>
        <v>500</v>
      </c>
      <c r="P26" s="97">
        <f>'X RS G &amp; S V'!M19+'RS Attrib'!R116</f>
        <v>500</v>
      </c>
      <c r="Q26" s="97">
        <f>'X RS G &amp; S V'!N19+'RS Attrib'!S116</f>
        <v>500</v>
      </c>
      <c r="R26" s="97">
        <f>'X RS G &amp; S V'!O19+'RS Attrib'!T116</f>
        <v>500</v>
      </c>
      <c r="S26" s="97">
        <f>'X RS G &amp; S V'!P19+'RS Attrib'!U116</f>
        <v>500</v>
      </c>
      <c r="T26" s="97">
        <f>'X RS G &amp; S V'!Q19+'RS Attrib'!V116</f>
        <v>500</v>
      </c>
      <c r="U26" s="97">
        <f>'X RS G &amp; S V'!R19+'RS Attrib'!W116</f>
        <v>500</v>
      </c>
      <c r="V26" s="97">
        <f>'X RS G &amp; S V'!S19+'RS Attrib'!X116</f>
        <v>500</v>
      </c>
      <c r="W26" s="97">
        <f>'X RS G &amp; S V'!T19+'RS Attrib'!Y116</f>
        <v>500</v>
      </c>
      <c r="X26" s="97">
        <f>'X RS G &amp; S V'!U19+'RS Attrib'!Z116</f>
        <v>500</v>
      </c>
      <c r="Y26" s="97">
        <f>'X RS G &amp; S V'!V19+'RS Attrib'!AA116</f>
        <v>500</v>
      </c>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row>
    <row r="27" spans="2:53" x14ac:dyDescent="0.2">
      <c r="B27" s="249" t="s">
        <v>85</v>
      </c>
      <c r="C27" s="85"/>
      <c r="D27" s="241" t="str">
        <f>D26</f>
        <v>NE &amp;/or others who pay NE for it</v>
      </c>
      <c r="E27" s="242" t="str">
        <f>E26</f>
        <v>Yes</v>
      </c>
      <c r="F27" s="97">
        <f>'X RS G &amp; S V'!C19+'RS Attrib'!H114</f>
        <v>500</v>
      </c>
      <c r="G27" s="97">
        <f>'X RS G &amp; S V'!D19+'RS Attrib'!I114</f>
        <v>500</v>
      </c>
      <c r="H27" s="97">
        <f>'X RS G &amp; S V'!E19+'RS Attrib'!J114</f>
        <v>500</v>
      </c>
      <c r="I27" s="97">
        <f>'X RS G &amp; S V'!F19+'RS Attrib'!K114</f>
        <v>500</v>
      </c>
      <c r="J27" s="97">
        <f>'X RS G &amp; S V'!G19+'RS Attrib'!L114</f>
        <v>500</v>
      </c>
      <c r="K27" s="97">
        <f>'X RS G &amp; S V'!H19+'RS Attrib'!M114</f>
        <v>500</v>
      </c>
      <c r="L27" s="97">
        <f>'X RS G &amp; S V'!I19+'RS Attrib'!N114</f>
        <v>500</v>
      </c>
      <c r="M27" s="97">
        <f>'X RS G &amp; S V'!J19+'RS Attrib'!O114</f>
        <v>500</v>
      </c>
      <c r="N27" s="97">
        <f>'X RS G &amp; S V'!K19+'RS Attrib'!P114</f>
        <v>500</v>
      </c>
      <c r="O27" s="97">
        <f>'X RS G &amp; S V'!L19+'RS Attrib'!Q114</f>
        <v>500</v>
      </c>
      <c r="P27" s="97">
        <f>'X RS G &amp; S V'!M19+'RS Attrib'!R114</f>
        <v>500</v>
      </c>
      <c r="Q27" s="97">
        <f>'X RS G &amp; S V'!N19+'RS Attrib'!S114</f>
        <v>500</v>
      </c>
      <c r="R27" s="97">
        <f>'X RS G &amp; S V'!O19+'RS Attrib'!T114</f>
        <v>500</v>
      </c>
      <c r="S27" s="97">
        <f>'X RS G &amp; S V'!P19+'RS Attrib'!U114</f>
        <v>500</v>
      </c>
      <c r="T27" s="97">
        <f>'X RS G &amp; S V'!Q19+'RS Attrib'!V114</f>
        <v>500</v>
      </c>
      <c r="U27" s="97">
        <f>'X RS G &amp; S V'!R19+'RS Attrib'!W114</f>
        <v>500</v>
      </c>
      <c r="V27" s="97">
        <f>'X RS G &amp; S V'!S19+'RS Attrib'!X114</f>
        <v>500</v>
      </c>
      <c r="W27" s="97">
        <f>'X RS G &amp; S V'!T19+'RS Attrib'!Y114</f>
        <v>500</v>
      </c>
      <c r="X27" s="97">
        <f>'X RS G &amp; S V'!U19+'RS Attrib'!Z114</f>
        <v>500</v>
      </c>
      <c r="Y27" s="97">
        <f>'X RS G &amp; S V'!V19+'RS Attrib'!AA114</f>
        <v>500</v>
      </c>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row>
    <row r="28" spans="2:53" x14ac:dyDescent="0.2">
      <c r="B28" s="240" t="str">
        <f>'RS V Info'!B27</f>
        <v>Biomass.</v>
      </c>
      <c r="C28" s="245"/>
      <c r="D28" s="246"/>
      <c r="E28" s="247"/>
      <c r="F28" s="616"/>
      <c r="G28" s="616"/>
      <c r="H28" s="616"/>
      <c r="I28" s="616"/>
      <c r="J28" s="616"/>
      <c r="K28" s="616"/>
      <c r="L28" s="616"/>
      <c r="M28" s="616"/>
      <c r="N28" s="616"/>
      <c r="O28" s="616"/>
      <c r="P28" s="616"/>
      <c r="Q28" s="616"/>
      <c r="R28" s="616"/>
      <c r="S28" s="616"/>
      <c r="T28" s="616"/>
      <c r="U28" s="616"/>
      <c r="V28" s="616"/>
      <c r="W28" s="616"/>
      <c r="X28" s="616"/>
      <c r="Y28" s="616"/>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row>
    <row r="29" spans="2:53" x14ac:dyDescent="0.2">
      <c r="B29" s="248" t="s">
        <v>84</v>
      </c>
      <c r="C29" s="85"/>
      <c r="D29" s="241" t="str">
        <f>'RS V Info'!C27</f>
        <v>NE &amp;/or others who pay NE for it</v>
      </c>
      <c r="E29" s="242">
        <f>'RS V Info'!J27</f>
        <v>0</v>
      </c>
      <c r="F29" s="328">
        <f>'X RS G &amp; S V'!C20+'RS Attrib'!H137</f>
        <v>0</v>
      </c>
      <c r="G29" s="328">
        <f>'X RS G &amp; S V'!D20+'RS Attrib'!I137</f>
        <v>0</v>
      </c>
      <c r="H29" s="328">
        <f>'X RS G &amp; S V'!E20+'RS Attrib'!J137</f>
        <v>0</v>
      </c>
      <c r="I29" s="328">
        <f>'X RS G &amp; S V'!F20+'RS Attrib'!K137</f>
        <v>0</v>
      </c>
      <c r="J29" s="328">
        <f>'X RS G &amp; S V'!G20+'RS Attrib'!L137</f>
        <v>0</v>
      </c>
      <c r="K29" s="328">
        <f>'X RS G &amp; S V'!H20+'RS Attrib'!M137</f>
        <v>0</v>
      </c>
      <c r="L29" s="328">
        <f>'X RS G &amp; S V'!I20+'RS Attrib'!N137</f>
        <v>0</v>
      </c>
      <c r="M29" s="328">
        <f>'X RS G &amp; S V'!J20+'RS Attrib'!O137</f>
        <v>0</v>
      </c>
      <c r="N29" s="328">
        <f>'X RS G &amp; S V'!K20+'RS Attrib'!P137</f>
        <v>0</v>
      </c>
      <c r="O29" s="328">
        <f>'X RS G &amp; S V'!L20+'RS Attrib'!Q137</f>
        <v>0</v>
      </c>
      <c r="P29" s="328">
        <f>'X RS G &amp; S V'!M20+'RS Attrib'!R137</f>
        <v>0</v>
      </c>
      <c r="Q29" s="328">
        <f>'X RS G &amp; S V'!N20+'RS Attrib'!S137</f>
        <v>0</v>
      </c>
      <c r="R29" s="328">
        <f>'X RS G &amp; S V'!O20+'RS Attrib'!T137</f>
        <v>0</v>
      </c>
      <c r="S29" s="328">
        <f>'X RS G &amp; S V'!P20+'RS Attrib'!U137</f>
        <v>0</v>
      </c>
      <c r="T29" s="328">
        <f>'X RS G &amp; S V'!Q20+'RS Attrib'!V137</f>
        <v>0</v>
      </c>
      <c r="U29" s="328">
        <f>'X RS G &amp; S V'!R20+'RS Attrib'!W137</f>
        <v>0</v>
      </c>
      <c r="V29" s="328">
        <f>'X RS G &amp; S V'!S20+'RS Attrib'!X137</f>
        <v>0</v>
      </c>
      <c r="W29" s="328">
        <f>'X RS G &amp; S V'!T20+'RS Attrib'!Y137</f>
        <v>0</v>
      </c>
      <c r="X29" s="328">
        <f>'X RS G &amp; S V'!U20+'RS Attrib'!Z137</f>
        <v>0</v>
      </c>
      <c r="Y29" s="328">
        <f>'X RS G &amp; S V'!V20+'RS Attrib'!AA137</f>
        <v>0</v>
      </c>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row>
    <row r="30" spans="2:53" x14ac:dyDescent="0.2">
      <c r="B30" s="249" t="s">
        <v>85</v>
      </c>
      <c r="C30" s="250"/>
      <c r="D30" s="251" t="str">
        <f>D29</f>
        <v>NE &amp;/or others who pay NE for it</v>
      </c>
      <c r="E30" s="252">
        <f>E29</f>
        <v>0</v>
      </c>
      <c r="F30" s="617">
        <f>'X RS G &amp; S V'!C20+'RS Attrib'!H135</f>
        <v>0</v>
      </c>
      <c r="G30" s="617">
        <f>'X RS G &amp; S V'!D20+'RS Attrib'!I135</f>
        <v>0</v>
      </c>
      <c r="H30" s="617">
        <f>'X RS G &amp; S V'!E20+'RS Attrib'!J135</f>
        <v>0</v>
      </c>
      <c r="I30" s="617">
        <f>'X RS G &amp; S V'!F20+'RS Attrib'!K135</f>
        <v>0</v>
      </c>
      <c r="J30" s="617">
        <f>'X RS G &amp; S V'!G20+'RS Attrib'!L135</f>
        <v>0</v>
      </c>
      <c r="K30" s="617">
        <f>'X RS G &amp; S V'!H20+'RS Attrib'!M135</f>
        <v>0</v>
      </c>
      <c r="L30" s="617">
        <f>'X RS G &amp; S V'!I20+'RS Attrib'!N135</f>
        <v>0</v>
      </c>
      <c r="M30" s="617">
        <f>'X RS G &amp; S V'!J20+'RS Attrib'!O135</f>
        <v>0</v>
      </c>
      <c r="N30" s="617">
        <f>'X RS G &amp; S V'!K20+'RS Attrib'!P135</f>
        <v>0</v>
      </c>
      <c r="O30" s="617">
        <f>'X RS G &amp; S V'!L20+'RS Attrib'!Q135</f>
        <v>0</v>
      </c>
      <c r="P30" s="617">
        <f>'X RS G &amp; S V'!M20+'RS Attrib'!R135</f>
        <v>0</v>
      </c>
      <c r="Q30" s="617">
        <f>'X RS G &amp; S V'!N20+'RS Attrib'!S135</f>
        <v>0</v>
      </c>
      <c r="R30" s="617">
        <f>'X RS G &amp; S V'!O20+'RS Attrib'!T135</f>
        <v>0</v>
      </c>
      <c r="S30" s="617">
        <f>'X RS G &amp; S V'!P20+'RS Attrib'!U135</f>
        <v>0</v>
      </c>
      <c r="T30" s="617">
        <f>'X RS G &amp; S V'!Q20+'RS Attrib'!V135</f>
        <v>0</v>
      </c>
      <c r="U30" s="617">
        <f>'X RS G &amp; S V'!R20+'RS Attrib'!W135</f>
        <v>0</v>
      </c>
      <c r="V30" s="617">
        <f>'X RS G &amp; S V'!S20+'RS Attrib'!X135</f>
        <v>0</v>
      </c>
      <c r="W30" s="617">
        <f>'X RS G &amp; S V'!T20+'RS Attrib'!Y135</f>
        <v>0</v>
      </c>
      <c r="X30" s="617">
        <f>'X RS G &amp; S V'!U20+'RS Attrib'!Z135</f>
        <v>0</v>
      </c>
      <c r="Y30" s="617">
        <f>'X RS G &amp; S V'!V20+'RS Attrib'!AA135</f>
        <v>0</v>
      </c>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row>
    <row r="31" spans="2:53" x14ac:dyDescent="0.2">
      <c r="B31" s="240">
        <f>'RS V Info'!B28</f>
        <v>0</v>
      </c>
      <c r="C31" s="245"/>
      <c r="D31" s="246"/>
      <c r="E31" s="247"/>
      <c r="F31" s="616"/>
      <c r="G31" s="616"/>
      <c r="H31" s="616"/>
      <c r="I31" s="616"/>
      <c r="J31" s="616"/>
      <c r="K31" s="616"/>
      <c r="L31" s="616"/>
      <c r="M31" s="616"/>
      <c r="N31" s="616"/>
      <c r="O31" s="616"/>
      <c r="P31" s="616"/>
      <c r="Q31" s="616"/>
      <c r="R31" s="616"/>
      <c r="S31" s="616"/>
      <c r="T31" s="616"/>
      <c r="U31" s="616"/>
      <c r="V31" s="616"/>
      <c r="W31" s="616"/>
      <c r="X31" s="616"/>
      <c r="Y31" s="616"/>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row>
    <row r="32" spans="2:53" x14ac:dyDescent="0.2">
      <c r="B32" s="248" t="s">
        <v>84</v>
      </c>
      <c r="C32" s="85"/>
      <c r="D32" s="241">
        <f>'RS V Info'!C28</f>
        <v>0</v>
      </c>
      <c r="E32" s="242">
        <f>'RS V Info'!J28</f>
        <v>0</v>
      </c>
      <c r="F32" s="328">
        <f>'X RS G &amp; S V'!C21+'RS Attrib'!H158</f>
        <v>0</v>
      </c>
      <c r="G32" s="328">
        <f>'X RS G &amp; S V'!D21+'RS Attrib'!I158</f>
        <v>0</v>
      </c>
      <c r="H32" s="328">
        <f>'X RS G &amp; S V'!E21+'RS Attrib'!J158</f>
        <v>0</v>
      </c>
      <c r="I32" s="328">
        <f>'X RS G &amp; S V'!F21+'RS Attrib'!K158</f>
        <v>0</v>
      </c>
      <c r="J32" s="328">
        <f>'X RS G &amp; S V'!G21+'RS Attrib'!L158</f>
        <v>0</v>
      </c>
      <c r="K32" s="328">
        <f>'X RS G &amp; S V'!H21+'RS Attrib'!M158</f>
        <v>0</v>
      </c>
      <c r="L32" s="328">
        <f>'X RS G &amp; S V'!I21+'RS Attrib'!N158</f>
        <v>0</v>
      </c>
      <c r="M32" s="328">
        <f>'X RS G &amp; S V'!J21+'RS Attrib'!O158</f>
        <v>0</v>
      </c>
      <c r="N32" s="328">
        <f>'X RS G &amp; S V'!K21+'RS Attrib'!P158</f>
        <v>0</v>
      </c>
      <c r="O32" s="328">
        <f>'X RS G &amp; S V'!L21+'RS Attrib'!Q158</f>
        <v>0</v>
      </c>
      <c r="P32" s="328">
        <f>'X RS G &amp; S V'!M21+'RS Attrib'!R158</f>
        <v>0</v>
      </c>
      <c r="Q32" s="328">
        <f>'X RS G &amp; S V'!N21+'RS Attrib'!S158</f>
        <v>0</v>
      </c>
      <c r="R32" s="328">
        <f>'X RS G &amp; S V'!O21+'RS Attrib'!T158</f>
        <v>0</v>
      </c>
      <c r="S32" s="328">
        <f>'X RS G &amp; S V'!P21+'RS Attrib'!U158</f>
        <v>0</v>
      </c>
      <c r="T32" s="328">
        <f>'X RS G &amp; S V'!Q21+'RS Attrib'!V158</f>
        <v>0</v>
      </c>
      <c r="U32" s="328">
        <f>'X RS G &amp; S V'!R21+'RS Attrib'!W158</f>
        <v>0</v>
      </c>
      <c r="V32" s="328">
        <f>'X RS G &amp; S V'!S21+'RS Attrib'!X158</f>
        <v>0</v>
      </c>
      <c r="W32" s="328">
        <f>'X RS G &amp; S V'!T21+'RS Attrib'!Y158</f>
        <v>0</v>
      </c>
      <c r="X32" s="328">
        <f>'X RS G &amp; S V'!U21+'RS Attrib'!Z158</f>
        <v>0</v>
      </c>
      <c r="Y32" s="328">
        <f>'X RS G &amp; S V'!V21+'RS Attrib'!AA158</f>
        <v>0</v>
      </c>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row>
    <row r="33" spans="2:53" x14ac:dyDescent="0.2">
      <c r="B33" s="249" t="s">
        <v>85</v>
      </c>
      <c r="C33" s="250"/>
      <c r="D33" s="251">
        <f>D32</f>
        <v>0</v>
      </c>
      <c r="E33" s="252">
        <f>E32</f>
        <v>0</v>
      </c>
      <c r="F33" s="617">
        <f>'X RS G &amp; S V'!C21+'RS Attrib'!H156</f>
        <v>0</v>
      </c>
      <c r="G33" s="617">
        <f>'X RS G &amp; S V'!D21+'RS Attrib'!I156</f>
        <v>0</v>
      </c>
      <c r="H33" s="617">
        <f>'X RS G &amp; S V'!E21+'RS Attrib'!J156</f>
        <v>0</v>
      </c>
      <c r="I33" s="617">
        <f>'X RS G &amp; S V'!F21+'RS Attrib'!K156</f>
        <v>0</v>
      </c>
      <c r="J33" s="617">
        <f>'X RS G &amp; S V'!G21+'RS Attrib'!L156</f>
        <v>0</v>
      </c>
      <c r="K33" s="617">
        <f>'X RS G &amp; S V'!H21+'RS Attrib'!M156</f>
        <v>0</v>
      </c>
      <c r="L33" s="617">
        <f>'X RS G &amp; S V'!I21+'RS Attrib'!N156</f>
        <v>0</v>
      </c>
      <c r="M33" s="617">
        <f>'X RS G &amp; S V'!J21+'RS Attrib'!O156</f>
        <v>0</v>
      </c>
      <c r="N33" s="617">
        <f>'X RS G &amp; S V'!K21+'RS Attrib'!P156</f>
        <v>0</v>
      </c>
      <c r="O33" s="617">
        <f>'X RS G &amp; S V'!L21+'RS Attrib'!Q156</f>
        <v>0</v>
      </c>
      <c r="P33" s="617">
        <f>'X RS G &amp; S V'!M21+'RS Attrib'!R156</f>
        <v>0</v>
      </c>
      <c r="Q33" s="617">
        <f>'X RS G &amp; S V'!N21+'RS Attrib'!S156</f>
        <v>0</v>
      </c>
      <c r="R33" s="617">
        <f>'X RS G &amp; S V'!O21+'RS Attrib'!T156</f>
        <v>0</v>
      </c>
      <c r="S33" s="617">
        <f>'X RS G &amp; S V'!P21+'RS Attrib'!U156</f>
        <v>0</v>
      </c>
      <c r="T33" s="617">
        <f>'X RS G &amp; S V'!Q21+'RS Attrib'!V156</f>
        <v>0</v>
      </c>
      <c r="U33" s="617">
        <f>'X RS G &amp; S V'!R21+'RS Attrib'!W156</f>
        <v>0</v>
      </c>
      <c r="V33" s="617">
        <f>'X RS G &amp; S V'!S21+'RS Attrib'!X156</f>
        <v>0</v>
      </c>
      <c r="W33" s="617">
        <f>'X RS G &amp; S V'!T21+'RS Attrib'!Y156</f>
        <v>0</v>
      </c>
      <c r="X33" s="617">
        <f>'X RS G &amp; S V'!U21+'RS Attrib'!Z156</f>
        <v>0</v>
      </c>
      <c r="Y33" s="617">
        <f>'X RS G &amp; S V'!V21+'RS Attrib'!AA156</f>
        <v>0</v>
      </c>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row>
    <row r="34" spans="2:53" x14ac:dyDescent="0.2">
      <c r="B34" s="240">
        <f>'RS V Info'!B29</f>
        <v>0</v>
      </c>
      <c r="C34" s="85"/>
      <c r="D34" s="241"/>
      <c r="E34" s="242"/>
      <c r="F34" s="97"/>
      <c r="G34" s="97"/>
      <c r="H34" s="97"/>
      <c r="I34" s="97"/>
      <c r="J34" s="97"/>
      <c r="K34" s="97"/>
      <c r="L34" s="97"/>
      <c r="M34" s="97"/>
      <c r="N34" s="97"/>
      <c r="O34" s="97"/>
      <c r="P34" s="97"/>
      <c r="Q34" s="97"/>
      <c r="R34" s="97"/>
      <c r="S34" s="97"/>
      <c r="T34" s="97"/>
      <c r="U34" s="97"/>
      <c r="V34" s="97"/>
      <c r="W34" s="97"/>
      <c r="X34" s="97"/>
      <c r="Y34" s="97"/>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row>
    <row r="35" spans="2:53" x14ac:dyDescent="0.2">
      <c r="B35" s="243" t="s">
        <v>84</v>
      </c>
      <c r="C35" s="85"/>
      <c r="D35" s="241">
        <f>'RS V Info'!C29</f>
        <v>0</v>
      </c>
      <c r="E35" s="242">
        <f>'RS V Info'!J29</f>
        <v>0</v>
      </c>
      <c r="F35" s="97">
        <f>'X RS G &amp; S V'!C22+'RS Attrib'!H179</f>
        <v>0</v>
      </c>
      <c r="G35" s="97">
        <f>'X RS G &amp; S V'!D22+'RS Attrib'!I179</f>
        <v>0</v>
      </c>
      <c r="H35" s="97">
        <f>'X RS G &amp; S V'!E22+'RS Attrib'!J179</f>
        <v>0</v>
      </c>
      <c r="I35" s="97">
        <f>'X RS G &amp; S V'!F22+'RS Attrib'!K179</f>
        <v>0</v>
      </c>
      <c r="J35" s="97">
        <f>'X RS G &amp; S V'!G22+'RS Attrib'!L179</f>
        <v>0</v>
      </c>
      <c r="K35" s="97">
        <f>'X RS G &amp; S V'!H22+'RS Attrib'!M179</f>
        <v>0</v>
      </c>
      <c r="L35" s="97">
        <f>'X RS G &amp; S V'!I22+'RS Attrib'!N179</f>
        <v>0</v>
      </c>
      <c r="M35" s="97">
        <f>'X RS G &amp; S V'!J22+'RS Attrib'!O179</f>
        <v>0</v>
      </c>
      <c r="N35" s="97">
        <f>'X RS G &amp; S V'!K22+'RS Attrib'!P179</f>
        <v>0</v>
      </c>
      <c r="O35" s="97">
        <f>'X RS G &amp; S V'!L22+'RS Attrib'!Q179</f>
        <v>0</v>
      </c>
      <c r="P35" s="97">
        <f>'X RS G &amp; S V'!M22+'RS Attrib'!R179</f>
        <v>0</v>
      </c>
      <c r="Q35" s="97">
        <f>'X RS G &amp; S V'!N22+'RS Attrib'!S179</f>
        <v>0</v>
      </c>
      <c r="R35" s="97">
        <f>'X RS G &amp; S V'!O22+'RS Attrib'!T179</f>
        <v>0</v>
      </c>
      <c r="S35" s="97">
        <f>'X RS G &amp; S V'!P22+'RS Attrib'!U179</f>
        <v>0</v>
      </c>
      <c r="T35" s="97">
        <f>'X RS G &amp; S V'!Q22+'RS Attrib'!V179</f>
        <v>0</v>
      </c>
      <c r="U35" s="97">
        <f>'X RS G &amp; S V'!R22+'RS Attrib'!W179</f>
        <v>0</v>
      </c>
      <c r="V35" s="97">
        <f>'X RS G &amp; S V'!S22+'RS Attrib'!X179</f>
        <v>0</v>
      </c>
      <c r="W35" s="97">
        <f>'X RS G &amp; S V'!T22+'RS Attrib'!Y179</f>
        <v>0</v>
      </c>
      <c r="X35" s="97">
        <f>'X RS G &amp; S V'!U22+'RS Attrib'!Z179</f>
        <v>0</v>
      </c>
      <c r="Y35" s="97">
        <f>'X RS G &amp; S V'!V22+'RS Attrib'!AA179</f>
        <v>0</v>
      </c>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row>
    <row r="36" spans="2:53" x14ac:dyDescent="0.2">
      <c r="B36" s="253" t="s">
        <v>85</v>
      </c>
      <c r="C36" s="85"/>
      <c r="D36" s="241">
        <f>D35</f>
        <v>0</v>
      </c>
      <c r="E36" s="242">
        <f>E35</f>
        <v>0</v>
      </c>
      <c r="F36" s="97">
        <f>'X RS G &amp; S V'!C22+'RS Attrib'!H177</f>
        <v>0</v>
      </c>
      <c r="G36" s="97">
        <f>'X RS G &amp; S V'!D22+'RS Attrib'!I177</f>
        <v>0</v>
      </c>
      <c r="H36" s="97">
        <f>'X RS G &amp; S V'!E22+'RS Attrib'!J177</f>
        <v>0</v>
      </c>
      <c r="I36" s="97">
        <f>'X RS G &amp; S V'!F22+'RS Attrib'!K177</f>
        <v>0</v>
      </c>
      <c r="J36" s="97">
        <f>'X RS G &amp; S V'!G22+'RS Attrib'!L177</f>
        <v>0</v>
      </c>
      <c r="K36" s="97">
        <f>'X RS G &amp; S V'!H22+'RS Attrib'!M177</f>
        <v>0</v>
      </c>
      <c r="L36" s="97">
        <f>'X RS G &amp; S V'!I22+'RS Attrib'!N177</f>
        <v>0</v>
      </c>
      <c r="M36" s="97">
        <f>'X RS G &amp; S V'!J22+'RS Attrib'!O177</f>
        <v>0</v>
      </c>
      <c r="N36" s="97">
        <f>'X RS G &amp; S V'!K22+'RS Attrib'!P177</f>
        <v>0</v>
      </c>
      <c r="O36" s="97">
        <f>'X RS G &amp; S V'!L22+'RS Attrib'!Q177</f>
        <v>0</v>
      </c>
      <c r="P36" s="97">
        <f>'X RS G &amp; S V'!M22+'RS Attrib'!R177</f>
        <v>0</v>
      </c>
      <c r="Q36" s="97">
        <f>'X RS G &amp; S V'!N22+'RS Attrib'!S177</f>
        <v>0</v>
      </c>
      <c r="R36" s="97">
        <f>'X RS G &amp; S V'!O22+'RS Attrib'!T177</f>
        <v>0</v>
      </c>
      <c r="S36" s="97">
        <f>'X RS G &amp; S V'!P22+'RS Attrib'!U177</f>
        <v>0</v>
      </c>
      <c r="T36" s="97">
        <f>'X RS G &amp; S V'!Q22+'RS Attrib'!V177</f>
        <v>0</v>
      </c>
      <c r="U36" s="97">
        <f>'X RS G &amp; S V'!R22+'RS Attrib'!W177</f>
        <v>0</v>
      </c>
      <c r="V36" s="97">
        <f>'X RS G &amp; S V'!S22+'RS Attrib'!X177</f>
        <v>0</v>
      </c>
      <c r="W36" s="97">
        <f>'X RS G &amp; S V'!T22+'RS Attrib'!Y177</f>
        <v>0</v>
      </c>
      <c r="X36" s="97">
        <f>'X RS G &amp; S V'!U22+'RS Attrib'!Z177</f>
        <v>0</v>
      </c>
      <c r="Y36" s="97">
        <f>'X RS G &amp; S V'!V22+'RS Attrib'!AA177</f>
        <v>0</v>
      </c>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row>
    <row r="37" spans="2:53" ht="15" x14ac:dyDescent="0.25">
      <c r="B37" s="254" t="s">
        <v>55</v>
      </c>
      <c r="C37" s="255"/>
      <c r="D37" s="256"/>
      <c r="E37" s="257"/>
      <c r="F37" s="189"/>
      <c r="G37" s="189"/>
      <c r="H37" s="189"/>
      <c r="I37" s="189"/>
      <c r="J37" s="189"/>
      <c r="K37" s="189"/>
      <c r="L37" s="189"/>
      <c r="M37" s="189"/>
      <c r="N37" s="189"/>
      <c r="O37" s="189"/>
      <c r="P37" s="189"/>
      <c r="Q37" s="189"/>
      <c r="R37" s="189"/>
      <c r="S37" s="189"/>
      <c r="T37" s="189"/>
      <c r="U37" s="189"/>
      <c r="V37" s="189"/>
      <c r="W37" s="189"/>
      <c r="X37" s="189"/>
      <c r="Y37" s="189"/>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row>
    <row r="38" spans="2:53" x14ac:dyDescent="0.2">
      <c r="B38" s="240" t="str">
        <f>'RS V Info'!B31</f>
        <v>Net carbon flux.</v>
      </c>
      <c r="C38" s="85"/>
      <c r="D38" s="241"/>
      <c r="E38" s="242"/>
      <c r="F38" s="97"/>
      <c r="G38" s="97"/>
      <c r="H38" s="97"/>
      <c r="I38" s="97"/>
      <c r="J38" s="97"/>
      <c r="K38" s="97"/>
      <c r="L38" s="97"/>
      <c r="M38" s="97"/>
      <c r="N38" s="97"/>
      <c r="O38" s="97"/>
      <c r="P38" s="97"/>
      <c r="Q38" s="97"/>
      <c r="R38" s="97"/>
      <c r="S38" s="97"/>
      <c r="T38" s="97"/>
      <c r="U38" s="97"/>
      <c r="V38" s="97"/>
      <c r="W38" s="97"/>
      <c r="X38" s="97"/>
      <c r="Y38" s="97"/>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row>
    <row r="39" spans="2:53" x14ac:dyDescent="0.2">
      <c r="B39" s="243" t="s">
        <v>84</v>
      </c>
      <c r="C39" s="85"/>
      <c r="D39" s="241" t="str">
        <f>'RS V Info'!C31</f>
        <v>Mostly others who don't pay NE for it</v>
      </c>
      <c r="E39" s="242">
        <f>'RS V Info'!J31</f>
        <v>0</v>
      </c>
      <c r="F39" s="97">
        <f>'X RS G &amp; S V'!C24+'RS Attrib'!H201</f>
        <v>4811043.6110056033</v>
      </c>
      <c r="G39" s="97">
        <f>'X RS G &amp; S V'!D24+'RS Attrib'!I201</f>
        <v>4883209.2651706859</v>
      </c>
      <c r="H39" s="97">
        <f>'X RS G &amp; S V'!E24+'RS Attrib'!J201</f>
        <v>4904284.1683151051</v>
      </c>
      <c r="I39" s="97">
        <f>'X RS G &amp; S V'!F24+'RS Attrib'!K201</f>
        <v>4924892.5964691956</v>
      </c>
      <c r="J39" s="97">
        <f>'X RS G &amp; S V'!G24+'RS Attrib'!L201</f>
        <v>4730015.1259852527</v>
      </c>
      <c r="K39" s="97">
        <f>'X RS G &amp; S V'!H24+'RS Attrib'!M201</f>
        <v>4754202.7033340391</v>
      </c>
      <c r="L39" s="97">
        <f>'X RS G &amp; S V'!I24+'RS Attrib'!N201</f>
        <v>4832140.4525690237</v>
      </c>
      <c r="M39" s="97">
        <f>'X RS G &amp; S V'!J24+'RS Attrib'!O201</f>
        <v>4910078.2018040083</v>
      </c>
      <c r="N39" s="97">
        <f>'X RS G &amp; S V'!K24+'RS Attrib'!P201</f>
        <v>4988015.951038992</v>
      </c>
      <c r="O39" s="97">
        <f>'X RS G &amp; S V'!L24+'RS Attrib'!Q201</f>
        <v>4949494.9945205534</v>
      </c>
      <c r="P39" s="97">
        <f>'X RS G &amp; S V'!M24+'RS Attrib'!R201</f>
        <v>5025641.0713593308</v>
      </c>
      <c r="Q39" s="97">
        <f>'X RS G &amp; S V'!N24+'RS Attrib'!S201</f>
        <v>5101787.1481981082</v>
      </c>
      <c r="R39" s="97">
        <f>'X RS G &amp; S V'!O24+'RS Attrib'!T201</f>
        <v>5177933.2250368856</v>
      </c>
      <c r="S39" s="97">
        <f>'X RS G &amp; S V'!P24+'RS Attrib'!U201</f>
        <v>5254079.3018756639</v>
      </c>
      <c r="T39" s="97">
        <f>'X RS G &amp; S V'!Q24+'RS Attrib'!V201</f>
        <v>5204808.3109799838</v>
      </c>
      <c r="U39" s="97">
        <f>'X RS G &amp; S V'!R24+'RS Attrib'!W201</f>
        <v>5688111.9398566969</v>
      </c>
      <c r="V39" s="97">
        <f>'X RS G &amp; S V'!S24+'RS Attrib'!X201</f>
        <v>6171415.568733409</v>
      </c>
      <c r="W39" s="97">
        <f>'X RS G &amp; S V'!T24+'RS Attrib'!Y201</f>
        <v>6654719.1976101222</v>
      </c>
      <c r="X39" s="97">
        <f>'X RS G &amp; S V'!U24+'RS Attrib'!Z201</f>
        <v>7138022.8264868353</v>
      </c>
      <c r="Y39" s="97">
        <f>'X RS G &amp; S V'!V24+'RS Attrib'!AA201</f>
        <v>7437680.0347523782</v>
      </c>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row>
    <row r="40" spans="2:53" x14ac:dyDescent="0.2">
      <c r="B40" s="253" t="s">
        <v>85</v>
      </c>
      <c r="C40" s="85"/>
      <c r="D40" s="241" t="str">
        <f>D39</f>
        <v>Mostly others who don't pay NE for it</v>
      </c>
      <c r="E40" s="242">
        <f>E39</f>
        <v>0</v>
      </c>
      <c r="F40" s="97">
        <f>'X RS G &amp; S V'!C24+'RS Attrib'!H199</f>
        <v>4811043.6110056033</v>
      </c>
      <c r="G40" s="97">
        <f>'X RS G &amp; S V'!D24+'RS Attrib'!I199</f>
        <v>4883209.2651706859</v>
      </c>
      <c r="H40" s="97">
        <f>'X RS G &amp; S V'!E24+'RS Attrib'!J199</f>
        <v>4904284.1683151051</v>
      </c>
      <c r="I40" s="97">
        <f>'X RS G &amp; S V'!F24+'RS Attrib'!K199</f>
        <v>4924892.5964691956</v>
      </c>
      <c r="J40" s="97">
        <f>'X RS G &amp; S V'!G24+'RS Attrib'!L199</f>
        <v>4730015.1259852527</v>
      </c>
      <c r="K40" s="97">
        <f>'X RS G &amp; S V'!H24+'RS Attrib'!M199</f>
        <v>4754202.7033340391</v>
      </c>
      <c r="L40" s="97">
        <f>'X RS G &amp; S V'!I24+'RS Attrib'!N199</f>
        <v>4832140.4525690237</v>
      </c>
      <c r="M40" s="97">
        <f>'X RS G &amp; S V'!J24+'RS Attrib'!O199</f>
        <v>4910078.2018040083</v>
      </c>
      <c r="N40" s="97">
        <f>'X RS G &amp; S V'!K24+'RS Attrib'!P199</f>
        <v>4988015.951038992</v>
      </c>
      <c r="O40" s="97">
        <f>'X RS G &amp; S V'!L24+'RS Attrib'!Q199</f>
        <v>4949494.9945205534</v>
      </c>
      <c r="P40" s="97">
        <f>'X RS G &amp; S V'!M24+'RS Attrib'!R199</f>
        <v>5025641.0713593308</v>
      </c>
      <c r="Q40" s="97">
        <f>'X RS G &amp; S V'!N24+'RS Attrib'!S199</f>
        <v>5101787.1481981082</v>
      </c>
      <c r="R40" s="97">
        <f>'X RS G &amp; S V'!O24+'RS Attrib'!T199</f>
        <v>5177933.2250368856</v>
      </c>
      <c r="S40" s="97">
        <f>'X RS G &amp; S V'!P24+'RS Attrib'!U199</f>
        <v>5254079.3018756639</v>
      </c>
      <c r="T40" s="97">
        <f>'X RS G &amp; S V'!Q24+'RS Attrib'!V199</f>
        <v>5204808.3109799838</v>
      </c>
      <c r="U40" s="97">
        <f>'X RS G &amp; S V'!R24+'RS Attrib'!W199</f>
        <v>5688111.9398566969</v>
      </c>
      <c r="V40" s="97">
        <f>'X RS G &amp; S V'!S24+'RS Attrib'!X199</f>
        <v>6171415.568733409</v>
      </c>
      <c r="W40" s="97">
        <f>'X RS G &amp; S V'!T24+'RS Attrib'!Y199</f>
        <v>6654719.1976101222</v>
      </c>
      <c r="X40" s="97">
        <f>'X RS G &amp; S V'!U24+'RS Attrib'!Z199</f>
        <v>7138022.8264868353</v>
      </c>
      <c r="Y40" s="97">
        <f>'X RS G &amp; S V'!V24+'RS Attrib'!AA199</f>
        <v>7437680.0347523782</v>
      </c>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row>
    <row r="41" spans="2:53" x14ac:dyDescent="0.2">
      <c r="B41" s="240">
        <f>'RS V Info'!B32</f>
        <v>0</v>
      </c>
      <c r="C41" s="245"/>
      <c r="D41" s="246"/>
      <c r="E41" s="247"/>
      <c r="F41" s="616"/>
      <c r="G41" s="616"/>
      <c r="H41" s="616"/>
      <c r="I41" s="616"/>
      <c r="J41" s="616"/>
      <c r="K41" s="616"/>
      <c r="L41" s="616"/>
      <c r="M41" s="616"/>
      <c r="N41" s="616"/>
      <c r="O41" s="616"/>
      <c r="P41" s="616"/>
      <c r="Q41" s="616"/>
      <c r="R41" s="616"/>
      <c r="S41" s="616"/>
      <c r="T41" s="616"/>
      <c r="U41" s="616"/>
      <c r="V41" s="616"/>
      <c r="W41" s="616"/>
      <c r="X41" s="616"/>
      <c r="Y41" s="616"/>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row>
    <row r="42" spans="2:53" x14ac:dyDescent="0.2">
      <c r="B42" s="248" t="s">
        <v>84</v>
      </c>
      <c r="C42" s="85"/>
      <c r="D42" s="241">
        <f>'RS V Info'!C32</f>
        <v>0</v>
      </c>
      <c r="E42" s="242">
        <f>'RS V Info'!J32</f>
        <v>0</v>
      </c>
      <c r="F42" s="328">
        <f>'X RS G &amp; S V'!C25+'RS Attrib'!H222</f>
        <v>0</v>
      </c>
      <c r="G42" s="328">
        <f>'X RS G &amp; S V'!D25+'RS Attrib'!I222</f>
        <v>0</v>
      </c>
      <c r="H42" s="328">
        <f>'X RS G &amp; S V'!E25+'RS Attrib'!J222</f>
        <v>0</v>
      </c>
      <c r="I42" s="328">
        <f>'X RS G &amp; S V'!F25+'RS Attrib'!K222</f>
        <v>0</v>
      </c>
      <c r="J42" s="328">
        <f>'X RS G &amp; S V'!G25+'RS Attrib'!L222</f>
        <v>0</v>
      </c>
      <c r="K42" s="328">
        <f>'X RS G &amp; S V'!H25+'RS Attrib'!M222</f>
        <v>0</v>
      </c>
      <c r="L42" s="328">
        <f>'X RS G &amp; S V'!I25+'RS Attrib'!N222</f>
        <v>0</v>
      </c>
      <c r="M42" s="328">
        <f>'X RS G &amp; S V'!J25+'RS Attrib'!O222</f>
        <v>0</v>
      </c>
      <c r="N42" s="328">
        <f>'X RS G &amp; S V'!K25+'RS Attrib'!P222</f>
        <v>0</v>
      </c>
      <c r="O42" s="328">
        <f>'X RS G &amp; S V'!L25+'RS Attrib'!Q222</f>
        <v>0</v>
      </c>
      <c r="P42" s="328">
        <f>'X RS G &amp; S V'!M25+'RS Attrib'!R222</f>
        <v>0</v>
      </c>
      <c r="Q42" s="328">
        <f>'X RS G &amp; S V'!N25+'RS Attrib'!S222</f>
        <v>0</v>
      </c>
      <c r="R42" s="328">
        <f>'X RS G &amp; S V'!O25+'RS Attrib'!T222</f>
        <v>0</v>
      </c>
      <c r="S42" s="328">
        <f>'X RS G &amp; S V'!P25+'RS Attrib'!U222</f>
        <v>0</v>
      </c>
      <c r="T42" s="328">
        <f>'X RS G &amp; S V'!Q25+'RS Attrib'!V222</f>
        <v>0</v>
      </c>
      <c r="U42" s="328">
        <f>'X RS G &amp; S V'!R25+'RS Attrib'!W222</f>
        <v>0</v>
      </c>
      <c r="V42" s="328">
        <f>'X RS G &amp; S V'!S25+'RS Attrib'!X222</f>
        <v>0</v>
      </c>
      <c r="W42" s="328">
        <f>'X RS G &amp; S V'!T25+'RS Attrib'!Y222</f>
        <v>0</v>
      </c>
      <c r="X42" s="328">
        <f>'X RS G &amp; S V'!U25+'RS Attrib'!Z222</f>
        <v>0</v>
      </c>
      <c r="Y42" s="328">
        <f>'X RS G &amp; S V'!V25+'RS Attrib'!AA222</f>
        <v>0</v>
      </c>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row>
    <row r="43" spans="2:53" x14ac:dyDescent="0.2">
      <c r="B43" s="249" t="s">
        <v>85</v>
      </c>
      <c r="C43" s="250"/>
      <c r="D43" s="251">
        <f>D42</f>
        <v>0</v>
      </c>
      <c r="E43" s="252">
        <f>E42</f>
        <v>0</v>
      </c>
      <c r="F43" s="617">
        <f>'X RS G &amp; S V'!C25+'RS Attrib'!H220</f>
        <v>0</v>
      </c>
      <c r="G43" s="617">
        <f>'X RS G &amp; S V'!D25+'RS Attrib'!I220</f>
        <v>0</v>
      </c>
      <c r="H43" s="617">
        <f>'X RS G &amp; S V'!E25+'RS Attrib'!J220</f>
        <v>0</v>
      </c>
      <c r="I43" s="617">
        <f>'X RS G &amp; S V'!F25+'RS Attrib'!K220</f>
        <v>0</v>
      </c>
      <c r="J43" s="617">
        <f>'X RS G &amp; S V'!G25+'RS Attrib'!L220</f>
        <v>0</v>
      </c>
      <c r="K43" s="617">
        <f>'X RS G &amp; S V'!H25+'RS Attrib'!M220</f>
        <v>0</v>
      </c>
      <c r="L43" s="617">
        <f>'X RS G &amp; S V'!I25+'RS Attrib'!N220</f>
        <v>0</v>
      </c>
      <c r="M43" s="617">
        <f>'X RS G &amp; S V'!J25+'RS Attrib'!O220</f>
        <v>0</v>
      </c>
      <c r="N43" s="617">
        <f>'X RS G &amp; S V'!K25+'RS Attrib'!P220</f>
        <v>0</v>
      </c>
      <c r="O43" s="617">
        <f>'X RS G &amp; S V'!L25+'RS Attrib'!Q220</f>
        <v>0</v>
      </c>
      <c r="P43" s="617">
        <f>'X RS G &amp; S V'!M25+'RS Attrib'!R220</f>
        <v>0</v>
      </c>
      <c r="Q43" s="617">
        <f>'X RS G &amp; S V'!N25+'RS Attrib'!S220</f>
        <v>0</v>
      </c>
      <c r="R43" s="617">
        <f>'X RS G &amp; S V'!O25+'RS Attrib'!T220</f>
        <v>0</v>
      </c>
      <c r="S43" s="617">
        <f>'X RS G &amp; S V'!P25+'RS Attrib'!U220</f>
        <v>0</v>
      </c>
      <c r="T43" s="617">
        <f>'X RS G &amp; S V'!Q25+'RS Attrib'!V220</f>
        <v>0</v>
      </c>
      <c r="U43" s="617">
        <f>'X RS G &amp; S V'!R25+'RS Attrib'!W220</f>
        <v>0</v>
      </c>
      <c r="V43" s="617">
        <f>'X RS G &amp; S V'!S25+'RS Attrib'!X220</f>
        <v>0</v>
      </c>
      <c r="W43" s="617">
        <f>'X RS G &amp; S V'!T25+'RS Attrib'!Y220</f>
        <v>0</v>
      </c>
      <c r="X43" s="617">
        <f>'X RS G &amp; S V'!U25+'RS Attrib'!Z220</f>
        <v>0</v>
      </c>
      <c r="Y43" s="617">
        <f>'X RS G &amp; S V'!V25+'RS Attrib'!AA220</f>
        <v>0</v>
      </c>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row>
    <row r="44" spans="2:53" x14ac:dyDescent="0.2">
      <c r="B44" s="240">
        <f>'RS V Info'!B33</f>
        <v>0</v>
      </c>
      <c r="C44" s="85"/>
      <c r="D44" s="241"/>
      <c r="E44" s="242"/>
      <c r="F44" s="97"/>
      <c r="G44" s="97"/>
      <c r="H44" s="97"/>
      <c r="I44" s="97"/>
      <c r="J44" s="97"/>
      <c r="K44" s="97"/>
      <c r="L44" s="97"/>
      <c r="M44" s="97"/>
      <c r="N44" s="97"/>
      <c r="O44" s="97"/>
      <c r="P44" s="97"/>
      <c r="Q44" s="97"/>
      <c r="R44" s="97"/>
      <c r="S44" s="97"/>
      <c r="T44" s="97"/>
      <c r="U44" s="97"/>
      <c r="V44" s="97"/>
      <c r="W44" s="97"/>
      <c r="X44" s="97"/>
      <c r="Y44" s="97"/>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row>
    <row r="45" spans="2:53" x14ac:dyDescent="0.2">
      <c r="B45" s="248" t="s">
        <v>84</v>
      </c>
      <c r="C45" s="85"/>
      <c r="D45" s="241">
        <f>'RS V Info'!C33</f>
        <v>0</v>
      </c>
      <c r="E45" s="242">
        <f>'RS V Info'!J33</f>
        <v>0</v>
      </c>
      <c r="F45" s="97">
        <f>'X RS G &amp; S V'!C26+'RS Attrib'!H243</f>
        <v>0</v>
      </c>
      <c r="G45" s="97">
        <f>'X RS G &amp; S V'!D26+'RS Attrib'!I243</f>
        <v>0</v>
      </c>
      <c r="H45" s="97">
        <f>'X RS G &amp; S V'!E26+'RS Attrib'!J243</f>
        <v>0</v>
      </c>
      <c r="I45" s="97">
        <f>'X RS G &amp; S V'!F26+'RS Attrib'!K243</f>
        <v>0</v>
      </c>
      <c r="J45" s="97">
        <f>'X RS G &amp; S V'!G26+'RS Attrib'!L243</f>
        <v>0</v>
      </c>
      <c r="K45" s="97">
        <f>'X RS G &amp; S V'!H26+'RS Attrib'!M243</f>
        <v>0</v>
      </c>
      <c r="L45" s="97">
        <f>'X RS G &amp; S V'!I26+'RS Attrib'!N243</f>
        <v>0</v>
      </c>
      <c r="M45" s="97">
        <f>'X RS G &amp; S V'!J26+'RS Attrib'!O243</f>
        <v>0</v>
      </c>
      <c r="N45" s="97">
        <f>'X RS G &amp; S V'!K26+'RS Attrib'!P243</f>
        <v>0</v>
      </c>
      <c r="O45" s="97">
        <f>'X RS G &amp; S V'!L26+'RS Attrib'!Q243</f>
        <v>0</v>
      </c>
      <c r="P45" s="97">
        <f>'X RS G &amp; S V'!M26+'RS Attrib'!R243</f>
        <v>0</v>
      </c>
      <c r="Q45" s="97">
        <f>'X RS G &amp; S V'!N26+'RS Attrib'!S243</f>
        <v>0</v>
      </c>
      <c r="R45" s="97">
        <f>'X RS G &amp; S V'!O26+'RS Attrib'!T243</f>
        <v>0</v>
      </c>
      <c r="S45" s="97">
        <f>'X RS G &amp; S V'!P26+'RS Attrib'!U243</f>
        <v>0</v>
      </c>
      <c r="T45" s="97">
        <f>'X RS G &amp; S V'!Q26+'RS Attrib'!V243</f>
        <v>0</v>
      </c>
      <c r="U45" s="97">
        <f>'X RS G &amp; S V'!R26+'RS Attrib'!W243</f>
        <v>0</v>
      </c>
      <c r="V45" s="97">
        <f>'X RS G &amp; S V'!S26+'RS Attrib'!X243</f>
        <v>0</v>
      </c>
      <c r="W45" s="97">
        <f>'X RS G &amp; S V'!T26+'RS Attrib'!Y243</f>
        <v>0</v>
      </c>
      <c r="X45" s="97">
        <f>'X RS G &amp; S V'!U26+'RS Attrib'!Z243</f>
        <v>0</v>
      </c>
      <c r="Y45" s="97">
        <f>'X RS G &amp; S V'!V26+'RS Attrib'!AA243</f>
        <v>0</v>
      </c>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row>
    <row r="46" spans="2:53" x14ac:dyDescent="0.2">
      <c r="B46" s="249" t="s">
        <v>85</v>
      </c>
      <c r="C46" s="85"/>
      <c r="D46" s="241">
        <f>D45</f>
        <v>0</v>
      </c>
      <c r="E46" s="242">
        <f>E45</f>
        <v>0</v>
      </c>
      <c r="F46" s="97">
        <f>'X RS G &amp; S V'!C26+'RS Attrib'!H241</f>
        <v>0</v>
      </c>
      <c r="G46" s="97">
        <f>'X RS G &amp; S V'!D26+'RS Attrib'!I241</f>
        <v>0</v>
      </c>
      <c r="H46" s="97">
        <f>'X RS G &amp; S V'!E26+'RS Attrib'!J241</f>
        <v>0</v>
      </c>
      <c r="I46" s="97">
        <f>'X RS G &amp; S V'!F26+'RS Attrib'!K241</f>
        <v>0</v>
      </c>
      <c r="J46" s="97">
        <f>'X RS G &amp; S V'!G26+'RS Attrib'!L241</f>
        <v>0</v>
      </c>
      <c r="K46" s="97">
        <f>'X RS G &amp; S V'!H26+'RS Attrib'!M241</f>
        <v>0</v>
      </c>
      <c r="L46" s="97">
        <f>'X RS G &amp; S V'!I26+'RS Attrib'!N241</f>
        <v>0</v>
      </c>
      <c r="M46" s="97">
        <f>'X RS G &amp; S V'!J26+'RS Attrib'!O241</f>
        <v>0</v>
      </c>
      <c r="N46" s="97">
        <f>'X RS G &amp; S V'!K26+'RS Attrib'!P241</f>
        <v>0</v>
      </c>
      <c r="O46" s="97">
        <f>'X RS G &amp; S V'!L26+'RS Attrib'!Q241</f>
        <v>0</v>
      </c>
      <c r="P46" s="97">
        <f>'X RS G &amp; S V'!M26+'RS Attrib'!R241</f>
        <v>0</v>
      </c>
      <c r="Q46" s="97">
        <f>'X RS G &amp; S V'!N26+'RS Attrib'!S241</f>
        <v>0</v>
      </c>
      <c r="R46" s="97">
        <f>'X RS G &amp; S V'!O26+'RS Attrib'!T241</f>
        <v>0</v>
      </c>
      <c r="S46" s="97">
        <f>'X RS G &amp; S V'!P26+'RS Attrib'!U241</f>
        <v>0</v>
      </c>
      <c r="T46" s="97">
        <f>'X RS G &amp; S V'!Q26+'RS Attrib'!V241</f>
        <v>0</v>
      </c>
      <c r="U46" s="97">
        <f>'X RS G &amp; S V'!R26+'RS Attrib'!W241</f>
        <v>0</v>
      </c>
      <c r="V46" s="97">
        <f>'X RS G &amp; S V'!S26+'RS Attrib'!X241</f>
        <v>0</v>
      </c>
      <c r="W46" s="97">
        <f>'X RS G &amp; S V'!T26+'RS Attrib'!Y241</f>
        <v>0</v>
      </c>
      <c r="X46" s="97">
        <f>'X RS G &amp; S V'!U26+'RS Attrib'!Z241</f>
        <v>0</v>
      </c>
      <c r="Y46" s="97">
        <f>'X RS G &amp; S V'!V26+'RS Attrib'!AA241</f>
        <v>0</v>
      </c>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row>
    <row r="47" spans="2:53" x14ac:dyDescent="0.2">
      <c r="B47" s="240">
        <f>'RS V Info'!B34</f>
        <v>0</v>
      </c>
      <c r="C47" s="245"/>
      <c r="D47" s="246"/>
      <c r="E47" s="247"/>
      <c r="F47" s="616"/>
      <c r="G47" s="616"/>
      <c r="H47" s="616"/>
      <c r="I47" s="616"/>
      <c r="J47" s="616"/>
      <c r="K47" s="616"/>
      <c r="L47" s="616"/>
      <c r="M47" s="616"/>
      <c r="N47" s="616"/>
      <c r="O47" s="616"/>
      <c r="P47" s="616"/>
      <c r="Q47" s="616"/>
      <c r="R47" s="616"/>
      <c r="S47" s="616"/>
      <c r="T47" s="616"/>
      <c r="U47" s="616"/>
      <c r="V47" s="616"/>
      <c r="W47" s="616"/>
      <c r="X47" s="616"/>
      <c r="Y47" s="616"/>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row>
    <row r="48" spans="2:53" x14ac:dyDescent="0.2">
      <c r="B48" s="248" t="s">
        <v>84</v>
      </c>
      <c r="C48" s="85"/>
      <c r="D48" s="241">
        <f>'RS V Info'!C34</f>
        <v>0</v>
      </c>
      <c r="E48" s="242">
        <f>'RS V Info'!J34</f>
        <v>0</v>
      </c>
      <c r="F48" s="328">
        <f>'X RS G &amp; S V'!C27+'RS Attrib'!H264</f>
        <v>0</v>
      </c>
      <c r="G48" s="328">
        <f>'X RS G &amp; S V'!D27+'RS Attrib'!I264</f>
        <v>0</v>
      </c>
      <c r="H48" s="328">
        <f>'X RS G &amp; S V'!E27+'RS Attrib'!J264</f>
        <v>0</v>
      </c>
      <c r="I48" s="328">
        <f>'X RS G &amp; S V'!F27+'RS Attrib'!K264</f>
        <v>0</v>
      </c>
      <c r="J48" s="328">
        <f>'X RS G &amp; S V'!G27+'RS Attrib'!L264</f>
        <v>0</v>
      </c>
      <c r="K48" s="328">
        <f>'X RS G &amp; S V'!H27+'RS Attrib'!M264</f>
        <v>0</v>
      </c>
      <c r="L48" s="328">
        <f>'X RS G &amp; S V'!I27+'RS Attrib'!N264</f>
        <v>0</v>
      </c>
      <c r="M48" s="328">
        <f>'X RS G &amp; S V'!J27+'RS Attrib'!O264</f>
        <v>0</v>
      </c>
      <c r="N48" s="328">
        <f>'X RS G &amp; S V'!K27+'RS Attrib'!P264</f>
        <v>0</v>
      </c>
      <c r="O48" s="328">
        <f>'X RS G &amp; S V'!L27+'RS Attrib'!Q264</f>
        <v>0</v>
      </c>
      <c r="P48" s="328">
        <f>'X RS G &amp; S V'!M27+'RS Attrib'!R264</f>
        <v>0</v>
      </c>
      <c r="Q48" s="328">
        <f>'X RS G &amp; S V'!N27+'RS Attrib'!S264</f>
        <v>0</v>
      </c>
      <c r="R48" s="328">
        <f>'X RS G &amp; S V'!O27+'RS Attrib'!T264</f>
        <v>0</v>
      </c>
      <c r="S48" s="328">
        <f>'X RS G &amp; S V'!P27+'RS Attrib'!U264</f>
        <v>0</v>
      </c>
      <c r="T48" s="328">
        <f>'X RS G &amp; S V'!Q27+'RS Attrib'!V264</f>
        <v>0</v>
      </c>
      <c r="U48" s="328">
        <f>'X RS G &amp; S V'!R27+'RS Attrib'!W264</f>
        <v>0</v>
      </c>
      <c r="V48" s="328">
        <f>'X RS G &amp; S V'!S27+'RS Attrib'!X264</f>
        <v>0</v>
      </c>
      <c r="W48" s="328">
        <f>'X RS G &amp; S V'!T27+'RS Attrib'!Y264</f>
        <v>0</v>
      </c>
      <c r="X48" s="328">
        <f>'X RS G &amp; S V'!U27+'RS Attrib'!Z264</f>
        <v>0</v>
      </c>
      <c r="Y48" s="328">
        <f>'X RS G &amp; S V'!V27+'RS Attrib'!AA264</f>
        <v>0</v>
      </c>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row>
    <row r="49" spans="2:53" x14ac:dyDescent="0.2">
      <c r="B49" s="249" t="s">
        <v>85</v>
      </c>
      <c r="C49" s="250"/>
      <c r="D49" s="251">
        <f>D48</f>
        <v>0</v>
      </c>
      <c r="E49" s="252">
        <f>E48</f>
        <v>0</v>
      </c>
      <c r="F49" s="617">
        <f>'X RS G &amp; S V'!C27+'RS Attrib'!H262</f>
        <v>0</v>
      </c>
      <c r="G49" s="617">
        <f>'X RS G &amp; S V'!D27+'RS Attrib'!I262</f>
        <v>0</v>
      </c>
      <c r="H49" s="617">
        <f>'X RS G &amp; S V'!E27+'RS Attrib'!J262</f>
        <v>0</v>
      </c>
      <c r="I49" s="617">
        <f>'X RS G &amp; S V'!F27+'RS Attrib'!K262</f>
        <v>0</v>
      </c>
      <c r="J49" s="617">
        <f>'X RS G &amp; S V'!G27+'RS Attrib'!L262</f>
        <v>0</v>
      </c>
      <c r="K49" s="617">
        <f>'X RS G &amp; S V'!H27+'RS Attrib'!M262</f>
        <v>0</v>
      </c>
      <c r="L49" s="617">
        <f>'X RS G &amp; S V'!I27+'RS Attrib'!N262</f>
        <v>0</v>
      </c>
      <c r="M49" s="617">
        <f>'X RS G &amp; S V'!J27+'RS Attrib'!O262</f>
        <v>0</v>
      </c>
      <c r="N49" s="617">
        <f>'X RS G &amp; S V'!K27+'RS Attrib'!P262</f>
        <v>0</v>
      </c>
      <c r="O49" s="617">
        <f>'X RS G &amp; S V'!L27+'RS Attrib'!Q262</f>
        <v>0</v>
      </c>
      <c r="P49" s="617">
        <f>'X RS G &amp; S V'!M27+'RS Attrib'!R262</f>
        <v>0</v>
      </c>
      <c r="Q49" s="617">
        <f>'X RS G &amp; S V'!N27+'RS Attrib'!S262</f>
        <v>0</v>
      </c>
      <c r="R49" s="617">
        <f>'X RS G &amp; S V'!O27+'RS Attrib'!T262</f>
        <v>0</v>
      </c>
      <c r="S49" s="617">
        <f>'X RS G &amp; S V'!P27+'RS Attrib'!U262</f>
        <v>0</v>
      </c>
      <c r="T49" s="617">
        <f>'X RS G &amp; S V'!Q27+'RS Attrib'!V262</f>
        <v>0</v>
      </c>
      <c r="U49" s="617">
        <f>'X RS G &amp; S V'!R27+'RS Attrib'!W262</f>
        <v>0</v>
      </c>
      <c r="V49" s="617">
        <f>'X RS G &amp; S V'!S27+'RS Attrib'!X262</f>
        <v>0</v>
      </c>
      <c r="W49" s="617">
        <f>'X RS G &amp; S V'!T27+'RS Attrib'!Y262</f>
        <v>0</v>
      </c>
      <c r="X49" s="617">
        <f>'X RS G &amp; S V'!U27+'RS Attrib'!Z262</f>
        <v>0</v>
      </c>
      <c r="Y49" s="617">
        <f>'X RS G &amp; S V'!V27+'RS Attrib'!AA262</f>
        <v>0</v>
      </c>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row>
    <row r="50" spans="2:53" x14ac:dyDescent="0.2">
      <c r="B50" s="240">
        <f>'RS V Info'!B35</f>
        <v>0</v>
      </c>
      <c r="C50" s="85"/>
      <c r="D50" s="241"/>
      <c r="E50" s="242"/>
      <c r="F50" s="97"/>
      <c r="G50" s="97"/>
      <c r="H50" s="97"/>
      <c r="I50" s="97"/>
      <c r="J50" s="97"/>
      <c r="K50" s="97"/>
      <c r="L50" s="97"/>
      <c r="M50" s="97"/>
      <c r="N50" s="97"/>
      <c r="O50" s="97"/>
      <c r="P50" s="97"/>
      <c r="Q50" s="97"/>
      <c r="R50" s="97"/>
      <c r="S50" s="97"/>
      <c r="T50" s="97"/>
      <c r="U50" s="97"/>
      <c r="V50" s="97"/>
      <c r="W50" s="97"/>
      <c r="X50" s="97"/>
      <c r="Y50" s="97"/>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row>
    <row r="51" spans="2:53" x14ac:dyDescent="0.2">
      <c r="B51" s="243" t="s">
        <v>84</v>
      </c>
      <c r="C51" s="85"/>
      <c r="D51" s="241">
        <f>'RS V Info'!C35</f>
        <v>0</v>
      </c>
      <c r="E51" s="242">
        <f>'RS V Info'!J35</f>
        <v>0</v>
      </c>
      <c r="F51" s="97">
        <f>'X RS G &amp; S V'!C28+'RS Attrib'!H285</f>
        <v>0</v>
      </c>
      <c r="G51" s="97">
        <f>'X RS G &amp; S V'!D28+'RS Attrib'!I285</f>
        <v>0</v>
      </c>
      <c r="H51" s="97">
        <f>'X RS G &amp; S V'!E28+'RS Attrib'!J285</f>
        <v>0</v>
      </c>
      <c r="I51" s="97">
        <f>'X RS G &amp; S V'!F28+'RS Attrib'!K285</f>
        <v>0</v>
      </c>
      <c r="J51" s="97">
        <f>'X RS G &amp; S V'!G28+'RS Attrib'!L285</f>
        <v>0</v>
      </c>
      <c r="K51" s="97">
        <f>'X RS G &amp; S V'!H28+'RS Attrib'!M285</f>
        <v>0</v>
      </c>
      <c r="L51" s="97">
        <f>'X RS G &amp; S V'!I28+'RS Attrib'!N285</f>
        <v>0</v>
      </c>
      <c r="M51" s="97">
        <f>'X RS G &amp; S V'!J28+'RS Attrib'!O285</f>
        <v>0</v>
      </c>
      <c r="N51" s="97">
        <f>'X RS G &amp; S V'!K28+'RS Attrib'!P285</f>
        <v>0</v>
      </c>
      <c r="O51" s="97">
        <f>'X RS G &amp; S V'!L28+'RS Attrib'!Q285</f>
        <v>0</v>
      </c>
      <c r="P51" s="97">
        <f>'X RS G &amp; S V'!M28+'RS Attrib'!R285</f>
        <v>0</v>
      </c>
      <c r="Q51" s="97">
        <f>'X RS G &amp; S V'!N28+'RS Attrib'!S285</f>
        <v>0</v>
      </c>
      <c r="R51" s="97">
        <f>'X RS G &amp; S V'!O28+'RS Attrib'!T285</f>
        <v>0</v>
      </c>
      <c r="S51" s="97">
        <f>'X RS G &amp; S V'!P28+'RS Attrib'!U285</f>
        <v>0</v>
      </c>
      <c r="T51" s="97">
        <f>'X RS G &amp; S V'!Q28+'RS Attrib'!V285</f>
        <v>0</v>
      </c>
      <c r="U51" s="97">
        <f>'X RS G &amp; S V'!R28+'RS Attrib'!W285</f>
        <v>0</v>
      </c>
      <c r="V51" s="97">
        <f>'X RS G &amp; S V'!S28+'RS Attrib'!X285</f>
        <v>0</v>
      </c>
      <c r="W51" s="97">
        <f>'X RS G &amp; S V'!T28+'RS Attrib'!Y285</f>
        <v>0</v>
      </c>
      <c r="X51" s="97">
        <f>'X RS G &amp; S V'!U28+'RS Attrib'!Z285</f>
        <v>0</v>
      </c>
      <c r="Y51" s="97">
        <f>'X RS G &amp; S V'!V28+'RS Attrib'!AA285</f>
        <v>0</v>
      </c>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row>
    <row r="52" spans="2:53" x14ac:dyDescent="0.2">
      <c r="B52" s="253" t="s">
        <v>85</v>
      </c>
      <c r="C52" s="85"/>
      <c r="D52" s="241">
        <f>D51</f>
        <v>0</v>
      </c>
      <c r="E52" s="242">
        <f>E51</f>
        <v>0</v>
      </c>
      <c r="F52" s="97">
        <f>'X RS G &amp; S V'!C28+'RS Attrib'!H283</f>
        <v>0</v>
      </c>
      <c r="G52" s="97">
        <f>'X RS G &amp; S V'!D28+'RS Attrib'!I283</f>
        <v>0</v>
      </c>
      <c r="H52" s="97">
        <f>'X RS G &amp; S V'!E28+'RS Attrib'!J283</f>
        <v>0</v>
      </c>
      <c r="I52" s="97">
        <f>'X RS G &amp; S V'!F28+'RS Attrib'!K283</f>
        <v>0</v>
      </c>
      <c r="J52" s="97">
        <f>'X RS G &amp; S V'!G28+'RS Attrib'!L283</f>
        <v>0</v>
      </c>
      <c r="K52" s="97">
        <f>'X RS G &amp; S V'!H28+'RS Attrib'!M283</f>
        <v>0</v>
      </c>
      <c r="L52" s="97">
        <f>'X RS G &amp; S V'!I28+'RS Attrib'!N283</f>
        <v>0</v>
      </c>
      <c r="M52" s="97">
        <f>'X RS G &amp; S V'!J28+'RS Attrib'!O283</f>
        <v>0</v>
      </c>
      <c r="N52" s="97">
        <f>'X RS G &amp; S V'!K28+'RS Attrib'!P283</f>
        <v>0</v>
      </c>
      <c r="O52" s="97">
        <f>'X RS G &amp; S V'!L28+'RS Attrib'!Q283</f>
        <v>0</v>
      </c>
      <c r="P52" s="97">
        <f>'X RS G &amp; S V'!M28+'RS Attrib'!R283</f>
        <v>0</v>
      </c>
      <c r="Q52" s="97">
        <f>'X RS G &amp; S V'!N28+'RS Attrib'!S283</f>
        <v>0</v>
      </c>
      <c r="R52" s="97">
        <f>'X RS G &amp; S V'!O28+'RS Attrib'!T283</f>
        <v>0</v>
      </c>
      <c r="S52" s="97">
        <f>'X RS G &amp; S V'!P28+'RS Attrib'!U283</f>
        <v>0</v>
      </c>
      <c r="T52" s="97">
        <f>'X RS G &amp; S V'!Q28+'RS Attrib'!V283</f>
        <v>0</v>
      </c>
      <c r="U52" s="97">
        <f>'X RS G &amp; S V'!R28+'RS Attrib'!W283</f>
        <v>0</v>
      </c>
      <c r="V52" s="97">
        <f>'X RS G &amp; S V'!S28+'RS Attrib'!X283</f>
        <v>0</v>
      </c>
      <c r="W52" s="97">
        <f>'X RS G &amp; S V'!T28+'RS Attrib'!Y283</f>
        <v>0</v>
      </c>
      <c r="X52" s="97">
        <f>'X RS G &amp; S V'!U28+'RS Attrib'!Z283</f>
        <v>0</v>
      </c>
      <c r="Y52" s="97">
        <f>'X RS G &amp; S V'!V28+'RS Attrib'!AA283</f>
        <v>0</v>
      </c>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row>
    <row r="53" spans="2:53" ht="15" x14ac:dyDescent="0.2">
      <c r="B53" s="258" t="s">
        <v>20</v>
      </c>
      <c r="C53" s="259"/>
      <c r="D53" s="260"/>
      <c r="E53" s="261"/>
      <c r="F53" s="191"/>
      <c r="G53" s="191"/>
      <c r="H53" s="191"/>
      <c r="I53" s="191"/>
      <c r="J53" s="191"/>
      <c r="K53" s="191"/>
      <c r="L53" s="191"/>
      <c r="M53" s="191"/>
      <c r="N53" s="191"/>
      <c r="O53" s="191"/>
      <c r="P53" s="191"/>
      <c r="Q53" s="191"/>
      <c r="R53" s="191"/>
      <c r="S53" s="191"/>
      <c r="T53" s="191"/>
      <c r="U53" s="191"/>
      <c r="V53" s="191"/>
      <c r="W53" s="191"/>
      <c r="X53" s="191"/>
      <c r="Y53" s="191"/>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row>
    <row r="54" spans="2:53" x14ac:dyDescent="0.2">
      <c r="B54" s="240" t="str">
        <f>'RS V Info'!B37</f>
        <v>Visits (recreational).</v>
      </c>
      <c r="C54" s="85"/>
      <c r="D54" s="241"/>
      <c r="E54" s="242"/>
      <c r="F54" s="97"/>
      <c r="G54" s="97"/>
      <c r="H54" s="97"/>
      <c r="I54" s="97"/>
      <c r="J54" s="97"/>
      <c r="K54" s="97"/>
      <c r="L54" s="97"/>
      <c r="M54" s="97"/>
      <c r="N54" s="97"/>
      <c r="O54" s="97"/>
      <c r="P54" s="97"/>
      <c r="Q54" s="97"/>
      <c r="R54" s="97"/>
      <c r="S54" s="97"/>
      <c r="T54" s="97"/>
      <c r="U54" s="97"/>
      <c r="V54" s="97"/>
      <c r="W54" s="97"/>
      <c r="X54" s="97"/>
      <c r="Y54" s="97"/>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row>
    <row r="55" spans="2:53" x14ac:dyDescent="0.2">
      <c r="B55" s="243" t="s">
        <v>84</v>
      </c>
      <c r="C55" s="85"/>
      <c r="D55" s="241" t="str">
        <f>'RS V Info'!C37</f>
        <v>Mostly others who don't pay NE for it</v>
      </c>
      <c r="E55" s="242">
        <f>'RS V Info'!J37</f>
        <v>0</v>
      </c>
      <c r="F55" s="97">
        <f>'X RS G &amp; S V'!C30+'RS Attrib'!H307</f>
        <v>383333.33333333337</v>
      </c>
      <c r="G55" s="97">
        <f>'X RS G &amp; S V'!D30+'RS Attrib'!I307</f>
        <v>383333.33333333337</v>
      </c>
      <c r="H55" s="97">
        <f>'X RS G &amp; S V'!E30+'RS Attrib'!J307</f>
        <v>383333.33333333337</v>
      </c>
      <c r="I55" s="97">
        <f>'X RS G &amp; S V'!F30+'RS Attrib'!K307</f>
        <v>383333.33333333337</v>
      </c>
      <c r="J55" s="97">
        <f>'X RS G &amp; S V'!G30+'RS Attrib'!L307</f>
        <v>383333.33333333337</v>
      </c>
      <c r="K55" s="97">
        <f>'X RS G &amp; S V'!H30+'RS Attrib'!M307</f>
        <v>383333.33333333337</v>
      </c>
      <c r="L55" s="97">
        <f>'X RS G &amp; S V'!I30+'RS Attrib'!N307</f>
        <v>383333.33333333337</v>
      </c>
      <c r="M55" s="97">
        <f>'X RS G &amp; S V'!J30+'RS Attrib'!O307</f>
        <v>383333.33333333337</v>
      </c>
      <c r="N55" s="97">
        <f>'X RS G &amp; S V'!K30+'RS Attrib'!P307</f>
        <v>383333.33333333337</v>
      </c>
      <c r="O55" s="97">
        <f>'X RS G &amp; S V'!L30+'RS Attrib'!Q307</f>
        <v>383333.33333333337</v>
      </c>
      <c r="P55" s="97">
        <f>'X RS G &amp; S V'!M30+'RS Attrib'!R307</f>
        <v>383333.33333333337</v>
      </c>
      <c r="Q55" s="97">
        <f>'X RS G &amp; S V'!N30+'RS Attrib'!S307</f>
        <v>383333.33333333337</v>
      </c>
      <c r="R55" s="97">
        <f>'X RS G &amp; S V'!O30+'RS Attrib'!T307</f>
        <v>383333.33333333337</v>
      </c>
      <c r="S55" s="97">
        <f>'X RS G &amp; S V'!P30+'RS Attrib'!U307</f>
        <v>383333.33333333337</v>
      </c>
      <c r="T55" s="97">
        <f>'X RS G &amp; S V'!Q30+'RS Attrib'!V307</f>
        <v>383333.33333333337</v>
      </c>
      <c r="U55" s="97">
        <f>'X RS G &amp; S V'!R30+'RS Attrib'!W307</f>
        <v>383333.33333333337</v>
      </c>
      <c r="V55" s="97">
        <f>'X RS G &amp; S V'!S30+'RS Attrib'!X307</f>
        <v>383333.33333333337</v>
      </c>
      <c r="W55" s="97">
        <f>'X RS G &amp; S V'!T30+'RS Attrib'!Y307</f>
        <v>383333.33333333337</v>
      </c>
      <c r="X55" s="97">
        <f>'X RS G &amp; S V'!U30+'RS Attrib'!Z307</f>
        <v>383333.33333333337</v>
      </c>
      <c r="Y55" s="97">
        <f>'X RS G &amp; S V'!V30+'RS Attrib'!AA307</f>
        <v>383333.33333333337</v>
      </c>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row>
    <row r="56" spans="2:53" x14ac:dyDescent="0.2">
      <c r="B56" s="244" t="s">
        <v>85</v>
      </c>
      <c r="C56" s="85"/>
      <c r="D56" s="241" t="str">
        <f>D55</f>
        <v>Mostly others who don't pay NE for it</v>
      </c>
      <c r="E56" s="242">
        <f>E55</f>
        <v>0</v>
      </c>
      <c r="F56" s="97">
        <f>'X RS G &amp; S V'!C30+'RS Attrib'!H305</f>
        <v>383333.33333333337</v>
      </c>
      <c r="G56" s="97">
        <f>'X RS G &amp; S V'!D30+'RS Attrib'!I305</f>
        <v>383333.33333333337</v>
      </c>
      <c r="H56" s="97">
        <f>'X RS G &amp; S V'!E30+'RS Attrib'!J305</f>
        <v>383333.33333333337</v>
      </c>
      <c r="I56" s="97">
        <f>'X RS G &amp; S V'!F30+'RS Attrib'!K305</f>
        <v>383333.33333333337</v>
      </c>
      <c r="J56" s="97">
        <f>'X RS G &amp; S V'!G30+'RS Attrib'!L305</f>
        <v>383333.33333333337</v>
      </c>
      <c r="K56" s="97">
        <f>'X RS G &amp; S V'!H30+'RS Attrib'!M305</f>
        <v>383333.33333333337</v>
      </c>
      <c r="L56" s="97">
        <f>'X RS G &amp; S V'!I30+'RS Attrib'!N305</f>
        <v>383333.33333333337</v>
      </c>
      <c r="M56" s="97">
        <f>'X RS G &amp; S V'!J30+'RS Attrib'!O305</f>
        <v>383333.33333333337</v>
      </c>
      <c r="N56" s="97">
        <f>'X RS G &amp; S V'!K30+'RS Attrib'!P305</f>
        <v>383333.33333333337</v>
      </c>
      <c r="O56" s="97">
        <f>'X RS G &amp; S V'!L30+'RS Attrib'!Q305</f>
        <v>383333.33333333337</v>
      </c>
      <c r="P56" s="97">
        <f>'X RS G &amp; S V'!M30+'RS Attrib'!R305</f>
        <v>383333.33333333337</v>
      </c>
      <c r="Q56" s="97">
        <f>'X RS G &amp; S V'!N30+'RS Attrib'!S305</f>
        <v>383333.33333333337</v>
      </c>
      <c r="R56" s="97">
        <f>'X RS G &amp; S V'!O30+'RS Attrib'!T305</f>
        <v>383333.33333333337</v>
      </c>
      <c r="S56" s="97">
        <f>'X RS G &amp; S V'!P30+'RS Attrib'!U305</f>
        <v>383333.33333333337</v>
      </c>
      <c r="T56" s="97">
        <f>'X RS G &amp; S V'!Q30+'RS Attrib'!V305</f>
        <v>383333.33333333337</v>
      </c>
      <c r="U56" s="97">
        <f>'X RS G &amp; S V'!R30+'RS Attrib'!W305</f>
        <v>383333.33333333337</v>
      </c>
      <c r="V56" s="97">
        <f>'X RS G &amp; S V'!S30+'RS Attrib'!X305</f>
        <v>383333.33333333337</v>
      </c>
      <c r="W56" s="97">
        <f>'X RS G &amp; S V'!T30+'RS Attrib'!Y305</f>
        <v>383333.33333333337</v>
      </c>
      <c r="X56" s="97">
        <f>'X RS G &amp; S V'!U30+'RS Attrib'!Z305</f>
        <v>383333.33333333337</v>
      </c>
      <c r="Y56" s="97">
        <f>'X RS G &amp; S V'!V30+'RS Attrib'!AA305</f>
        <v>383333.33333333337</v>
      </c>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row>
    <row r="57" spans="2:53" x14ac:dyDescent="0.2">
      <c r="B57" s="240" t="str">
        <f>'RS V Info'!B38</f>
        <v>Scientific research.</v>
      </c>
      <c r="C57" s="245"/>
      <c r="D57" s="246"/>
      <c r="E57" s="247"/>
      <c r="F57" s="616"/>
      <c r="G57" s="616"/>
      <c r="H57" s="616"/>
      <c r="I57" s="616"/>
      <c r="J57" s="616"/>
      <c r="K57" s="616"/>
      <c r="L57" s="616"/>
      <c r="M57" s="616"/>
      <c r="N57" s="616"/>
      <c r="O57" s="616"/>
      <c r="P57" s="616"/>
      <c r="Q57" s="616"/>
      <c r="R57" s="616"/>
      <c r="S57" s="616"/>
      <c r="T57" s="616"/>
      <c r="U57" s="616"/>
      <c r="V57" s="616"/>
      <c r="W57" s="616"/>
      <c r="X57" s="616"/>
      <c r="Y57" s="616"/>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row>
    <row r="58" spans="2:53" x14ac:dyDescent="0.2">
      <c r="B58" s="248" t="s">
        <v>84</v>
      </c>
      <c r="C58" s="85"/>
      <c r="D58" s="241" t="str">
        <f>'RS V Info'!C38</f>
        <v>Mostly others who don't pay NE for it</v>
      </c>
      <c r="E58" s="242">
        <f>'RS V Info'!J38</f>
        <v>0</v>
      </c>
      <c r="F58" s="328">
        <f>'X RS G &amp; S V'!C31+'RS Attrib'!H328</f>
        <v>0</v>
      </c>
      <c r="G58" s="328">
        <f>'X RS G &amp; S V'!D31+'RS Attrib'!I328</f>
        <v>0</v>
      </c>
      <c r="H58" s="328">
        <f>'X RS G &amp; S V'!E31+'RS Attrib'!J328</f>
        <v>0</v>
      </c>
      <c r="I58" s="328">
        <f>'X RS G &amp; S V'!F31+'RS Attrib'!K328</f>
        <v>0</v>
      </c>
      <c r="J58" s="328">
        <f>'X RS G &amp; S V'!G31+'RS Attrib'!L328</f>
        <v>0</v>
      </c>
      <c r="K58" s="328">
        <f>'X RS G &amp; S V'!H31+'RS Attrib'!M328</f>
        <v>0</v>
      </c>
      <c r="L58" s="328">
        <f>'X RS G &amp; S V'!I31+'RS Attrib'!N328</f>
        <v>0</v>
      </c>
      <c r="M58" s="328">
        <f>'X RS G &amp; S V'!J31+'RS Attrib'!O328</f>
        <v>0</v>
      </c>
      <c r="N58" s="328">
        <f>'X RS G &amp; S V'!K31+'RS Attrib'!P328</f>
        <v>0</v>
      </c>
      <c r="O58" s="328">
        <f>'X RS G &amp; S V'!L31+'RS Attrib'!Q328</f>
        <v>0</v>
      </c>
      <c r="P58" s="328">
        <f>'X RS G &amp; S V'!M31+'RS Attrib'!R328</f>
        <v>0</v>
      </c>
      <c r="Q58" s="328">
        <f>'X RS G &amp; S V'!N31+'RS Attrib'!S328</f>
        <v>0</v>
      </c>
      <c r="R58" s="328">
        <f>'X RS G &amp; S V'!O31+'RS Attrib'!T328</f>
        <v>0</v>
      </c>
      <c r="S58" s="328">
        <f>'X RS G &amp; S V'!P31+'RS Attrib'!U328</f>
        <v>0</v>
      </c>
      <c r="T58" s="328">
        <f>'X RS G &amp; S V'!Q31+'RS Attrib'!V328</f>
        <v>0</v>
      </c>
      <c r="U58" s="328">
        <f>'X RS G &amp; S V'!R31+'RS Attrib'!W328</f>
        <v>0</v>
      </c>
      <c r="V58" s="328">
        <f>'X RS G &amp; S V'!S31+'RS Attrib'!X328</f>
        <v>0</v>
      </c>
      <c r="W58" s="328">
        <f>'X RS G &amp; S V'!T31+'RS Attrib'!Y328</f>
        <v>0</v>
      </c>
      <c r="X58" s="328">
        <f>'X RS G &amp; S V'!U31+'RS Attrib'!Z328</f>
        <v>0</v>
      </c>
      <c r="Y58" s="328">
        <f>'X RS G &amp; S V'!V31+'RS Attrib'!AA328</f>
        <v>0</v>
      </c>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row>
    <row r="59" spans="2:53" x14ac:dyDescent="0.2">
      <c r="B59" s="249" t="s">
        <v>85</v>
      </c>
      <c r="C59" s="250"/>
      <c r="D59" s="251" t="str">
        <f>D58</f>
        <v>Mostly others who don't pay NE for it</v>
      </c>
      <c r="E59" s="252">
        <f>E58</f>
        <v>0</v>
      </c>
      <c r="F59" s="617">
        <f>'X RS G &amp; S V'!C31+'RS Attrib'!H326</f>
        <v>0</v>
      </c>
      <c r="G59" s="617">
        <f>'X RS G &amp; S V'!D31+'RS Attrib'!I326</f>
        <v>0</v>
      </c>
      <c r="H59" s="617">
        <f>'X RS G &amp; S V'!E31+'RS Attrib'!J326</f>
        <v>0</v>
      </c>
      <c r="I59" s="617">
        <f>'X RS G &amp; S V'!F31+'RS Attrib'!K326</f>
        <v>0</v>
      </c>
      <c r="J59" s="617">
        <f>'X RS G &amp; S V'!G31+'RS Attrib'!L326</f>
        <v>0</v>
      </c>
      <c r="K59" s="617">
        <f>'X RS G &amp; S V'!H31+'RS Attrib'!M326</f>
        <v>0</v>
      </c>
      <c r="L59" s="617">
        <f>'X RS G &amp; S V'!I31+'RS Attrib'!N326</f>
        <v>0</v>
      </c>
      <c r="M59" s="617">
        <f>'X RS G &amp; S V'!J31+'RS Attrib'!O326</f>
        <v>0</v>
      </c>
      <c r="N59" s="617">
        <f>'X RS G &amp; S V'!K31+'RS Attrib'!P326</f>
        <v>0</v>
      </c>
      <c r="O59" s="617">
        <f>'X RS G &amp; S V'!L31+'RS Attrib'!Q326</f>
        <v>0</v>
      </c>
      <c r="P59" s="617">
        <f>'X RS G &amp; S V'!M31+'RS Attrib'!R326</f>
        <v>0</v>
      </c>
      <c r="Q59" s="617">
        <f>'X RS G &amp; S V'!N31+'RS Attrib'!S326</f>
        <v>0</v>
      </c>
      <c r="R59" s="617">
        <f>'X RS G &amp; S V'!O31+'RS Attrib'!T326</f>
        <v>0</v>
      </c>
      <c r="S59" s="617">
        <f>'X RS G &amp; S V'!P31+'RS Attrib'!U326</f>
        <v>0</v>
      </c>
      <c r="T59" s="617">
        <f>'X RS G &amp; S V'!Q31+'RS Attrib'!V326</f>
        <v>0</v>
      </c>
      <c r="U59" s="617">
        <f>'X RS G &amp; S V'!R31+'RS Attrib'!W326</f>
        <v>0</v>
      </c>
      <c r="V59" s="617">
        <f>'X RS G &amp; S V'!S31+'RS Attrib'!X326</f>
        <v>0</v>
      </c>
      <c r="W59" s="617">
        <f>'X RS G &amp; S V'!T31+'RS Attrib'!Y326</f>
        <v>0</v>
      </c>
      <c r="X59" s="617">
        <f>'X RS G &amp; S V'!U31+'RS Attrib'!Z326</f>
        <v>0</v>
      </c>
      <c r="Y59" s="617">
        <f>'X RS G &amp; S V'!V31+'RS Attrib'!AA326</f>
        <v>0</v>
      </c>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row>
    <row r="60" spans="2:53" ht="28.5" x14ac:dyDescent="0.2">
      <c r="B60" s="240" t="str">
        <f>'RS V Info'!B39</f>
        <v>Undergraduate or masters dissertations.</v>
      </c>
      <c r="C60" s="85"/>
      <c r="D60" s="241"/>
      <c r="E60" s="242"/>
      <c r="F60" s="97"/>
      <c r="G60" s="97"/>
      <c r="H60" s="97"/>
      <c r="I60" s="97"/>
      <c r="J60" s="97"/>
      <c r="K60" s="97"/>
      <c r="L60" s="97"/>
      <c r="M60" s="97"/>
      <c r="N60" s="97"/>
      <c r="O60" s="97"/>
      <c r="P60" s="97"/>
      <c r="Q60" s="97"/>
      <c r="R60" s="97"/>
      <c r="S60" s="97"/>
      <c r="T60" s="97"/>
      <c r="U60" s="97"/>
      <c r="V60" s="97"/>
      <c r="W60" s="97"/>
      <c r="X60" s="97"/>
      <c r="Y60" s="97"/>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row>
    <row r="61" spans="2:53" x14ac:dyDescent="0.2">
      <c r="B61" s="248" t="s">
        <v>84</v>
      </c>
      <c r="C61" s="85"/>
      <c r="D61" s="241" t="str">
        <f>'RS V Info'!C39</f>
        <v>Mostly others who don't pay NE for it</v>
      </c>
      <c r="E61" s="242">
        <f>'RS V Info'!J39</f>
        <v>0</v>
      </c>
      <c r="F61" s="97">
        <f>'X RS G &amp; S V'!C32+'RS Attrib'!H349</f>
        <v>0</v>
      </c>
      <c r="G61" s="97">
        <f>'X RS G &amp; S V'!D32+'RS Attrib'!I349</f>
        <v>0</v>
      </c>
      <c r="H61" s="97">
        <f>'X RS G &amp; S V'!E32+'RS Attrib'!J349</f>
        <v>0</v>
      </c>
      <c r="I61" s="97">
        <f>'X RS G &amp; S V'!F32+'RS Attrib'!K349</f>
        <v>0</v>
      </c>
      <c r="J61" s="97">
        <f>'X RS G &amp; S V'!G32+'RS Attrib'!L349</f>
        <v>0</v>
      </c>
      <c r="K61" s="97">
        <f>'X RS G &amp; S V'!H32+'RS Attrib'!M349</f>
        <v>0</v>
      </c>
      <c r="L61" s="97">
        <f>'X RS G &amp; S V'!I32+'RS Attrib'!N349</f>
        <v>0</v>
      </c>
      <c r="M61" s="97">
        <f>'X RS G &amp; S V'!J32+'RS Attrib'!O349</f>
        <v>0</v>
      </c>
      <c r="N61" s="97">
        <f>'X RS G &amp; S V'!K32+'RS Attrib'!P349</f>
        <v>0</v>
      </c>
      <c r="O61" s="97">
        <f>'X RS G &amp; S V'!L32+'RS Attrib'!Q349</f>
        <v>0</v>
      </c>
      <c r="P61" s="97">
        <f>'X RS G &amp; S V'!M32+'RS Attrib'!R349</f>
        <v>0</v>
      </c>
      <c r="Q61" s="97">
        <f>'X RS G &amp; S V'!N32+'RS Attrib'!S349</f>
        <v>0</v>
      </c>
      <c r="R61" s="97">
        <f>'X RS G &amp; S V'!O32+'RS Attrib'!T349</f>
        <v>0</v>
      </c>
      <c r="S61" s="97">
        <f>'X RS G &amp; S V'!P32+'RS Attrib'!U349</f>
        <v>0</v>
      </c>
      <c r="T61" s="97">
        <f>'X RS G &amp; S V'!Q32+'RS Attrib'!V349</f>
        <v>0</v>
      </c>
      <c r="U61" s="97">
        <f>'X RS G &amp; S V'!R32+'RS Attrib'!W349</f>
        <v>0</v>
      </c>
      <c r="V61" s="97">
        <f>'X RS G &amp; S V'!S32+'RS Attrib'!X349</f>
        <v>0</v>
      </c>
      <c r="W61" s="97">
        <f>'X RS G &amp; S V'!T32+'RS Attrib'!Y349</f>
        <v>0</v>
      </c>
      <c r="X61" s="97">
        <f>'X RS G &amp; S V'!U32+'RS Attrib'!Z349</f>
        <v>0</v>
      </c>
      <c r="Y61" s="97">
        <f>'X RS G &amp; S V'!V32+'RS Attrib'!AA349</f>
        <v>0</v>
      </c>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row>
    <row r="62" spans="2:53" x14ac:dyDescent="0.2">
      <c r="B62" s="249" t="s">
        <v>85</v>
      </c>
      <c r="C62" s="85"/>
      <c r="D62" s="241" t="str">
        <f>D61</f>
        <v>Mostly others who don't pay NE for it</v>
      </c>
      <c r="E62" s="242">
        <f>E61</f>
        <v>0</v>
      </c>
      <c r="F62" s="97">
        <f>'X RS G &amp; S V'!C32+'RS Attrib'!H347</f>
        <v>0</v>
      </c>
      <c r="G62" s="97">
        <f>'X RS G &amp; S V'!D32+'RS Attrib'!I347</f>
        <v>0</v>
      </c>
      <c r="H62" s="97">
        <f>'X RS G &amp; S V'!E32+'RS Attrib'!J347</f>
        <v>0</v>
      </c>
      <c r="I62" s="97">
        <f>'X RS G &amp; S V'!F32+'RS Attrib'!K347</f>
        <v>0</v>
      </c>
      <c r="J62" s="97">
        <f>'X RS G &amp; S V'!G32+'RS Attrib'!L347</f>
        <v>0</v>
      </c>
      <c r="K62" s="97">
        <f>'X RS G &amp; S V'!H32+'RS Attrib'!M347</f>
        <v>0</v>
      </c>
      <c r="L62" s="97">
        <f>'X RS G &amp; S V'!I32+'RS Attrib'!N347</f>
        <v>0</v>
      </c>
      <c r="M62" s="97">
        <f>'X RS G &amp; S V'!J32+'RS Attrib'!O347</f>
        <v>0</v>
      </c>
      <c r="N62" s="97">
        <f>'X RS G &amp; S V'!K32+'RS Attrib'!P347</f>
        <v>0</v>
      </c>
      <c r="O62" s="97">
        <f>'X RS G &amp; S V'!L32+'RS Attrib'!Q347</f>
        <v>0</v>
      </c>
      <c r="P62" s="97">
        <f>'X RS G &amp; S V'!M32+'RS Attrib'!R347</f>
        <v>0</v>
      </c>
      <c r="Q62" s="97">
        <f>'X RS G &amp; S V'!N32+'RS Attrib'!S347</f>
        <v>0</v>
      </c>
      <c r="R62" s="97">
        <f>'X RS G &amp; S V'!O32+'RS Attrib'!T347</f>
        <v>0</v>
      </c>
      <c r="S62" s="97">
        <f>'X RS G &amp; S V'!P32+'RS Attrib'!U347</f>
        <v>0</v>
      </c>
      <c r="T62" s="97">
        <f>'X RS G &amp; S V'!Q32+'RS Attrib'!V347</f>
        <v>0</v>
      </c>
      <c r="U62" s="97">
        <f>'X RS G &amp; S V'!R32+'RS Attrib'!W347</f>
        <v>0</v>
      </c>
      <c r="V62" s="97">
        <f>'X RS G &amp; S V'!S32+'RS Attrib'!X347</f>
        <v>0</v>
      </c>
      <c r="W62" s="97">
        <f>'X RS G &amp; S V'!T32+'RS Attrib'!Y347</f>
        <v>0</v>
      </c>
      <c r="X62" s="97">
        <f>'X RS G &amp; S V'!U32+'RS Attrib'!Z347</f>
        <v>0</v>
      </c>
      <c r="Y62" s="97">
        <f>'X RS G &amp; S V'!V32+'RS Attrib'!AA347</f>
        <v>0</v>
      </c>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row>
    <row r="63" spans="2:53" ht="28.5" x14ac:dyDescent="0.2">
      <c r="B63" s="240" t="str">
        <f>'RS V Info'!B40</f>
        <v>Educational visits: college, supported by NE staff.</v>
      </c>
      <c r="C63" s="245"/>
      <c r="D63" s="246"/>
      <c r="E63" s="247"/>
      <c r="F63" s="616"/>
      <c r="G63" s="616"/>
      <c r="H63" s="616"/>
      <c r="I63" s="616"/>
      <c r="J63" s="616"/>
      <c r="K63" s="616"/>
      <c r="L63" s="616"/>
      <c r="M63" s="616"/>
      <c r="N63" s="616"/>
      <c r="O63" s="616"/>
      <c r="P63" s="616"/>
      <c r="Q63" s="616"/>
      <c r="R63" s="616"/>
      <c r="S63" s="616"/>
      <c r="T63" s="616"/>
      <c r="U63" s="616"/>
      <c r="V63" s="616"/>
      <c r="W63" s="616"/>
      <c r="X63" s="616"/>
      <c r="Y63" s="616"/>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row>
    <row r="64" spans="2:53" x14ac:dyDescent="0.2">
      <c r="B64" s="248" t="s">
        <v>84</v>
      </c>
      <c r="C64" s="85"/>
      <c r="D64" s="241" t="str">
        <f>'RS V Info'!C40</f>
        <v>Mostly others who don't pay NE for it</v>
      </c>
      <c r="E64" s="242">
        <f>'RS V Info'!J40</f>
        <v>0</v>
      </c>
      <c r="F64" s="328">
        <f>'X RS G &amp; S V'!C33+'RS Attrib'!H370</f>
        <v>552</v>
      </c>
      <c r="G64" s="328">
        <f>'X RS G &amp; S V'!D33+'RS Attrib'!I370</f>
        <v>552</v>
      </c>
      <c r="H64" s="328">
        <f>'X RS G &amp; S V'!E33+'RS Attrib'!J370</f>
        <v>552</v>
      </c>
      <c r="I64" s="328">
        <f>'X RS G &amp; S V'!F33+'RS Attrib'!K370</f>
        <v>552</v>
      </c>
      <c r="J64" s="328">
        <f>'X RS G &amp; S V'!G33+'RS Attrib'!L370</f>
        <v>552</v>
      </c>
      <c r="K64" s="328">
        <f>'X RS G &amp; S V'!H33+'RS Attrib'!M370</f>
        <v>552</v>
      </c>
      <c r="L64" s="328">
        <f>'X RS G &amp; S V'!I33+'RS Attrib'!N370</f>
        <v>552</v>
      </c>
      <c r="M64" s="328">
        <f>'X RS G &amp; S V'!J33+'RS Attrib'!O370</f>
        <v>552</v>
      </c>
      <c r="N64" s="328">
        <f>'X RS G &amp; S V'!K33+'RS Attrib'!P370</f>
        <v>552</v>
      </c>
      <c r="O64" s="328">
        <f>'X RS G &amp; S V'!L33+'RS Attrib'!Q370</f>
        <v>552</v>
      </c>
      <c r="P64" s="328">
        <f>'X RS G &amp; S V'!M33+'RS Attrib'!R370</f>
        <v>552</v>
      </c>
      <c r="Q64" s="328">
        <f>'X RS G &amp; S V'!N33+'RS Attrib'!S370</f>
        <v>552</v>
      </c>
      <c r="R64" s="328">
        <f>'X RS G &amp; S V'!O33+'RS Attrib'!T370</f>
        <v>552</v>
      </c>
      <c r="S64" s="328">
        <f>'X RS G &amp; S V'!P33+'RS Attrib'!U370</f>
        <v>552</v>
      </c>
      <c r="T64" s="328">
        <f>'X RS G &amp; S V'!Q33+'RS Attrib'!V370</f>
        <v>552</v>
      </c>
      <c r="U64" s="328">
        <f>'X RS G &amp; S V'!R33+'RS Attrib'!W370</f>
        <v>552</v>
      </c>
      <c r="V64" s="328">
        <f>'X RS G &amp; S V'!S33+'RS Attrib'!X370</f>
        <v>552</v>
      </c>
      <c r="W64" s="328">
        <f>'X RS G &amp; S V'!T33+'RS Attrib'!Y370</f>
        <v>552</v>
      </c>
      <c r="X64" s="328">
        <f>'X RS G &amp; S V'!U33+'RS Attrib'!Z370</f>
        <v>552</v>
      </c>
      <c r="Y64" s="328">
        <f>'X RS G &amp; S V'!V33+'RS Attrib'!AA370</f>
        <v>552</v>
      </c>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row>
    <row r="65" spans="2:53" x14ac:dyDescent="0.2">
      <c r="B65" s="249" t="s">
        <v>85</v>
      </c>
      <c r="C65" s="250"/>
      <c r="D65" s="251" t="str">
        <f>D64</f>
        <v>Mostly others who don't pay NE for it</v>
      </c>
      <c r="E65" s="252">
        <f>E64</f>
        <v>0</v>
      </c>
      <c r="F65" s="617">
        <f>'X RS G &amp; S V'!C33+'RS Attrib'!H368</f>
        <v>552</v>
      </c>
      <c r="G65" s="617">
        <f>'X RS G &amp; S V'!D33+'RS Attrib'!I368</f>
        <v>552</v>
      </c>
      <c r="H65" s="617">
        <f>'X RS G &amp; S V'!E33+'RS Attrib'!J368</f>
        <v>552</v>
      </c>
      <c r="I65" s="617">
        <f>'X RS G &amp; S V'!F33+'RS Attrib'!K368</f>
        <v>552</v>
      </c>
      <c r="J65" s="617">
        <f>'X RS G &amp; S V'!G33+'RS Attrib'!L368</f>
        <v>552</v>
      </c>
      <c r="K65" s="617">
        <f>'X RS G &amp; S V'!H33+'RS Attrib'!M368</f>
        <v>552</v>
      </c>
      <c r="L65" s="617">
        <f>'X RS G &amp; S V'!I33+'RS Attrib'!N368</f>
        <v>552</v>
      </c>
      <c r="M65" s="617">
        <f>'X RS G &amp; S V'!J33+'RS Attrib'!O368</f>
        <v>552</v>
      </c>
      <c r="N65" s="617">
        <f>'X RS G &amp; S V'!K33+'RS Attrib'!P368</f>
        <v>552</v>
      </c>
      <c r="O65" s="617">
        <f>'X RS G &amp; S V'!L33+'RS Attrib'!Q368</f>
        <v>552</v>
      </c>
      <c r="P65" s="617">
        <f>'X RS G &amp; S V'!M33+'RS Attrib'!R368</f>
        <v>552</v>
      </c>
      <c r="Q65" s="617">
        <f>'X RS G &amp; S V'!N33+'RS Attrib'!S368</f>
        <v>552</v>
      </c>
      <c r="R65" s="617">
        <f>'X RS G &amp; S V'!O33+'RS Attrib'!T368</f>
        <v>552</v>
      </c>
      <c r="S65" s="617">
        <f>'X RS G &amp; S V'!P33+'RS Attrib'!U368</f>
        <v>552</v>
      </c>
      <c r="T65" s="617">
        <f>'X RS G &amp; S V'!Q33+'RS Attrib'!V368</f>
        <v>552</v>
      </c>
      <c r="U65" s="617">
        <f>'X RS G &amp; S V'!R33+'RS Attrib'!W368</f>
        <v>552</v>
      </c>
      <c r="V65" s="617">
        <f>'X RS G &amp; S V'!S33+'RS Attrib'!X368</f>
        <v>552</v>
      </c>
      <c r="W65" s="617">
        <f>'X RS G &amp; S V'!T33+'RS Attrib'!Y368</f>
        <v>552</v>
      </c>
      <c r="X65" s="617">
        <f>'X RS G &amp; S V'!U33+'RS Attrib'!Z368</f>
        <v>552</v>
      </c>
      <c r="Y65" s="617">
        <f>'X RS G &amp; S V'!V33+'RS Attrib'!AA368</f>
        <v>552</v>
      </c>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row>
    <row r="66" spans="2:53" ht="28.5" x14ac:dyDescent="0.2">
      <c r="B66" s="240" t="str">
        <f>'RS V Info'!B41</f>
        <v>Educational visits: college (unsupported).</v>
      </c>
      <c r="C66" s="85"/>
      <c r="D66" s="241"/>
      <c r="E66" s="242"/>
      <c r="F66" s="97"/>
      <c r="G66" s="97"/>
      <c r="H66" s="97"/>
      <c r="I66" s="97"/>
      <c r="J66" s="97"/>
      <c r="K66" s="97"/>
      <c r="L66" s="97"/>
      <c r="M66" s="97"/>
      <c r="N66" s="97"/>
      <c r="O66" s="97"/>
      <c r="P66" s="97"/>
      <c r="Q66" s="97"/>
      <c r="R66" s="97"/>
      <c r="S66" s="97"/>
      <c r="T66" s="97"/>
      <c r="U66" s="97"/>
      <c r="V66" s="97"/>
      <c r="W66" s="97"/>
      <c r="X66" s="97"/>
      <c r="Y66" s="97"/>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row>
    <row r="67" spans="2:53" x14ac:dyDescent="0.2">
      <c r="B67" s="243" t="s">
        <v>84</v>
      </c>
      <c r="C67" s="85"/>
      <c r="D67" s="241" t="str">
        <f>'RS V Info'!C41</f>
        <v>Mostly others who don't pay NE for it</v>
      </c>
      <c r="E67" s="242">
        <f>'RS V Info'!J41</f>
        <v>0</v>
      </c>
      <c r="F67" s="97">
        <f>'X RS G &amp; S V'!C34+'RS Attrib'!H391</f>
        <v>316.66666666666669</v>
      </c>
      <c r="G67" s="97">
        <f>'X RS G &amp; S V'!D34+'RS Attrib'!I391</f>
        <v>316.66666666666669</v>
      </c>
      <c r="H67" s="97">
        <f>'X RS G &amp; S V'!E34+'RS Attrib'!J391</f>
        <v>316.66666666666669</v>
      </c>
      <c r="I67" s="97">
        <f>'X RS G &amp; S V'!F34+'RS Attrib'!K391</f>
        <v>316.66666666666669</v>
      </c>
      <c r="J67" s="97">
        <f>'X RS G &amp; S V'!G34+'RS Attrib'!L391</f>
        <v>316.66666666666669</v>
      </c>
      <c r="K67" s="97">
        <f>'X RS G &amp; S V'!H34+'RS Attrib'!M391</f>
        <v>316.66666666666669</v>
      </c>
      <c r="L67" s="97">
        <f>'X RS G &amp; S V'!I34+'RS Attrib'!N391</f>
        <v>316.66666666666669</v>
      </c>
      <c r="M67" s="97">
        <f>'X RS G &amp; S V'!J34+'RS Attrib'!O391</f>
        <v>316.66666666666669</v>
      </c>
      <c r="N67" s="97">
        <f>'X RS G &amp; S V'!K34+'RS Attrib'!P391</f>
        <v>316.66666666666669</v>
      </c>
      <c r="O67" s="97">
        <f>'X RS G &amp; S V'!L34+'RS Attrib'!Q391</f>
        <v>316.66666666666669</v>
      </c>
      <c r="P67" s="97">
        <f>'X RS G &amp; S V'!M34+'RS Attrib'!R391</f>
        <v>316.66666666666669</v>
      </c>
      <c r="Q67" s="97">
        <f>'X RS G &amp; S V'!N34+'RS Attrib'!S391</f>
        <v>316.66666666666669</v>
      </c>
      <c r="R67" s="97">
        <f>'X RS G &amp; S V'!O34+'RS Attrib'!T391</f>
        <v>316.66666666666669</v>
      </c>
      <c r="S67" s="97">
        <f>'X RS G &amp; S V'!P34+'RS Attrib'!U391</f>
        <v>316.66666666666669</v>
      </c>
      <c r="T67" s="97">
        <f>'X RS G &amp; S V'!Q34+'RS Attrib'!V391</f>
        <v>316.66666666666669</v>
      </c>
      <c r="U67" s="97">
        <f>'X RS G &amp; S V'!R34+'RS Attrib'!W391</f>
        <v>316.66666666666669</v>
      </c>
      <c r="V67" s="97">
        <f>'X RS G &amp; S V'!S34+'RS Attrib'!X391</f>
        <v>316.66666666666669</v>
      </c>
      <c r="W67" s="97">
        <f>'X RS G &amp; S V'!T34+'RS Attrib'!Y391</f>
        <v>316.66666666666669</v>
      </c>
      <c r="X67" s="97">
        <f>'X RS G &amp; S V'!U34+'RS Attrib'!Z391</f>
        <v>316.66666666666669</v>
      </c>
      <c r="Y67" s="97">
        <f>'X RS G &amp; S V'!V34+'RS Attrib'!AA391</f>
        <v>316.66666666666669</v>
      </c>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row>
    <row r="68" spans="2:53" x14ac:dyDescent="0.2">
      <c r="B68" s="244" t="s">
        <v>85</v>
      </c>
      <c r="C68" s="85"/>
      <c r="D68" s="241" t="str">
        <f>D67</f>
        <v>Mostly others who don't pay NE for it</v>
      </c>
      <c r="E68" s="242">
        <f>E67</f>
        <v>0</v>
      </c>
      <c r="F68" s="97">
        <f>'X RS G &amp; S V'!C34+'RS Attrib'!H389</f>
        <v>316.66666666666669</v>
      </c>
      <c r="G68" s="97">
        <f>'X RS G &amp; S V'!D34+'RS Attrib'!I389</f>
        <v>316.66666666666669</v>
      </c>
      <c r="H68" s="97">
        <f>'X RS G &amp; S V'!E34+'RS Attrib'!J389</f>
        <v>316.66666666666669</v>
      </c>
      <c r="I68" s="97">
        <f>'X RS G &amp; S V'!F34+'RS Attrib'!K389</f>
        <v>316.66666666666669</v>
      </c>
      <c r="J68" s="97">
        <f>'X RS G &amp; S V'!G34+'RS Attrib'!L389</f>
        <v>316.66666666666669</v>
      </c>
      <c r="K68" s="97">
        <f>'X RS G &amp; S V'!H34+'RS Attrib'!M389</f>
        <v>316.66666666666669</v>
      </c>
      <c r="L68" s="97">
        <f>'X RS G &amp; S V'!I34+'RS Attrib'!N389</f>
        <v>316.66666666666669</v>
      </c>
      <c r="M68" s="97">
        <f>'X RS G &amp; S V'!J34+'RS Attrib'!O389</f>
        <v>316.66666666666669</v>
      </c>
      <c r="N68" s="97">
        <f>'X RS G &amp; S V'!K34+'RS Attrib'!P389</f>
        <v>316.66666666666669</v>
      </c>
      <c r="O68" s="97">
        <f>'X RS G &amp; S V'!L34+'RS Attrib'!Q389</f>
        <v>316.66666666666669</v>
      </c>
      <c r="P68" s="97">
        <f>'X RS G &amp; S V'!M34+'RS Attrib'!R389</f>
        <v>316.66666666666669</v>
      </c>
      <c r="Q68" s="97">
        <f>'X RS G &amp; S V'!N34+'RS Attrib'!S389</f>
        <v>316.66666666666669</v>
      </c>
      <c r="R68" s="97">
        <f>'X RS G &amp; S V'!O34+'RS Attrib'!T389</f>
        <v>316.66666666666669</v>
      </c>
      <c r="S68" s="97">
        <f>'X RS G &amp; S V'!P34+'RS Attrib'!U389</f>
        <v>316.66666666666669</v>
      </c>
      <c r="T68" s="97">
        <f>'X RS G &amp; S V'!Q34+'RS Attrib'!V389</f>
        <v>316.66666666666669</v>
      </c>
      <c r="U68" s="97">
        <f>'X RS G &amp; S V'!R34+'RS Attrib'!W389</f>
        <v>316.66666666666669</v>
      </c>
      <c r="V68" s="97">
        <f>'X RS G &amp; S V'!S34+'RS Attrib'!X389</f>
        <v>316.66666666666669</v>
      </c>
      <c r="W68" s="97">
        <f>'X RS G &amp; S V'!T34+'RS Attrib'!Y389</f>
        <v>316.66666666666669</v>
      </c>
      <c r="X68" s="97">
        <f>'X RS G &amp; S V'!U34+'RS Attrib'!Z389</f>
        <v>316.66666666666669</v>
      </c>
      <c r="Y68" s="97">
        <f>'X RS G &amp; S V'!V34+'RS Attrib'!AA389</f>
        <v>316.66666666666669</v>
      </c>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row>
    <row r="69" spans="2:53" ht="61.5" customHeight="1" x14ac:dyDescent="0.2">
      <c r="B69" s="240" t="str">
        <f>'RS V Info'!B42</f>
        <v>Educational visits: schools, supported by NE staff.</v>
      </c>
      <c r="C69" s="245"/>
      <c r="D69" s="246"/>
      <c r="E69" s="247"/>
      <c r="F69" s="616"/>
      <c r="G69" s="616"/>
      <c r="H69" s="616"/>
      <c r="I69" s="616"/>
      <c r="J69" s="616"/>
      <c r="K69" s="616"/>
      <c r="L69" s="616"/>
      <c r="M69" s="616"/>
      <c r="N69" s="616"/>
      <c r="O69" s="616"/>
      <c r="P69" s="616"/>
      <c r="Q69" s="616"/>
      <c r="R69" s="616"/>
      <c r="S69" s="616"/>
      <c r="T69" s="616"/>
      <c r="U69" s="616"/>
      <c r="V69" s="616"/>
      <c r="W69" s="616"/>
      <c r="X69" s="616"/>
      <c r="Y69" s="616"/>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row>
    <row r="70" spans="2:53" x14ac:dyDescent="0.2">
      <c r="B70" s="248" t="s">
        <v>84</v>
      </c>
      <c r="C70" s="85"/>
      <c r="D70" s="241" t="str">
        <f>'RS V Info'!C42</f>
        <v>Mostly others who don't pay NE for it</v>
      </c>
      <c r="E70" s="242">
        <f>'RS V Info'!J42</f>
        <v>0</v>
      </c>
      <c r="F70" s="328">
        <f>'X RS G &amp; S V'!C35+'RS Attrib'!H412</f>
        <v>586.5</v>
      </c>
      <c r="G70" s="328">
        <f>'X RS G &amp; S V'!D35+'RS Attrib'!I412</f>
        <v>586.5</v>
      </c>
      <c r="H70" s="328">
        <f>'X RS G &amp; S V'!E35+'RS Attrib'!J412</f>
        <v>586.5</v>
      </c>
      <c r="I70" s="328">
        <f>'X RS G &amp; S V'!F35+'RS Attrib'!K412</f>
        <v>586.5</v>
      </c>
      <c r="J70" s="328">
        <f>'X RS G &amp; S V'!G35+'RS Attrib'!L412</f>
        <v>586.5</v>
      </c>
      <c r="K70" s="328">
        <f>'X RS G &amp; S V'!H35+'RS Attrib'!M412</f>
        <v>586.5</v>
      </c>
      <c r="L70" s="328">
        <f>'X RS G &amp; S V'!I35+'RS Attrib'!N412</f>
        <v>586.5</v>
      </c>
      <c r="M70" s="328">
        <f>'X RS G &amp; S V'!J35+'RS Attrib'!O412</f>
        <v>586.5</v>
      </c>
      <c r="N70" s="328">
        <f>'X RS G &amp; S V'!K35+'RS Attrib'!P412</f>
        <v>586.5</v>
      </c>
      <c r="O70" s="328">
        <f>'X RS G &amp; S V'!L35+'RS Attrib'!Q412</f>
        <v>586.5</v>
      </c>
      <c r="P70" s="328">
        <f>'X RS G &amp; S V'!M35+'RS Attrib'!R412</f>
        <v>586.5</v>
      </c>
      <c r="Q70" s="328">
        <f>'X RS G &amp; S V'!N35+'RS Attrib'!S412</f>
        <v>586.5</v>
      </c>
      <c r="R70" s="328">
        <f>'X RS G &amp; S V'!O35+'RS Attrib'!T412</f>
        <v>586.5</v>
      </c>
      <c r="S70" s="328">
        <f>'X RS G &amp; S V'!P35+'RS Attrib'!U412</f>
        <v>586.5</v>
      </c>
      <c r="T70" s="328">
        <f>'X RS G &amp; S V'!Q35+'RS Attrib'!V412</f>
        <v>586.5</v>
      </c>
      <c r="U70" s="328">
        <f>'X RS G &amp; S V'!R35+'RS Attrib'!W412</f>
        <v>586.5</v>
      </c>
      <c r="V70" s="328">
        <f>'X RS G &amp; S V'!S35+'RS Attrib'!X412</f>
        <v>586.5</v>
      </c>
      <c r="W70" s="328">
        <f>'X RS G &amp; S V'!T35+'RS Attrib'!Y412</f>
        <v>586.5</v>
      </c>
      <c r="X70" s="328">
        <f>'X RS G &amp; S V'!U35+'RS Attrib'!Z412</f>
        <v>586.5</v>
      </c>
      <c r="Y70" s="328">
        <f>'X RS G &amp; S V'!V35+'RS Attrib'!AA412</f>
        <v>586.5</v>
      </c>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row>
    <row r="71" spans="2:53" x14ac:dyDescent="0.2">
      <c r="B71" s="249" t="s">
        <v>85</v>
      </c>
      <c r="C71" s="250"/>
      <c r="D71" s="251" t="str">
        <f>D70</f>
        <v>Mostly others who don't pay NE for it</v>
      </c>
      <c r="E71" s="252">
        <f>E70</f>
        <v>0</v>
      </c>
      <c r="F71" s="617">
        <f>'X RS G &amp; S V'!C35+'RS Attrib'!H410</f>
        <v>586.5</v>
      </c>
      <c r="G71" s="617">
        <f>'X RS G &amp; S V'!D35+'RS Attrib'!I410</f>
        <v>586.5</v>
      </c>
      <c r="H71" s="617">
        <f>'X RS G &amp; S V'!E35+'RS Attrib'!J410</f>
        <v>586.5</v>
      </c>
      <c r="I71" s="617">
        <f>'X RS G &amp; S V'!F35+'RS Attrib'!K410</f>
        <v>586.5</v>
      </c>
      <c r="J71" s="617">
        <f>'X RS G &amp; S V'!G35+'RS Attrib'!L410</f>
        <v>586.5</v>
      </c>
      <c r="K71" s="617">
        <f>'X RS G &amp; S V'!H35+'RS Attrib'!M410</f>
        <v>586.5</v>
      </c>
      <c r="L71" s="617">
        <f>'X RS G &amp; S V'!I35+'RS Attrib'!N410</f>
        <v>586.5</v>
      </c>
      <c r="M71" s="617">
        <f>'X RS G &amp; S V'!J35+'RS Attrib'!O410</f>
        <v>586.5</v>
      </c>
      <c r="N71" s="617">
        <f>'X RS G &amp; S V'!K35+'RS Attrib'!P410</f>
        <v>586.5</v>
      </c>
      <c r="O71" s="617">
        <f>'X RS G &amp; S V'!L35+'RS Attrib'!Q410</f>
        <v>586.5</v>
      </c>
      <c r="P71" s="617">
        <f>'X RS G &amp; S V'!M35+'RS Attrib'!R410</f>
        <v>586.5</v>
      </c>
      <c r="Q71" s="617">
        <f>'X RS G &amp; S V'!N35+'RS Attrib'!S410</f>
        <v>586.5</v>
      </c>
      <c r="R71" s="617">
        <f>'X RS G &amp; S V'!O35+'RS Attrib'!T410</f>
        <v>586.5</v>
      </c>
      <c r="S71" s="617">
        <f>'X RS G &amp; S V'!P35+'RS Attrib'!U410</f>
        <v>586.5</v>
      </c>
      <c r="T71" s="617">
        <f>'X RS G &amp; S V'!Q35+'RS Attrib'!V410</f>
        <v>586.5</v>
      </c>
      <c r="U71" s="617">
        <f>'X RS G &amp; S V'!R35+'RS Attrib'!W410</f>
        <v>586.5</v>
      </c>
      <c r="V71" s="617">
        <f>'X RS G &amp; S V'!S35+'RS Attrib'!X410</f>
        <v>586.5</v>
      </c>
      <c r="W71" s="617">
        <f>'X RS G &amp; S V'!T35+'RS Attrib'!Y410</f>
        <v>586.5</v>
      </c>
      <c r="X71" s="617">
        <f>'X RS G &amp; S V'!U35+'RS Attrib'!Z410</f>
        <v>586.5</v>
      </c>
      <c r="Y71" s="617">
        <f>'X RS G &amp; S V'!V35+'RS Attrib'!AA410</f>
        <v>586.5</v>
      </c>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row>
    <row r="72" spans="2:53" ht="57.75" customHeight="1" x14ac:dyDescent="0.2">
      <c r="B72" s="240" t="str">
        <f>'RS V Info'!B43</f>
        <v>Educational visits: schools (unsupported).</v>
      </c>
      <c r="C72" s="85"/>
      <c r="D72" s="241"/>
      <c r="E72" s="242"/>
      <c r="F72" s="97"/>
      <c r="G72" s="97"/>
      <c r="H72" s="97"/>
      <c r="I72" s="97"/>
      <c r="J72" s="97"/>
      <c r="K72" s="97"/>
      <c r="L72" s="97"/>
      <c r="M72" s="97"/>
      <c r="N72" s="97"/>
      <c r="O72" s="97"/>
      <c r="P72" s="97"/>
      <c r="Q72" s="97"/>
      <c r="R72" s="97"/>
      <c r="S72" s="97"/>
      <c r="T72" s="97"/>
      <c r="U72" s="97"/>
      <c r="V72" s="97"/>
      <c r="W72" s="97"/>
      <c r="X72" s="97"/>
      <c r="Y72" s="97"/>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0"/>
      <c r="AY72" s="410"/>
      <c r="AZ72" s="410"/>
      <c r="BA72" s="410"/>
    </row>
    <row r="73" spans="2:53" x14ac:dyDescent="0.2">
      <c r="B73" s="248" t="s">
        <v>84</v>
      </c>
      <c r="C73" s="85"/>
      <c r="D73" s="241" t="str">
        <f>'RS V Info'!C43</f>
        <v>Mostly others who don't pay NE for it</v>
      </c>
      <c r="E73" s="242">
        <f>'RS V Info'!J43</f>
        <v>0</v>
      </c>
      <c r="F73" s="97">
        <f>'X RS G &amp; S V'!C36+'RS Attrib'!H433</f>
        <v>1020.8333333333334</v>
      </c>
      <c r="G73" s="97">
        <f>'X RS G &amp; S V'!D36+'RS Attrib'!I433</f>
        <v>1020.8333333333334</v>
      </c>
      <c r="H73" s="97">
        <f>'X RS G &amp; S V'!E36+'RS Attrib'!J433</f>
        <v>1020.8333333333334</v>
      </c>
      <c r="I73" s="97">
        <f>'X RS G &amp; S V'!F36+'RS Attrib'!K433</f>
        <v>1020.8333333333334</v>
      </c>
      <c r="J73" s="97">
        <f>'X RS G &amp; S V'!G36+'RS Attrib'!L433</f>
        <v>1020.8333333333334</v>
      </c>
      <c r="K73" s="97">
        <f>'X RS G &amp; S V'!H36+'RS Attrib'!M433</f>
        <v>1020.8333333333334</v>
      </c>
      <c r="L73" s="97">
        <f>'X RS G &amp; S V'!I36+'RS Attrib'!N433</f>
        <v>1020.8333333333334</v>
      </c>
      <c r="M73" s="97">
        <f>'X RS G &amp; S V'!J36+'RS Attrib'!O433</f>
        <v>1020.8333333333334</v>
      </c>
      <c r="N73" s="97">
        <f>'X RS G &amp; S V'!K36+'RS Attrib'!P433</f>
        <v>1020.8333333333334</v>
      </c>
      <c r="O73" s="97">
        <f>'X RS G &amp; S V'!L36+'RS Attrib'!Q433</f>
        <v>1020.8333333333334</v>
      </c>
      <c r="P73" s="97">
        <f>'X RS G &amp; S V'!M36+'RS Attrib'!R433</f>
        <v>1020.8333333333334</v>
      </c>
      <c r="Q73" s="97">
        <f>'X RS G &amp; S V'!N36+'RS Attrib'!S433</f>
        <v>1020.8333333333334</v>
      </c>
      <c r="R73" s="97">
        <f>'X RS G &amp; S V'!O36+'RS Attrib'!T433</f>
        <v>1020.8333333333334</v>
      </c>
      <c r="S73" s="97">
        <f>'X RS G &amp; S V'!P36+'RS Attrib'!U433</f>
        <v>1020.8333333333334</v>
      </c>
      <c r="T73" s="97">
        <f>'X RS G &amp; S V'!Q36+'RS Attrib'!V433</f>
        <v>1020.8333333333334</v>
      </c>
      <c r="U73" s="97">
        <f>'X RS G &amp; S V'!R36+'RS Attrib'!W433</f>
        <v>1020.8333333333334</v>
      </c>
      <c r="V73" s="97">
        <f>'X RS G &amp; S V'!S36+'RS Attrib'!X433</f>
        <v>1020.8333333333334</v>
      </c>
      <c r="W73" s="97">
        <f>'X RS G &amp; S V'!T36+'RS Attrib'!Y433</f>
        <v>1020.8333333333334</v>
      </c>
      <c r="X73" s="97">
        <f>'X RS G &amp; S V'!U36+'RS Attrib'!Z433</f>
        <v>1020.8333333333334</v>
      </c>
      <c r="Y73" s="97">
        <f>'X RS G &amp; S V'!V36+'RS Attrib'!AA433</f>
        <v>1020.8333333333334</v>
      </c>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0"/>
      <c r="AY73" s="410"/>
      <c r="AZ73" s="410"/>
      <c r="BA73" s="410"/>
    </row>
    <row r="74" spans="2:53" x14ac:dyDescent="0.2">
      <c r="B74" s="249" t="s">
        <v>85</v>
      </c>
      <c r="C74" s="85"/>
      <c r="D74" s="241" t="str">
        <f>D73</f>
        <v>Mostly others who don't pay NE for it</v>
      </c>
      <c r="E74" s="242">
        <f>E73</f>
        <v>0</v>
      </c>
      <c r="F74" s="97">
        <f>'X RS G &amp; S V'!C36+'RS Attrib'!H431</f>
        <v>1020.8333333333334</v>
      </c>
      <c r="G74" s="97">
        <f>'X RS G &amp; S V'!D36+'RS Attrib'!I431</f>
        <v>1020.8333333333334</v>
      </c>
      <c r="H74" s="97">
        <f>'X RS G &amp; S V'!E36+'RS Attrib'!J431</f>
        <v>1020.8333333333334</v>
      </c>
      <c r="I74" s="97">
        <f>'X RS G &amp; S V'!F36+'RS Attrib'!K431</f>
        <v>1020.8333333333334</v>
      </c>
      <c r="J74" s="97">
        <f>'X RS G &amp; S V'!G36+'RS Attrib'!L431</f>
        <v>1020.8333333333334</v>
      </c>
      <c r="K74" s="97">
        <f>'X RS G &amp; S V'!H36+'RS Attrib'!M431</f>
        <v>1020.8333333333334</v>
      </c>
      <c r="L74" s="97">
        <f>'X RS G &amp; S V'!I36+'RS Attrib'!N431</f>
        <v>1020.8333333333334</v>
      </c>
      <c r="M74" s="97">
        <f>'X RS G &amp; S V'!J36+'RS Attrib'!O431</f>
        <v>1020.8333333333334</v>
      </c>
      <c r="N74" s="97">
        <f>'X RS G &amp; S V'!K36+'RS Attrib'!P431</f>
        <v>1020.8333333333334</v>
      </c>
      <c r="O74" s="97">
        <f>'X RS G &amp; S V'!L36+'RS Attrib'!Q431</f>
        <v>1020.8333333333334</v>
      </c>
      <c r="P74" s="97">
        <f>'X RS G &amp; S V'!M36+'RS Attrib'!R431</f>
        <v>1020.8333333333334</v>
      </c>
      <c r="Q74" s="97">
        <f>'X RS G &amp; S V'!N36+'RS Attrib'!S431</f>
        <v>1020.8333333333334</v>
      </c>
      <c r="R74" s="97">
        <f>'X RS G &amp; S V'!O36+'RS Attrib'!T431</f>
        <v>1020.8333333333334</v>
      </c>
      <c r="S74" s="97">
        <f>'X RS G &amp; S V'!P36+'RS Attrib'!U431</f>
        <v>1020.8333333333334</v>
      </c>
      <c r="T74" s="97">
        <f>'X RS G &amp; S V'!Q36+'RS Attrib'!V431</f>
        <v>1020.8333333333334</v>
      </c>
      <c r="U74" s="97">
        <f>'X RS G &amp; S V'!R36+'RS Attrib'!W431</f>
        <v>1020.8333333333334</v>
      </c>
      <c r="V74" s="97">
        <f>'X RS G &amp; S V'!S36+'RS Attrib'!X431</f>
        <v>1020.8333333333334</v>
      </c>
      <c r="W74" s="97">
        <f>'X RS G &amp; S V'!T36+'RS Attrib'!Y431</f>
        <v>1020.8333333333334</v>
      </c>
      <c r="X74" s="97">
        <f>'X RS G &amp; S V'!U36+'RS Attrib'!Z431</f>
        <v>1020.8333333333334</v>
      </c>
      <c r="Y74" s="97">
        <f>'X RS G &amp; S V'!V36+'RS Attrib'!AA431</f>
        <v>1020.8333333333334</v>
      </c>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0"/>
      <c r="AY74" s="410"/>
      <c r="AZ74" s="410"/>
      <c r="BA74" s="410"/>
    </row>
    <row r="75" spans="2:53" ht="28.5" x14ac:dyDescent="0.2">
      <c r="B75" s="240" t="str">
        <f>'RS V Info'!B44</f>
        <v>Educational visits: other groups, supported by NE staff.</v>
      </c>
      <c r="C75" s="245"/>
      <c r="D75" s="246"/>
      <c r="E75" s="247"/>
      <c r="F75" s="616"/>
      <c r="G75" s="616"/>
      <c r="H75" s="616"/>
      <c r="I75" s="616"/>
      <c r="J75" s="616"/>
      <c r="K75" s="616"/>
      <c r="L75" s="616"/>
      <c r="M75" s="616"/>
      <c r="N75" s="616"/>
      <c r="O75" s="616"/>
      <c r="P75" s="616"/>
      <c r="Q75" s="616"/>
      <c r="R75" s="616"/>
      <c r="S75" s="616"/>
      <c r="T75" s="616"/>
      <c r="U75" s="616"/>
      <c r="V75" s="616"/>
      <c r="W75" s="616"/>
      <c r="X75" s="616"/>
      <c r="Y75" s="616"/>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0"/>
      <c r="AY75" s="410"/>
      <c r="AZ75" s="410"/>
      <c r="BA75" s="410"/>
    </row>
    <row r="76" spans="2:53" x14ac:dyDescent="0.2">
      <c r="B76" s="248" t="s">
        <v>84</v>
      </c>
      <c r="C76" s="85"/>
      <c r="D76" s="241" t="str">
        <f>'RS V Info'!C44</f>
        <v>Mostly others who don't pay NE for it</v>
      </c>
      <c r="E76" s="242">
        <f>'RS V Info'!J44</f>
        <v>0</v>
      </c>
      <c r="F76" s="328">
        <f>'X RS G &amp; S V'!C37+'RS Attrib'!H454</f>
        <v>875</v>
      </c>
      <c r="G76" s="328">
        <f>'X RS G &amp; S V'!D37+'RS Attrib'!I454</f>
        <v>875</v>
      </c>
      <c r="H76" s="328">
        <f>'X RS G &amp; S V'!E37+'RS Attrib'!J454</f>
        <v>875</v>
      </c>
      <c r="I76" s="328">
        <f>'X RS G &amp; S V'!F37+'RS Attrib'!K454</f>
        <v>875</v>
      </c>
      <c r="J76" s="328">
        <f>'X RS G &amp; S V'!G37+'RS Attrib'!L454</f>
        <v>875</v>
      </c>
      <c r="K76" s="328">
        <f>'X RS G &amp; S V'!H37+'RS Attrib'!M454</f>
        <v>875</v>
      </c>
      <c r="L76" s="328">
        <f>'X RS G &amp; S V'!I37+'RS Attrib'!N454</f>
        <v>875</v>
      </c>
      <c r="M76" s="328">
        <f>'X RS G &amp; S V'!J37+'RS Attrib'!O454</f>
        <v>875</v>
      </c>
      <c r="N76" s="328">
        <f>'X RS G &amp; S V'!K37+'RS Attrib'!P454</f>
        <v>875</v>
      </c>
      <c r="O76" s="328">
        <f>'X RS G &amp; S V'!L37+'RS Attrib'!Q454</f>
        <v>875</v>
      </c>
      <c r="P76" s="328">
        <f>'X RS G &amp; S V'!M37+'RS Attrib'!R454</f>
        <v>875</v>
      </c>
      <c r="Q76" s="328">
        <f>'X RS G &amp; S V'!N37+'RS Attrib'!S454</f>
        <v>875</v>
      </c>
      <c r="R76" s="328">
        <f>'X RS G &amp; S V'!O37+'RS Attrib'!T454</f>
        <v>875</v>
      </c>
      <c r="S76" s="328">
        <f>'X RS G &amp; S V'!P37+'RS Attrib'!U454</f>
        <v>875</v>
      </c>
      <c r="T76" s="328">
        <f>'X RS G &amp; S V'!Q37+'RS Attrib'!V454</f>
        <v>875</v>
      </c>
      <c r="U76" s="328">
        <f>'X RS G &amp; S V'!R37+'RS Attrib'!W454</f>
        <v>875</v>
      </c>
      <c r="V76" s="328">
        <f>'X RS G &amp; S V'!S37+'RS Attrib'!X454</f>
        <v>875</v>
      </c>
      <c r="W76" s="328">
        <f>'X RS G &amp; S V'!T37+'RS Attrib'!Y454</f>
        <v>875</v>
      </c>
      <c r="X76" s="328">
        <f>'X RS G &amp; S V'!U37+'RS Attrib'!Z454</f>
        <v>875</v>
      </c>
      <c r="Y76" s="328">
        <f>'X RS G &amp; S V'!V37+'RS Attrib'!AA454</f>
        <v>875</v>
      </c>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0"/>
      <c r="AY76" s="410"/>
      <c r="AZ76" s="410"/>
      <c r="BA76" s="410"/>
    </row>
    <row r="77" spans="2:53" x14ac:dyDescent="0.2">
      <c r="B77" s="249" t="s">
        <v>85</v>
      </c>
      <c r="C77" s="250"/>
      <c r="D77" s="251" t="str">
        <f>D76</f>
        <v>Mostly others who don't pay NE for it</v>
      </c>
      <c r="E77" s="252">
        <f>E76</f>
        <v>0</v>
      </c>
      <c r="F77" s="617">
        <f>'X RS G &amp; S V'!C37+'RS Attrib'!H452</f>
        <v>875</v>
      </c>
      <c r="G77" s="617">
        <f>'X RS G &amp; S V'!D37+'RS Attrib'!I452</f>
        <v>875</v>
      </c>
      <c r="H77" s="617">
        <f>'X RS G &amp; S V'!E37+'RS Attrib'!J452</f>
        <v>875</v>
      </c>
      <c r="I77" s="617">
        <f>'X RS G &amp; S V'!F37+'RS Attrib'!K452</f>
        <v>875</v>
      </c>
      <c r="J77" s="617">
        <f>'X RS G &amp; S V'!G37+'RS Attrib'!L452</f>
        <v>875</v>
      </c>
      <c r="K77" s="617">
        <f>'X RS G &amp; S V'!H37+'RS Attrib'!M452</f>
        <v>875</v>
      </c>
      <c r="L77" s="617">
        <f>'X RS G &amp; S V'!I37+'RS Attrib'!N452</f>
        <v>875</v>
      </c>
      <c r="M77" s="617">
        <f>'X RS G &amp; S V'!J37+'RS Attrib'!O452</f>
        <v>875</v>
      </c>
      <c r="N77" s="617">
        <f>'X RS G &amp; S V'!K37+'RS Attrib'!P452</f>
        <v>875</v>
      </c>
      <c r="O77" s="617">
        <f>'X RS G &amp; S V'!L37+'RS Attrib'!Q452</f>
        <v>875</v>
      </c>
      <c r="P77" s="617">
        <f>'X RS G &amp; S V'!M37+'RS Attrib'!R452</f>
        <v>875</v>
      </c>
      <c r="Q77" s="617">
        <f>'X RS G &amp; S V'!N37+'RS Attrib'!S452</f>
        <v>875</v>
      </c>
      <c r="R77" s="617">
        <f>'X RS G &amp; S V'!O37+'RS Attrib'!T452</f>
        <v>875</v>
      </c>
      <c r="S77" s="617">
        <f>'X RS G &amp; S V'!P37+'RS Attrib'!U452</f>
        <v>875</v>
      </c>
      <c r="T77" s="617">
        <f>'X RS G &amp; S V'!Q37+'RS Attrib'!V452</f>
        <v>875</v>
      </c>
      <c r="U77" s="617">
        <f>'X RS G &amp; S V'!R37+'RS Attrib'!W452</f>
        <v>875</v>
      </c>
      <c r="V77" s="617">
        <f>'X RS G &amp; S V'!S37+'RS Attrib'!X452</f>
        <v>875</v>
      </c>
      <c r="W77" s="617">
        <f>'X RS G &amp; S V'!T37+'RS Attrib'!Y452</f>
        <v>875</v>
      </c>
      <c r="X77" s="617">
        <f>'X RS G &amp; S V'!U37+'RS Attrib'!Z452</f>
        <v>875</v>
      </c>
      <c r="Y77" s="617">
        <f>'X RS G &amp; S V'!V37+'RS Attrib'!AA452</f>
        <v>875</v>
      </c>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row>
    <row r="78" spans="2:53" ht="28.5" x14ac:dyDescent="0.2">
      <c r="B78" s="240" t="str">
        <f>'RS V Info'!B45</f>
        <v>Educational visits: other groups (unsupported).</v>
      </c>
      <c r="C78" s="85"/>
      <c r="D78" s="241"/>
      <c r="E78" s="242"/>
      <c r="F78" s="97"/>
      <c r="G78" s="97"/>
      <c r="H78" s="97"/>
      <c r="I78" s="97"/>
      <c r="J78" s="97"/>
      <c r="K78" s="97"/>
      <c r="L78" s="97"/>
      <c r="M78" s="97"/>
      <c r="N78" s="97"/>
      <c r="O78" s="97"/>
      <c r="P78" s="97"/>
      <c r="Q78" s="97"/>
      <c r="R78" s="97"/>
      <c r="S78" s="97"/>
      <c r="T78" s="97"/>
      <c r="U78" s="97"/>
      <c r="V78" s="97"/>
      <c r="W78" s="97"/>
      <c r="X78" s="97"/>
      <c r="Y78" s="97"/>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410"/>
      <c r="BA78" s="410"/>
    </row>
    <row r="79" spans="2:53" x14ac:dyDescent="0.2">
      <c r="B79" s="243" t="s">
        <v>84</v>
      </c>
      <c r="C79" s="85"/>
      <c r="D79" s="241" t="str">
        <f>'RS V Info'!C45</f>
        <v>NE &amp;/or others who pay NE for it</v>
      </c>
      <c r="E79" s="242">
        <f>'RS V Info'!J45</f>
        <v>0</v>
      </c>
      <c r="F79" s="97">
        <f>'X RS G &amp; S V'!C38+'RS Attrib'!H475</f>
        <v>1104.1666666666667</v>
      </c>
      <c r="G79" s="97">
        <f>'X RS G &amp; S V'!D38+'RS Attrib'!I475</f>
        <v>1104.1666666666667</v>
      </c>
      <c r="H79" s="97">
        <f>'X RS G &amp; S V'!E38+'RS Attrib'!J475</f>
        <v>1104.1666666666667</v>
      </c>
      <c r="I79" s="97">
        <f>'X RS G &amp; S V'!F38+'RS Attrib'!K475</f>
        <v>1104.1666666666667</v>
      </c>
      <c r="J79" s="97">
        <f>'X RS G &amp; S V'!G38+'RS Attrib'!L475</f>
        <v>1104.1666666666667</v>
      </c>
      <c r="K79" s="97">
        <f>'X RS G &amp; S V'!H38+'RS Attrib'!M475</f>
        <v>1104.1666666666667</v>
      </c>
      <c r="L79" s="97">
        <f>'X RS G &amp; S V'!I38+'RS Attrib'!N475</f>
        <v>1104.1666666666667</v>
      </c>
      <c r="M79" s="97">
        <f>'X RS G &amp; S V'!J38+'RS Attrib'!O475</f>
        <v>1104.1666666666667</v>
      </c>
      <c r="N79" s="97">
        <f>'X RS G &amp; S V'!K38+'RS Attrib'!P475</f>
        <v>1104.1666666666667</v>
      </c>
      <c r="O79" s="97">
        <f>'X RS G &amp; S V'!L38+'RS Attrib'!Q475</f>
        <v>1104.1666666666667</v>
      </c>
      <c r="P79" s="97">
        <f>'X RS G &amp; S V'!M38+'RS Attrib'!R475</f>
        <v>1104.1666666666667</v>
      </c>
      <c r="Q79" s="97">
        <f>'X RS G &amp; S V'!N38+'RS Attrib'!S475</f>
        <v>1104.1666666666667</v>
      </c>
      <c r="R79" s="97">
        <f>'X RS G &amp; S V'!O38+'RS Attrib'!T475</f>
        <v>1104.1666666666667</v>
      </c>
      <c r="S79" s="97">
        <f>'X RS G &amp; S V'!P38+'RS Attrib'!U475</f>
        <v>1104.1666666666667</v>
      </c>
      <c r="T79" s="97">
        <f>'X RS G &amp; S V'!Q38+'RS Attrib'!V475</f>
        <v>1104.1666666666667</v>
      </c>
      <c r="U79" s="97">
        <f>'X RS G &amp; S V'!R38+'RS Attrib'!W475</f>
        <v>1104.1666666666667</v>
      </c>
      <c r="V79" s="97">
        <f>'X RS G &amp; S V'!S38+'RS Attrib'!X475</f>
        <v>1104.1666666666667</v>
      </c>
      <c r="W79" s="97">
        <f>'X RS G &amp; S V'!T38+'RS Attrib'!Y475</f>
        <v>1104.1666666666667</v>
      </c>
      <c r="X79" s="97">
        <f>'X RS G &amp; S V'!U38+'RS Attrib'!Z475</f>
        <v>1104.1666666666667</v>
      </c>
      <c r="Y79" s="97">
        <f>'X RS G &amp; S V'!V38+'RS Attrib'!AA475</f>
        <v>1104.1666666666667</v>
      </c>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row>
    <row r="80" spans="2:53" x14ac:dyDescent="0.2">
      <c r="B80" s="244" t="s">
        <v>85</v>
      </c>
      <c r="C80" s="85"/>
      <c r="D80" s="241" t="str">
        <f>D79</f>
        <v>NE &amp;/or others who pay NE for it</v>
      </c>
      <c r="E80" s="242">
        <f>E79</f>
        <v>0</v>
      </c>
      <c r="F80" s="97">
        <f>'X RS G &amp; S V'!C38+'RS Attrib'!H473</f>
        <v>1104.1666666666667</v>
      </c>
      <c r="G80" s="97">
        <f>'X RS G &amp; S V'!D38+'RS Attrib'!I473</f>
        <v>1104.1666666666667</v>
      </c>
      <c r="H80" s="97">
        <f>'X RS G &amp; S V'!E38+'RS Attrib'!J473</f>
        <v>1104.1666666666667</v>
      </c>
      <c r="I80" s="97">
        <f>'X RS G &amp; S V'!F38+'RS Attrib'!K473</f>
        <v>1104.1666666666667</v>
      </c>
      <c r="J80" s="97">
        <f>'X RS G &amp; S V'!G38+'RS Attrib'!L473</f>
        <v>1104.1666666666667</v>
      </c>
      <c r="K80" s="97">
        <f>'X RS G &amp; S V'!H38+'RS Attrib'!M473</f>
        <v>1104.1666666666667</v>
      </c>
      <c r="L80" s="97">
        <f>'X RS G &amp; S V'!I38+'RS Attrib'!N473</f>
        <v>1104.1666666666667</v>
      </c>
      <c r="M80" s="97">
        <f>'X RS G &amp; S V'!J38+'RS Attrib'!O473</f>
        <v>1104.1666666666667</v>
      </c>
      <c r="N80" s="97">
        <f>'X RS G &amp; S V'!K38+'RS Attrib'!P473</f>
        <v>1104.1666666666667</v>
      </c>
      <c r="O80" s="97">
        <f>'X RS G &amp; S V'!L38+'RS Attrib'!Q473</f>
        <v>1104.1666666666667</v>
      </c>
      <c r="P80" s="97">
        <f>'X RS G &amp; S V'!M38+'RS Attrib'!R473</f>
        <v>1104.1666666666667</v>
      </c>
      <c r="Q80" s="97">
        <f>'X RS G &amp; S V'!N38+'RS Attrib'!S473</f>
        <v>1104.1666666666667</v>
      </c>
      <c r="R80" s="97">
        <f>'X RS G &amp; S V'!O38+'RS Attrib'!T473</f>
        <v>1104.1666666666667</v>
      </c>
      <c r="S80" s="97">
        <f>'X RS G &amp; S V'!P38+'RS Attrib'!U473</f>
        <v>1104.1666666666667</v>
      </c>
      <c r="T80" s="97">
        <f>'X RS G &amp; S V'!Q38+'RS Attrib'!V473</f>
        <v>1104.1666666666667</v>
      </c>
      <c r="U80" s="97">
        <f>'X RS G &amp; S V'!R38+'RS Attrib'!W473</f>
        <v>1104.1666666666667</v>
      </c>
      <c r="V80" s="97">
        <f>'X RS G &amp; S V'!S38+'RS Attrib'!X473</f>
        <v>1104.1666666666667</v>
      </c>
      <c r="W80" s="97">
        <f>'X RS G &amp; S V'!T38+'RS Attrib'!Y473</f>
        <v>1104.1666666666667</v>
      </c>
      <c r="X80" s="97">
        <f>'X RS G &amp; S V'!U38+'RS Attrib'!Z473</f>
        <v>1104.1666666666667</v>
      </c>
      <c r="Y80" s="97">
        <f>'X RS G &amp; S V'!V38+'RS Attrib'!AA473</f>
        <v>1104.1666666666667</v>
      </c>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row>
    <row r="81" spans="2:53" x14ac:dyDescent="0.2">
      <c r="B81" s="240" t="str">
        <f>'RS V Info'!B46</f>
        <v>Volunteer training.</v>
      </c>
      <c r="C81" s="245"/>
      <c r="D81" s="246"/>
      <c r="E81" s="247"/>
      <c r="F81" s="616"/>
      <c r="G81" s="616"/>
      <c r="H81" s="616"/>
      <c r="I81" s="616"/>
      <c r="J81" s="616"/>
      <c r="K81" s="616"/>
      <c r="L81" s="616"/>
      <c r="M81" s="616"/>
      <c r="N81" s="616"/>
      <c r="O81" s="616"/>
      <c r="P81" s="616"/>
      <c r="Q81" s="616"/>
      <c r="R81" s="616"/>
      <c r="S81" s="616"/>
      <c r="T81" s="616"/>
      <c r="U81" s="616"/>
      <c r="V81" s="616"/>
      <c r="W81" s="616"/>
      <c r="X81" s="616"/>
      <c r="Y81" s="616"/>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0"/>
      <c r="AY81" s="410"/>
      <c r="AZ81" s="410"/>
      <c r="BA81" s="410"/>
    </row>
    <row r="82" spans="2:53" x14ac:dyDescent="0.2">
      <c r="B82" s="248" t="s">
        <v>84</v>
      </c>
      <c r="C82" s="85"/>
      <c r="D82" s="241" t="str">
        <f>'RS V Info'!C46</f>
        <v>NE &amp;/or others who pay NE for it</v>
      </c>
      <c r="E82" s="242">
        <f>'RS V Info'!J46</f>
        <v>0</v>
      </c>
      <c r="F82" s="328">
        <f>'X RS G &amp; S V'!C39+'RS Attrib'!H496</f>
        <v>0</v>
      </c>
      <c r="G82" s="328">
        <f>'X RS G &amp; S V'!D39+'RS Attrib'!I496</f>
        <v>0</v>
      </c>
      <c r="H82" s="328">
        <f>'X RS G &amp; S V'!E39+'RS Attrib'!J496</f>
        <v>0</v>
      </c>
      <c r="I82" s="328">
        <f>'X RS G &amp; S V'!F39+'RS Attrib'!K496</f>
        <v>0</v>
      </c>
      <c r="J82" s="328">
        <f>'X RS G &amp; S V'!G39+'RS Attrib'!L496</f>
        <v>0</v>
      </c>
      <c r="K82" s="328">
        <f>'X RS G &amp; S V'!H39+'RS Attrib'!M496</f>
        <v>0</v>
      </c>
      <c r="L82" s="328">
        <f>'X RS G &amp; S V'!I39+'RS Attrib'!N496</f>
        <v>0</v>
      </c>
      <c r="M82" s="328">
        <f>'X RS G &amp; S V'!J39+'RS Attrib'!O496</f>
        <v>0</v>
      </c>
      <c r="N82" s="328">
        <f>'X RS G &amp; S V'!K39+'RS Attrib'!P496</f>
        <v>0</v>
      </c>
      <c r="O82" s="328">
        <f>'X RS G &amp; S V'!L39+'RS Attrib'!Q496</f>
        <v>0</v>
      </c>
      <c r="P82" s="328">
        <f>'X RS G &amp; S V'!M39+'RS Attrib'!R496</f>
        <v>0</v>
      </c>
      <c r="Q82" s="328">
        <f>'X RS G &amp; S V'!N39+'RS Attrib'!S496</f>
        <v>0</v>
      </c>
      <c r="R82" s="328">
        <f>'X RS G &amp; S V'!O39+'RS Attrib'!T496</f>
        <v>0</v>
      </c>
      <c r="S82" s="328">
        <f>'X RS G &amp; S V'!P39+'RS Attrib'!U496</f>
        <v>0</v>
      </c>
      <c r="T82" s="328">
        <f>'X RS G &amp; S V'!Q39+'RS Attrib'!V496</f>
        <v>0</v>
      </c>
      <c r="U82" s="328">
        <f>'X RS G &amp; S V'!R39+'RS Attrib'!W496</f>
        <v>0</v>
      </c>
      <c r="V82" s="328">
        <f>'X RS G &amp; S V'!S39+'RS Attrib'!X496</f>
        <v>0</v>
      </c>
      <c r="W82" s="328">
        <f>'X RS G &amp; S V'!T39+'RS Attrib'!Y496</f>
        <v>0</v>
      </c>
      <c r="X82" s="328">
        <f>'X RS G &amp; S V'!U39+'RS Attrib'!Z496</f>
        <v>0</v>
      </c>
      <c r="Y82" s="328">
        <f>'X RS G &amp; S V'!V39+'RS Attrib'!AA496</f>
        <v>0</v>
      </c>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0"/>
      <c r="AY82" s="410"/>
      <c r="AZ82" s="410"/>
      <c r="BA82" s="410"/>
    </row>
    <row r="83" spans="2:53" x14ac:dyDescent="0.2">
      <c r="B83" s="249" t="s">
        <v>85</v>
      </c>
      <c r="C83" s="250"/>
      <c r="D83" s="251" t="str">
        <f>D82</f>
        <v>NE &amp;/or others who pay NE for it</v>
      </c>
      <c r="E83" s="252">
        <f>E82</f>
        <v>0</v>
      </c>
      <c r="F83" s="617">
        <f>'X RS G &amp; S V'!C39+'RS Attrib'!H494</f>
        <v>0</v>
      </c>
      <c r="G83" s="617">
        <f>'X RS G &amp; S V'!D39+'RS Attrib'!I494</f>
        <v>0</v>
      </c>
      <c r="H83" s="617">
        <f>'X RS G &amp; S V'!E39+'RS Attrib'!J494</f>
        <v>0</v>
      </c>
      <c r="I83" s="617">
        <f>'X RS G &amp; S V'!F39+'RS Attrib'!K494</f>
        <v>0</v>
      </c>
      <c r="J83" s="617">
        <f>'X RS G &amp; S V'!G39+'RS Attrib'!L494</f>
        <v>0</v>
      </c>
      <c r="K83" s="617">
        <f>'X RS G &amp; S V'!H39+'RS Attrib'!M494</f>
        <v>0</v>
      </c>
      <c r="L83" s="617">
        <f>'X RS G &amp; S V'!I39+'RS Attrib'!N494</f>
        <v>0</v>
      </c>
      <c r="M83" s="617">
        <f>'X RS G &amp; S V'!J39+'RS Attrib'!O494</f>
        <v>0</v>
      </c>
      <c r="N83" s="617">
        <f>'X RS G &amp; S V'!K39+'RS Attrib'!P494</f>
        <v>0</v>
      </c>
      <c r="O83" s="617">
        <f>'X RS G &amp; S V'!L39+'RS Attrib'!Q494</f>
        <v>0</v>
      </c>
      <c r="P83" s="617">
        <f>'X RS G &amp; S V'!M39+'RS Attrib'!R494</f>
        <v>0</v>
      </c>
      <c r="Q83" s="617">
        <f>'X RS G &amp; S V'!N39+'RS Attrib'!S494</f>
        <v>0</v>
      </c>
      <c r="R83" s="617">
        <f>'X RS G &amp; S V'!O39+'RS Attrib'!T494</f>
        <v>0</v>
      </c>
      <c r="S83" s="617">
        <f>'X RS G &amp; S V'!P39+'RS Attrib'!U494</f>
        <v>0</v>
      </c>
      <c r="T83" s="617">
        <f>'X RS G &amp; S V'!Q39+'RS Attrib'!V494</f>
        <v>0</v>
      </c>
      <c r="U83" s="617">
        <f>'X RS G &amp; S V'!R39+'RS Attrib'!W494</f>
        <v>0</v>
      </c>
      <c r="V83" s="617">
        <f>'X RS G &amp; S V'!S39+'RS Attrib'!X494</f>
        <v>0</v>
      </c>
      <c r="W83" s="617">
        <f>'X RS G &amp; S V'!T39+'RS Attrib'!Y494</f>
        <v>0</v>
      </c>
      <c r="X83" s="617">
        <f>'X RS G &amp; S V'!U39+'RS Attrib'!Z494</f>
        <v>0</v>
      </c>
      <c r="Y83" s="617">
        <f>'X RS G &amp; S V'!V39+'RS Attrib'!AA494</f>
        <v>0</v>
      </c>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row>
    <row r="84" spans="2:53" x14ac:dyDescent="0.2">
      <c r="B84" s="240" t="str">
        <f>'RS V Info'!B47</f>
        <v>Apprentice training.</v>
      </c>
      <c r="C84" s="85"/>
      <c r="D84" s="241"/>
      <c r="E84" s="242"/>
      <c r="F84" s="97"/>
      <c r="G84" s="97"/>
      <c r="H84" s="97"/>
      <c r="I84" s="97"/>
      <c r="J84" s="97"/>
      <c r="K84" s="97"/>
      <c r="L84" s="97"/>
      <c r="M84" s="97"/>
      <c r="N84" s="97"/>
      <c r="O84" s="97"/>
      <c r="P84" s="97"/>
      <c r="Q84" s="97"/>
      <c r="R84" s="97"/>
      <c r="S84" s="97"/>
      <c r="T84" s="97"/>
      <c r="U84" s="97"/>
      <c r="V84" s="97"/>
      <c r="W84" s="97"/>
      <c r="X84" s="97"/>
      <c r="Y84" s="97"/>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410"/>
      <c r="BA84" s="410"/>
    </row>
    <row r="85" spans="2:53" x14ac:dyDescent="0.2">
      <c r="B85" s="243" t="s">
        <v>84</v>
      </c>
      <c r="C85" s="85"/>
      <c r="D85" s="241" t="str">
        <f>'RS V Info'!C47</f>
        <v>NE &amp;/or others who pay NE for it</v>
      </c>
      <c r="E85" s="242">
        <f>'RS V Info'!J47</f>
        <v>0</v>
      </c>
      <c r="F85" s="97">
        <f>'X RS G &amp; S V'!C40+'RS Attrib'!H517</f>
        <v>0</v>
      </c>
      <c r="G85" s="97">
        <f>'X RS G &amp; S V'!D40+'RS Attrib'!I517</f>
        <v>0</v>
      </c>
      <c r="H85" s="97">
        <f>'X RS G &amp; S V'!E40+'RS Attrib'!J517</f>
        <v>0</v>
      </c>
      <c r="I85" s="97">
        <f>'X RS G &amp; S V'!F40+'RS Attrib'!K517</f>
        <v>0</v>
      </c>
      <c r="J85" s="97">
        <f>'X RS G &amp; S V'!G40+'RS Attrib'!L517</f>
        <v>0</v>
      </c>
      <c r="K85" s="97">
        <f>'X RS G &amp; S V'!H40+'RS Attrib'!M517</f>
        <v>0</v>
      </c>
      <c r="L85" s="97">
        <f>'X RS G &amp; S V'!I40+'RS Attrib'!N517</f>
        <v>0</v>
      </c>
      <c r="M85" s="97">
        <f>'X RS G &amp; S V'!J40+'RS Attrib'!O517</f>
        <v>0</v>
      </c>
      <c r="N85" s="97">
        <f>'X RS G &amp; S V'!K40+'RS Attrib'!P517</f>
        <v>0</v>
      </c>
      <c r="O85" s="97">
        <f>'X RS G &amp; S V'!L40+'RS Attrib'!Q517</f>
        <v>0</v>
      </c>
      <c r="P85" s="97">
        <f>'X RS G &amp; S V'!M40+'RS Attrib'!R517</f>
        <v>0</v>
      </c>
      <c r="Q85" s="97">
        <f>'X RS G &amp; S V'!N40+'RS Attrib'!S517</f>
        <v>0</v>
      </c>
      <c r="R85" s="97">
        <f>'X RS G &amp; S V'!O40+'RS Attrib'!T517</f>
        <v>0</v>
      </c>
      <c r="S85" s="97">
        <f>'X RS G &amp; S V'!P40+'RS Attrib'!U517</f>
        <v>0</v>
      </c>
      <c r="T85" s="97">
        <f>'X RS G &amp; S V'!Q40+'RS Attrib'!V517</f>
        <v>0</v>
      </c>
      <c r="U85" s="97">
        <f>'X RS G &amp; S V'!R40+'RS Attrib'!W517</f>
        <v>0</v>
      </c>
      <c r="V85" s="97">
        <f>'X RS G &amp; S V'!S40+'RS Attrib'!X517</f>
        <v>0</v>
      </c>
      <c r="W85" s="97">
        <f>'X RS G &amp; S V'!T40+'RS Attrib'!Y517</f>
        <v>0</v>
      </c>
      <c r="X85" s="97">
        <f>'X RS G &amp; S V'!U40+'RS Attrib'!Z517</f>
        <v>0</v>
      </c>
      <c r="Y85" s="97">
        <f>'X RS G &amp; S V'!V40+'RS Attrib'!AA517</f>
        <v>0</v>
      </c>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0"/>
      <c r="AZ85" s="410"/>
      <c r="BA85" s="410"/>
    </row>
    <row r="86" spans="2:53" x14ac:dyDescent="0.2">
      <c r="B86" s="253" t="s">
        <v>85</v>
      </c>
      <c r="C86" s="85"/>
      <c r="D86" s="241" t="str">
        <f>D85</f>
        <v>NE &amp;/or others who pay NE for it</v>
      </c>
      <c r="E86" s="242">
        <f>E85</f>
        <v>0</v>
      </c>
      <c r="F86" s="97">
        <f>'X RS G &amp; S V'!C40+'RS Attrib'!H515</f>
        <v>0</v>
      </c>
      <c r="G86" s="97">
        <f>'X RS G &amp; S V'!D40+'RS Attrib'!I515</f>
        <v>0</v>
      </c>
      <c r="H86" s="97">
        <f>'X RS G &amp; S V'!E40+'RS Attrib'!J515</f>
        <v>0</v>
      </c>
      <c r="I86" s="97">
        <f>'X RS G &amp; S V'!F40+'RS Attrib'!K515</f>
        <v>0</v>
      </c>
      <c r="J86" s="97">
        <f>'X RS G &amp; S V'!G40+'RS Attrib'!L515</f>
        <v>0</v>
      </c>
      <c r="K86" s="97">
        <f>'X RS G &amp; S V'!H40+'RS Attrib'!M515</f>
        <v>0</v>
      </c>
      <c r="L86" s="97">
        <f>'X RS G &amp; S V'!I40+'RS Attrib'!N515</f>
        <v>0</v>
      </c>
      <c r="M86" s="97">
        <f>'X RS G &amp; S V'!J40+'RS Attrib'!O515</f>
        <v>0</v>
      </c>
      <c r="N86" s="97">
        <f>'X RS G &amp; S V'!K40+'RS Attrib'!P515</f>
        <v>0</v>
      </c>
      <c r="O86" s="97">
        <f>'X RS G &amp; S V'!L40+'RS Attrib'!Q515</f>
        <v>0</v>
      </c>
      <c r="P86" s="97">
        <f>'X RS G &amp; S V'!M40+'RS Attrib'!R515</f>
        <v>0</v>
      </c>
      <c r="Q86" s="97">
        <f>'X RS G &amp; S V'!N40+'RS Attrib'!S515</f>
        <v>0</v>
      </c>
      <c r="R86" s="97">
        <f>'X RS G &amp; S V'!O40+'RS Attrib'!T515</f>
        <v>0</v>
      </c>
      <c r="S86" s="97">
        <f>'X RS G &amp; S V'!P40+'RS Attrib'!U515</f>
        <v>0</v>
      </c>
      <c r="T86" s="97">
        <f>'X RS G &amp; S V'!Q40+'RS Attrib'!V515</f>
        <v>0</v>
      </c>
      <c r="U86" s="97">
        <f>'X RS G &amp; S V'!R40+'RS Attrib'!W515</f>
        <v>0</v>
      </c>
      <c r="V86" s="97">
        <f>'X RS G &amp; S V'!S40+'RS Attrib'!X515</f>
        <v>0</v>
      </c>
      <c r="W86" s="97">
        <f>'X RS G &amp; S V'!T40+'RS Attrib'!Y515</f>
        <v>0</v>
      </c>
      <c r="X86" s="97">
        <f>'X RS G &amp; S V'!U40+'RS Attrib'!Z515</f>
        <v>0</v>
      </c>
      <c r="Y86" s="97">
        <f>'X RS G &amp; S V'!V40+'RS Attrib'!AA515</f>
        <v>0</v>
      </c>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row>
    <row r="87" spans="2:53" s="410" customFormat="1" ht="15" x14ac:dyDescent="0.25">
      <c r="B87" s="262"/>
      <c r="F87" s="618"/>
      <c r="G87" s="618"/>
      <c r="H87" s="618"/>
      <c r="I87" s="618"/>
      <c r="J87" s="618"/>
      <c r="K87" s="618"/>
      <c r="L87" s="618"/>
      <c r="M87" s="618"/>
      <c r="N87" s="618"/>
      <c r="O87" s="618"/>
      <c r="P87" s="618"/>
      <c r="Q87" s="618"/>
      <c r="R87" s="618"/>
      <c r="S87" s="618"/>
      <c r="T87" s="618"/>
      <c r="U87" s="618"/>
      <c r="V87" s="618"/>
      <c r="W87" s="618"/>
      <c r="X87" s="618"/>
      <c r="Y87" s="618"/>
    </row>
    <row r="88" spans="2:53" s="410" customFormat="1" x14ac:dyDescent="0.2">
      <c r="B88" s="253"/>
    </row>
    <row r="89" spans="2:53" s="410" customFormat="1" x14ac:dyDescent="0.2">
      <c r="B89" s="263"/>
    </row>
    <row r="90" spans="2:53" s="410" customFormat="1" x14ac:dyDescent="0.2">
      <c r="B90" s="263"/>
    </row>
    <row r="91" spans="2:53" s="410" customFormat="1" x14ac:dyDescent="0.2">
      <c r="B91" s="253"/>
    </row>
    <row r="92" spans="2:53" s="410" customFormat="1" x14ac:dyDescent="0.2"/>
    <row r="93" spans="2:53" s="410" customFormat="1" x14ac:dyDescent="0.2"/>
    <row r="94" spans="2:53" s="410" customFormat="1" x14ac:dyDescent="0.2"/>
    <row r="95" spans="2:53" s="410" customFormat="1" x14ac:dyDescent="0.2"/>
    <row r="96" spans="2:53" s="410" customFormat="1" x14ac:dyDescent="0.2"/>
    <row r="97" s="410" customFormat="1" x14ac:dyDescent="0.2"/>
    <row r="98" s="410" customFormat="1" x14ac:dyDescent="0.2"/>
    <row r="99" s="410" customFormat="1" x14ac:dyDescent="0.2"/>
    <row r="100" s="410" customFormat="1" x14ac:dyDescent="0.2"/>
    <row r="101" s="410" customFormat="1" x14ac:dyDescent="0.2"/>
    <row r="102" s="410" customFormat="1" x14ac:dyDescent="0.2"/>
    <row r="103" s="410" customFormat="1" x14ac:dyDescent="0.2"/>
    <row r="104" s="410" customFormat="1" x14ac:dyDescent="0.2"/>
    <row r="105" s="410" customFormat="1" x14ac:dyDescent="0.2"/>
    <row r="106" s="410" customFormat="1" x14ac:dyDescent="0.2"/>
    <row r="107" s="410" customFormat="1" x14ac:dyDescent="0.2"/>
    <row r="108" s="410" customFormat="1" x14ac:dyDescent="0.2"/>
    <row r="109" s="410" customFormat="1" x14ac:dyDescent="0.2"/>
    <row r="110" s="410" customFormat="1" x14ac:dyDescent="0.2"/>
    <row r="111" s="410" customFormat="1" x14ac:dyDescent="0.2"/>
    <row r="112" s="410" customFormat="1" x14ac:dyDescent="0.2"/>
    <row r="113" s="410" customFormat="1" x14ac:dyDescent="0.2"/>
    <row r="114" s="410" customFormat="1" x14ac:dyDescent="0.2"/>
  </sheetData>
  <customSheetViews>
    <customSheetView guid="{F0620CD8-87A9-448D-9A15-FA44C9D2FC91}" scale="80" showGridLines="0">
      <pageMargins left="0.7" right="0.7" top="0.75" bottom="0.75" header="0.3" footer="0.3"/>
    </customSheetView>
  </customSheetViews>
  <mergeCells count="1">
    <mergeCell ref="F13:Y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AZ86"/>
  <sheetViews>
    <sheetView zoomScale="80" zoomScaleNormal="80" workbookViewId="0"/>
  </sheetViews>
  <sheetFormatPr defaultRowHeight="14.25" x14ac:dyDescent="0.2"/>
  <cols>
    <col min="1" max="1" width="4.77734375" style="87" customWidth="1"/>
    <col min="2" max="2" width="53.44140625" style="87" customWidth="1"/>
    <col min="3" max="3" width="28.44140625" style="87" customWidth="1"/>
    <col min="4" max="4" width="21.109375" style="87" customWidth="1"/>
    <col min="5" max="26" width="10.33203125" style="87" customWidth="1"/>
    <col min="27" max="16384" width="8.88671875" style="87"/>
  </cols>
  <sheetData>
    <row r="2" spans="2:5" ht="18" x14ac:dyDescent="0.25">
      <c r="B2" s="179" t="s">
        <v>148</v>
      </c>
    </row>
    <row r="3" spans="2:5" ht="18" x14ac:dyDescent="0.25">
      <c r="B3" s="179"/>
    </row>
    <row r="4" spans="2:5" ht="15.75" x14ac:dyDescent="0.25">
      <c r="B4" s="180" t="s">
        <v>154</v>
      </c>
      <c r="D4" s="230" t="s">
        <v>5</v>
      </c>
      <c r="E4" s="181" t="str">
        <f>Focus!C16</f>
        <v>Ainsdale Sand Dunes NNR</v>
      </c>
    </row>
    <row r="5" spans="2:5" ht="15.75" x14ac:dyDescent="0.25">
      <c r="B5" s="180"/>
      <c r="D5" s="230"/>
      <c r="E5" s="181"/>
    </row>
    <row r="6" spans="2:5" ht="15" x14ac:dyDescent="0.25">
      <c r="B6" s="406" t="s">
        <v>165</v>
      </c>
      <c r="D6" s="230"/>
      <c r="E6" s="181"/>
    </row>
    <row r="7" spans="2:5" x14ac:dyDescent="0.2">
      <c r="B7" s="87" t="s">
        <v>336</v>
      </c>
      <c r="D7" s="230"/>
      <c r="E7" s="181"/>
    </row>
    <row r="8" spans="2:5" x14ac:dyDescent="0.2">
      <c r="B8" s="87" t="s">
        <v>219</v>
      </c>
      <c r="D8" s="230"/>
      <c r="E8" s="181"/>
    </row>
    <row r="9" spans="2:5" x14ac:dyDescent="0.2">
      <c r="B9" s="87" t="s">
        <v>216</v>
      </c>
      <c r="D9" s="230"/>
      <c r="E9" s="181"/>
    </row>
    <row r="10" spans="2:5" x14ac:dyDescent="0.2">
      <c r="B10" s="87" t="s">
        <v>217</v>
      </c>
      <c r="D10" s="230"/>
      <c r="E10" s="181"/>
    </row>
    <row r="11" spans="2:5" ht="15.75" x14ac:dyDescent="0.25">
      <c r="B11" s="180"/>
    </row>
    <row r="12" spans="2:5" ht="15.75" x14ac:dyDescent="0.25">
      <c r="B12" s="284" t="s">
        <v>72</v>
      </c>
    </row>
    <row r="13" spans="2:5" ht="15" x14ac:dyDescent="0.2">
      <c r="B13" s="407" t="s">
        <v>218</v>
      </c>
    </row>
    <row r="14" spans="2:5" ht="15.75" x14ac:dyDescent="0.25">
      <c r="B14" s="284"/>
    </row>
    <row r="15" spans="2:5" x14ac:dyDescent="0.2">
      <c r="B15" s="285" t="s">
        <v>114</v>
      </c>
      <c r="C15" s="182"/>
      <c r="D15" s="181"/>
    </row>
    <row r="16" spans="2:5" x14ac:dyDescent="0.2">
      <c r="B16" s="182" t="s">
        <v>104</v>
      </c>
      <c r="C16" s="286">
        <v>3.5000000000000003E-2</v>
      </c>
    </row>
    <row r="17" spans="2:25" x14ac:dyDescent="0.2">
      <c r="B17" s="182" t="s">
        <v>105</v>
      </c>
      <c r="C17" s="287">
        <v>0.03</v>
      </c>
    </row>
    <row r="18" spans="2:25" ht="15" x14ac:dyDescent="0.25">
      <c r="C18" s="181"/>
      <c r="D18" s="288" t="s">
        <v>66</v>
      </c>
      <c r="E18" s="289">
        <v>2016</v>
      </c>
      <c r="F18" s="290">
        <v>2017</v>
      </c>
      <c r="G18" s="290">
        <f t="shared" ref="G18:X18" si="0">F18+1</f>
        <v>2018</v>
      </c>
      <c r="H18" s="290">
        <f t="shared" si="0"/>
        <v>2019</v>
      </c>
      <c r="I18" s="290">
        <f t="shared" si="0"/>
        <v>2020</v>
      </c>
      <c r="J18" s="290">
        <f t="shared" si="0"/>
        <v>2021</v>
      </c>
      <c r="K18" s="290">
        <f t="shared" si="0"/>
        <v>2022</v>
      </c>
      <c r="L18" s="290">
        <f t="shared" si="0"/>
        <v>2023</v>
      </c>
      <c r="M18" s="290">
        <f t="shared" si="0"/>
        <v>2024</v>
      </c>
      <c r="N18" s="290">
        <f t="shared" si="0"/>
        <v>2025</v>
      </c>
      <c r="O18" s="290">
        <f t="shared" si="0"/>
        <v>2026</v>
      </c>
      <c r="P18" s="290">
        <f t="shared" si="0"/>
        <v>2027</v>
      </c>
      <c r="Q18" s="290">
        <f t="shared" si="0"/>
        <v>2028</v>
      </c>
      <c r="R18" s="290">
        <f t="shared" si="0"/>
        <v>2029</v>
      </c>
      <c r="S18" s="290">
        <f t="shared" si="0"/>
        <v>2030</v>
      </c>
      <c r="T18" s="290">
        <f t="shared" si="0"/>
        <v>2031</v>
      </c>
      <c r="U18" s="290">
        <f t="shared" si="0"/>
        <v>2032</v>
      </c>
      <c r="V18" s="290">
        <f t="shared" si="0"/>
        <v>2033</v>
      </c>
      <c r="W18" s="290">
        <f t="shared" si="0"/>
        <v>2034</v>
      </c>
      <c r="X18" s="290">
        <f t="shared" si="0"/>
        <v>2035</v>
      </c>
    </row>
    <row r="19" spans="2:25" ht="15" x14ac:dyDescent="0.25">
      <c r="C19" s="181"/>
      <c r="D19" s="291" t="s">
        <v>106</v>
      </c>
      <c r="E19" s="292">
        <v>0</v>
      </c>
      <c r="F19" s="293">
        <f t="shared" ref="F19:X19" si="1">E19+1</f>
        <v>1</v>
      </c>
      <c r="G19" s="293">
        <f t="shared" si="1"/>
        <v>2</v>
      </c>
      <c r="H19" s="293">
        <f t="shared" si="1"/>
        <v>3</v>
      </c>
      <c r="I19" s="293">
        <f t="shared" si="1"/>
        <v>4</v>
      </c>
      <c r="J19" s="293">
        <f t="shared" si="1"/>
        <v>5</v>
      </c>
      <c r="K19" s="293">
        <f t="shared" si="1"/>
        <v>6</v>
      </c>
      <c r="L19" s="293">
        <f t="shared" si="1"/>
        <v>7</v>
      </c>
      <c r="M19" s="293">
        <f t="shared" si="1"/>
        <v>8</v>
      </c>
      <c r="N19" s="293">
        <f t="shared" si="1"/>
        <v>9</v>
      </c>
      <c r="O19" s="293">
        <f t="shared" si="1"/>
        <v>10</v>
      </c>
      <c r="P19" s="293">
        <f t="shared" si="1"/>
        <v>11</v>
      </c>
      <c r="Q19" s="293">
        <f t="shared" si="1"/>
        <v>12</v>
      </c>
      <c r="R19" s="293">
        <f t="shared" si="1"/>
        <v>13</v>
      </c>
      <c r="S19" s="293">
        <f t="shared" si="1"/>
        <v>14</v>
      </c>
      <c r="T19" s="293">
        <f t="shared" si="1"/>
        <v>15</v>
      </c>
      <c r="U19" s="293">
        <f t="shared" si="1"/>
        <v>16</v>
      </c>
      <c r="V19" s="293">
        <f t="shared" si="1"/>
        <v>17</v>
      </c>
      <c r="W19" s="293">
        <f t="shared" si="1"/>
        <v>18</v>
      </c>
      <c r="X19" s="293">
        <f t="shared" si="1"/>
        <v>19</v>
      </c>
      <c r="Y19" s="290"/>
    </row>
    <row r="20" spans="2:25" x14ac:dyDescent="0.2">
      <c r="C20" s="181"/>
      <c r="D20" s="294" t="s">
        <v>103</v>
      </c>
      <c r="E20" s="295">
        <f>1/(1+'X RS Disc'!$C$16)^E19</f>
        <v>1</v>
      </c>
      <c r="F20" s="295">
        <f>1/(1+'X RS Disc'!$C$16)^F19</f>
        <v>0.96618357487922713</v>
      </c>
      <c r="G20" s="295">
        <f>1/(1+'X RS Disc'!$C$16)^G19</f>
        <v>0.93351070036640305</v>
      </c>
      <c r="H20" s="295">
        <f>1/(1+'X RS Disc'!$C$16)^H19</f>
        <v>0.90194270566802237</v>
      </c>
      <c r="I20" s="295">
        <f>1/(1+'X RS Disc'!$C$16)^I19</f>
        <v>0.87144222769857238</v>
      </c>
      <c r="J20" s="295">
        <f>1/(1+'X RS Disc'!$C$16)^J19</f>
        <v>0.84197316685852419</v>
      </c>
      <c r="K20" s="295">
        <f>1/(1+'X RS Disc'!$C$16)^K19</f>
        <v>0.81350064430775282</v>
      </c>
      <c r="L20" s="295">
        <f>1/(1+'X RS Disc'!$C$16)^L19</f>
        <v>0.78599096068381913</v>
      </c>
      <c r="M20" s="295">
        <f>1/(1+'X RS Disc'!$C$16)^M19</f>
        <v>0.75941155621625056</v>
      </c>
      <c r="N20" s="295">
        <f>1/(1+'X RS Disc'!$C$16)^N19</f>
        <v>0.73373097218961414</v>
      </c>
      <c r="O20" s="295">
        <f>1/(1+'X RS Disc'!$C$16)^O19</f>
        <v>0.70891881370977217</v>
      </c>
      <c r="P20" s="295">
        <f>1/(1+'X RS Disc'!$C$16)^P19</f>
        <v>0.68494571372924851</v>
      </c>
      <c r="Q20" s="295">
        <f>1/(1+'X RS Disc'!$C$16)^Q19</f>
        <v>0.66178329828912896</v>
      </c>
      <c r="R20" s="295">
        <f>1/(1+'X RS Disc'!$C$16)^R19</f>
        <v>0.63940415293635666</v>
      </c>
      <c r="S20" s="295">
        <f>1/(1+'X RS Disc'!$C$16)^S19</f>
        <v>0.61778179027667302</v>
      </c>
      <c r="T20" s="295">
        <f>1/(1+'X RS Disc'!$C$16)^T19</f>
        <v>0.59689061862480497</v>
      </c>
      <c r="U20" s="295">
        <f>1/(1+'X RS Disc'!$C$16)^U19</f>
        <v>0.57670591171478747</v>
      </c>
      <c r="V20" s="295">
        <f>1/(1+'X RS Disc'!$C$16)^V19</f>
        <v>0.55720377943457733</v>
      </c>
      <c r="W20" s="295">
        <f>1/(1+'X RS Disc'!$C$16)^W19</f>
        <v>0.53836113955031628</v>
      </c>
      <c r="X20" s="295">
        <f>1/(1+'X RS Disc'!$C$16)^X19</f>
        <v>0.52015569038677911</v>
      </c>
      <c r="Y20" s="296"/>
    </row>
    <row r="21" spans="2:25" x14ac:dyDescent="0.2">
      <c r="C21" s="181"/>
      <c r="D21" s="621"/>
      <c r="E21" s="295"/>
      <c r="F21" s="295"/>
      <c r="G21" s="295"/>
      <c r="H21" s="295"/>
      <c r="I21" s="295"/>
      <c r="J21" s="295"/>
      <c r="K21" s="295"/>
      <c r="L21" s="295"/>
      <c r="M21" s="295"/>
      <c r="N21" s="295"/>
      <c r="O21" s="295"/>
      <c r="P21" s="295"/>
      <c r="Q21" s="295"/>
      <c r="R21" s="295"/>
      <c r="S21" s="295"/>
      <c r="T21" s="295"/>
      <c r="U21" s="295"/>
      <c r="V21" s="295"/>
      <c r="W21" s="295"/>
      <c r="X21" s="295"/>
      <c r="Y21" s="296"/>
    </row>
    <row r="22" spans="2:25" ht="15" x14ac:dyDescent="0.25">
      <c r="B22" s="229" t="s">
        <v>337</v>
      </c>
      <c r="C22" s="181"/>
      <c r="D22" s="621"/>
      <c r="E22" s="295"/>
      <c r="F22" s="295"/>
      <c r="G22" s="295"/>
      <c r="H22" s="295"/>
      <c r="I22" s="295"/>
      <c r="J22" s="295"/>
      <c r="K22" s="295"/>
      <c r="L22" s="295"/>
      <c r="M22" s="295"/>
      <c r="N22" s="295"/>
      <c r="O22" s="295"/>
      <c r="P22" s="295"/>
      <c r="Q22" s="295"/>
      <c r="R22" s="295"/>
      <c r="S22" s="295"/>
      <c r="T22" s="295"/>
      <c r="U22" s="295"/>
      <c r="V22" s="295"/>
      <c r="W22" s="295"/>
      <c r="X22" s="295"/>
      <c r="Y22" s="296"/>
    </row>
    <row r="23" spans="2:25" x14ac:dyDescent="0.2">
      <c r="B23" s="87" t="s">
        <v>338</v>
      </c>
      <c r="C23" s="181"/>
      <c r="D23" s="621"/>
      <c r="E23" s="295"/>
      <c r="F23" s="295"/>
      <c r="G23" s="295"/>
      <c r="H23" s="295"/>
      <c r="I23" s="295"/>
      <c r="J23" s="295"/>
      <c r="K23" s="295"/>
      <c r="L23" s="295"/>
      <c r="M23" s="295"/>
      <c r="N23" s="295"/>
      <c r="O23" s="295"/>
      <c r="P23" s="295"/>
      <c r="Q23" s="295"/>
      <c r="R23" s="295"/>
      <c r="S23" s="295"/>
      <c r="T23" s="295"/>
      <c r="U23" s="295"/>
      <c r="V23" s="295"/>
      <c r="W23" s="295"/>
      <c r="X23" s="295"/>
      <c r="Y23" s="296"/>
    </row>
    <row r="24" spans="2:25" x14ac:dyDescent="0.2">
      <c r="B24" s="87" t="s">
        <v>339</v>
      </c>
      <c r="C24" s="181"/>
      <c r="D24" s="621"/>
      <c r="E24" s="295"/>
      <c r="F24" s="295"/>
      <c r="G24" s="295"/>
      <c r="H24" s="295"/>
      <c r="I24" s="295"/>
      <c r="J24" s="295"/>
      <c r="K24" s="295"/>
      <c r="L24" s="295"/>
      <c r="M24" s="295"/>
      <c r="N24" s="295"/>
      <c r="O24" s="295"/>
      <c r="P24" s="295"/>
      <c r="Q24" s="295"/>
      <c r="R24" s="295"/>
      <c r="S24" s="295"/>
      <c r="T24" s="295"/>
      <c r="U24" s="295"/>
      <c r="V24" s="295"/>
      <c r="W24" s="295"/>
      <c r="X24" s="295"/>
      <c r="Y24" s="296"/>
    </row>
    <row r="25" spans="2:25" x14ac:dyDescent="0.2">
      <c r="B25" s="622">
        <f>((1+C16)/C16)*(1-(1/(1+C16)^20))</f>
        <v>14.709837417520594</v>
      </c>
      <c r="D25" s="621"/>
      <c r="E25" s="295"/>
      <c r="F25" s="295"/>
      <c r="G25" s="295"/>
      <c r="H25" s="295"/>
      <c r="I25" s="295"/>
      <c r="J25" s="295"/>
      <c r="K25" s="295"/>
      <c r="L25" s="295"/>
      <c r="M25" s="295"/>
      <c r="N25" s="295"/>
      <c r="O25" s="295"/>
      <c r="P25" s="295"/>
      <c r="Q25" s="295"/>
      <c r="R25" s="295"/>
      <c r="S25" s="295"/>
      <c r="T25" s="295"/>
      <c r="U25" s="295"/>
      <c r="V25" s="295"/>
      <c r="W25" s="295"/>
      <c r="X25" s="295"/>
      <c r="Y25" s="296"/>
    </row>
    <row r="26" spans="2:25" x14ac:dyDescent="0.2">
      <c r="D26" s="621"/>
      <c r="E26" s="295"/>
      <c r="F26" s="295"/>
      <c r="G26" s="295"/>
      <c r="H26" s="295"/>
      <c r="I26" s="295"/>
      <c r="J26" s="295"/>
      <c r="K26" s="295"/>
      <c r="L26" s="295"/>
      <c r="M26" s="295"/>
      <c r="N26" s="295"/>
      <c r="O26" s="295"/>
      <c r="P26" s="295"/>
      <c r="Q26" s="295"/>
      <c r="R26" s="295"/>
      <c r="S26" s="295"/>
      <c r="T26" s="295"/>
      <c r="U26" s="295"/>
      <c r="V26" s="295"/>
      <c r="W26" s="295"/>
      <c r="X26" s="295"/>
      <c r="Y26" s="296"/>
    </row>
    <row r="27" spans="2:25" ht="15" x14ac:dyDescent="0.25">
      <c r="B27" s="229" t="s">
        <v>489</v>
      </c>
      <c r="D27" s="621"/>
      <c r="E27" s="295"/>
      <c r="F27" s="295"/>
      <c r="G27" s="295"/>
      <c r="H27" s="295"/>
      <c r="I27" s="295"/>
      <c r="J27" s="295"/>
      <c r="K27" s="295"/>
      <c r="L27" s="295"/>
      <c r="M27" s="295"/>
      <c r="N27" s="295"/>
      <c r="O27" s="295"/>
      <c r="P27" s="295"/>
      <c r="Q27" s="295"/>
      <c r="R27" s="295"/>
      <c r="S27" s="295"/>
      <c r="T27" s="295"/>
      <c r="U27" s="295"/>
      <c r="V27" s="295"/>
      <c r="W27" s="295"/>
      <c r="X27" s="295"/>
      <c r="Y27" s="296"/>
    </row>
    <row r="28" spans="2:25" x14ac:dyDescent="0.2">
      <c r="B28" s="87" t="s">
        <v>490</v>
      </c>
      <c r="D28" s="621"/>
      <c r="E28" s="295"/>
      <c r="F28" s="295"/>
      <c r="G28" s="295"/>
      <c r="H28" s="295"/>
      <c r="I28" s="295"/>
      <c r="J28" s="295"/>
      <c r="K28" s="295"/>
      <c r="L28" s="295"/>
      <c r="M28" s="295"/>
      <c r="N28" s="295"/>
      <c r="O28" s="295"/>
      <c r="P28" s="295"/>
      <c r="Q28" s="295"/>
      <c r="R28" s="295"/>
      <c r="S28" s="295"/>
      <c r="T28" s="295"/>
      <c r="U28" s="295"/>
      <c r="V28" s="295"/>
      <c r="W28" s="295"/>
      <c r="X28" s="295"/>
      <c r="Y28" s="296"/>
    </row>
    <row r="29" spans="2:25" x14ac:dyDescent="0.2">
      <c r="B29" s="689" t="s">
        <v>491</v>
      </c>
      <c r="C29" s="623">
        <f>'X RS G &amp; S Net'!Z17/'X RS Disc'!B25</f>
        <v>6835.3780318596946</v>
      </c>
      <c r="D29" s="621"/>
      <c r="E29" s="295"/>
      <c r="F29" s="295"/>
      <c r="G29" s="295"/>
      <c r="H29" s="295"/>
      <c r="I29" s="295"/>
      <c r="J29" s="295"/>
      <c r="K29" s="295"/>
      <c r="L29" s="295"/>
      <c r="M29" s="295"/>
      <c r="N29" s="295"/>
      <c r="O29" s="295"/>
      <c r="P29" s="295"/>
      <c r="Q29" s="295"/>
      <c r="R29" s="295"/>
      <c r="S29" s="295"/>
      <c r="T29" s="295"/>
      <c r="U29" s="295"/>
      <c r="V29" s="295"/>
      <c r="W29" s="295"/>
      <c r="X29" s="295"/>
      <c r="Y29" s="296"/>
    </row>
    <row r="30" spans="2:25" x14ac:dyDescent="0.2">
      <c r="B30" s="680" t="s">
        <v>447</v>
      </c>
      <c r="C30" s="623">
        <f>'RS Non-Attrib'!AB66/'X RS Disc'!B25</f>
        <v>-1642.0704516564288</v>
      </c>
      <c r="E30" s="295"/>
      <c r="F30" s="295"/>
      <c r="G30" s="295"/>
      <c r="H30" s="295"/>
      <c r="I30" s="295"/>
      <c r="J30" s="295"/>
      <c r="K30" s="295"/>
      <c r="L30" s="295"/>
      <c r="M30" s="295"/>
      <c r="N30" s="295"/>
      <c r="O30" s="295"/>
      <c r="P30" s="295"/>
      <c r="Q30" s="295"/>
      <c r="R30" s="295"/>
      <c r="S30" s="295"/>
      <c r="T30" s="295"/>
      <c r="U30" s="295"/>
      <c r="V30" s="295"/>
      <c r="W30" s="295"/>
      <c r="X30" s="295"/>
      <c r="Y30" s="296"/>
    </row>
    <row r="31" spans="2:25" x14ac:dyDescent="0.2">
      <c r="B31" s="680" t="s">
        <v>448</v>
      </c>
      <c r="C31" s="623">
        <f>'RS Non-Attrib'!AB67/B25</f>
        <v>-1980.0500009294024</v>
      </c>
      <c r="E31" s="295"/>
      <c r="F31" s="295"/>
      <c r="G31" s="295"/>
      <c r="H31" s="295"/>
      <c r="I31" s="295"/>
      <c r="J31" s="295"/>
      <c r="K31" s="295"/>
      <c r="L31" s="295"/>
      <c r="M31" s="295"/>
      <c r="N31" s="295"/>
      <c r="O31" s="295"/>
      <c r="P31" s="295"/>
      <c r="Q31" s="295"/>
      <c r="R31" s="295"/>
      <c r="S31" s="295"/>
      <c r="T31" s="295"/>
      <c r="U31" s="295"/>
      <c r="V31" s="295"/>
      <c r="W31" s="295"/>
      <c r="X31" s="295"/>
      <c r="Y31" s="296"/>
    </row>
    <row r="32" spans="2:25" x14ac:dyDescent="0.2">
      <c r="C32" s="181"/>
      <c r="D32" s="297"/>
      <c r="E32" s="295"/>
      <c r="F32" s="295"/>
      <c r="G32" s="295"/>
      <c r="H32" s="295"/>
      <c r="I32" s="295"/>
      <c r="J32" s="295"/>
      <c r="K32" s="295"/>
      <c r="L32" s="295"/>
      <c r="M32" s="295"/>
      <c r="N32" s="295"/>
      <c r="O32" s="295"/>
      <c r="P32" s="295"/>
      <c r="Q32" s="295"/>
      <c r="R32" s="295"/>
      <c r="S32" s="295"/>
      <c r="T32" s="295"/>
      <c r="U32" s="295"/>
      <c r="V32" s="295"/>
      <c r="W32" s="295"/>
      <c r="X32" s="295"/>
      <c r="Y32" s="295"/>
    </row>
    <row r="33" spans="2:52" ht="15.75" x14ac:dyDescent="0.25">
      <c r="B33" s="298" t="s">
        <v>107</v>
      </c>
      <c r="C33" s="298"/>
      <c r="D33" s="298"/>
      <c r="E33" s="298"/>
      <c r="F33" s="298"/>
      <c r="G33" s="298"/>
      <c r="H33" s="298"/>
      <c r="I33" s="298"/>
      <c r="J33" s="298"/>
      <c r="K33" s="298"/>
      <c r="L33" s="298"/>
      <c r="M33" s="298"/>
      <c r="N33" s="298"/>
      <c r="O33" s="298"/>
      <c r="P33" s="298"/>
      <c r="Q33" s="298"/>
      <c r="R33" s="298"/>
      <c r="S33" s="298"/>
      <c r="T33" s="298"/>
      <c r="U33" s="295"/>
      <c r="V33" s="295"/>
      <c r="W33" s="295"/>
      <c r="X33" s="295"/>
      <c r="Y33" s="295"/>
    </row>
    <row r="34" spans="2:52" x14ac:dyDescent="0.2">
      <c r="B34" s="299" t="s">
        <v>117</v>
      </c>
      <c r="C34" s="181"/>
      <c r="D34" s="181"/>
    </row>
    <row r="35" spans="2:52" x14ac:dyDescent="0.2">
      <c r="B35" s="299"/>
      <c r="C35" s="181"/>
      <c r="D35" s="181"/>
    </row>
    <row r="36" spans="2:52" ht="15" x14ac:dyDescent="0.25">
      <c r="C36" s="231"/>
      <c r="D36" s="232"/>
      <c r="E36" s="793" t="s">
        <v>529</v>
      </c>
      <c r="F36" s="794"/>
      <c r="G36" s="794"/>
      <c r="H36" s="794"/>
      <c r="I36" s="794"/>
      <c r="J36" s="794"/>
      <c r="K36" s="794"/>
      <c r="L36" s="794"/>
      <c r="M36" s="794"/>
      <c r="N36" s="794"/>
      <c r="O36" s="794"/>
      <c r="P36" s="794"/>
      <c r="Q36" s="794"/>
      <c r="R36" s="794"/>
      <c r="S36" s="794"/>
      <c r="T36" s="794"/>
      <c r="U36" s="794"/>
      <c r="V36" s="794"/>
      <c r="W36" s="794"/>
      <c r="X36" s="794"/>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row>
    <row r="37" spans="2:52" ht="45" x14ac:dyDescent="0.25">
      <c r="B37" s="234" t="s">
        <v>4</v>
      </c>
      <c r="C37" s="300" t="s">
        <v>62</v>
      </c>
      <c r="D37" s="183" t="s">
        <v>127</v>
      </c>
      <c r="E37" s="91">
        <v>2016</v>
      </c>
      <c r="F37" s="92">
        <v>2017</v>
      </c>
      <c r="G37" s="92">
        <f>F37+1</f>
        <v>2018</v>
      </c>
      <c r="H37" s="92">
        <f t="shared" ref="H37:X37" si="2">G37+1</f>
        <v>2019</v>
      </c>
      <c r="I37" s="92">
        <f t="shared" si="2"/>
        <v>2020</v>
      </c>
      <c r="J37" s="92">
        <f t="shared" si="2"/>
        <v>2021</v>
      </c>
      <c r="K37" s="92">
        <f t="shared" si="2"/>
        <v>2022</v>
      </c>
      <c r="L37" s="92">
        <f t="shared" si="2"/>
        <v>2023</v>
      </c>
      <c r="M37" s="92">
        <f t="shared" si="2"/>
        <v>2024</v>
      </c>
      <c r="N37" s="92">
        <f t="shared" si="2"/>
        <v>2025</v>
      </c>
      <c r="O37" s="92">
        <f t="shared" si="2"/>
        <v>2026</v>
      </c>
      <c r="P37" s="92">
        <f t="shared" si="2"/>
        <v>2027</v>
      </c>
      <c r="Q37" s="92">
        <f t="shared" si="2"/>
        <v>2028</v>
      </c>
      <c r="R37" s="92">
        <f t="shared" si="2"/>
        <v>2029</v>
      </c>
      <c r="S37" s="92">
        <f t="shared" si="2"/>
        <v>2030</v>
      </c>
      <c r="T37" s="92">
        <f t="shared" si="2"/>
        <v>2031</v>
      </c>
      <c r="U37" s="92">
        <f t="shared" si="2"/>
        <v>2032</v>
      </c>
      <c r="V37" s="92">
        <f t="shared" si="2"/>
        <v>2033</v>
      </c>
      <c r="W37" s="92">
        <f t="shared" si="2"/>
        <v>2034</v>
      </c>
      <c r="X37" s="92">
        <f t="shared" si="2"/>
        <v>2035</v>
      </c>
      <c r="Y37" s="301" t="s">
        <v>334</v>
      </c>
      <c r="Z37" s="301" t="s">
        <v>115</v>
      </c>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row>
    <row r="38" spans="2:52" ht="15" x14ac:dyDescent="0.25">
      <c r="B38" s="236" t="s">
        <v>121</v>
      </c>
      <c r="C38" s="302"/>
      <c r="D38" s="303"/>
      <c r="E38" s="613"/>
      <c r="F38" s="614"/>
      <c r="G38" s="614"/>
      <c r="H38" s="614"/>
      <c r="I38" s="614"/>
      <c r="J38" s="614"/>
      <c r="K38" s="614"/>
      <c r="L38" s="614"/>
      <c r="M38" s="614"/>
      <c r="N38" s="614"/>
      <c r="O38" s="614"/>
      <c r="P38" s="614"/>
      <c r="Q38" s="614"/>
      <c r="R38" s="614"/>
      <c r="S38" s="614"/>
      <c r="T38" s="614"/>
      <c r="U38" s="614"/>
      <c r="V38" s="614"/>
      <c r="W38" s="614"/>
      <c r="X38" s="614"/>
      <c r="Y38" s="614"/>
      <c r="Z38" s="614"/>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row>
    <row r="39" spans="2:52" x14ac:dyDescent="0.2">
      <c r="B39" s="304" t="str">
        <f>'RS V Info'!B23</f>
        <v>Timber (pulp and saw wood).</v>
      </c>
      <c r="C39" s="305" t="str">
        <f>'RS V Info'!C23</f>
        <v>NE &amp;/or others who pay NE for it</v>
      </c>
      <c r="D39" s="306" t="str">
        <f>'RS V Info'!J23</f>
        <v>Yes</v>
      </c>
      <c r="E39" s="687">
        <f>'X RS G &amp; S Net'!F17*E$20</f>
        <v>0</v>
      </c>
      <c r="F39" s="687">
        <f>'X RS G &amp; S Net'!G17*F$20</f>
        <v>0</v>
      </c>
      <c r="G39" s="687">
        <f>'X RS G &amp; S Net'!H17*G$20</f>
        <v>9335.1070036640303</v>
      </c>
      <c r="H39" s="687">
        <f>'X RS G &amp; S Net'!I17*H$20</f>
        <v>9019.4270566802243</v>
      </c>
      <c r="I39" s="687">
        <f>'X RS G &amp; S Net'!J17*I$20</f>
        <v>30500.477969450032</v>
      </c>
      <c r="J39" s="687">
        <f>'X RS G &amp; S Net'!K17*J$20</f>
        <v>8419.731668585242</v>
      </c>
      <c r="K39" s="687">
        <f>'X RS G &amp; S Net'!L17*K$20</f>
        <v>0</v>
      </c>
      <c r="L39" s="687">
        <f>'X RS G &amp; S Net'!M17*L$20</f>
        <v>0</v>
      </c>
      <c r="M39" s="687">
        <f>'X RS G &amp; S Net'!N17*M$20</f>
        <v>0</v>
      </c>
      <c r="N39" s="687">
        <f>'X RS G &amp; S Net'!O17*N$20</f>
        <v>18343.274304740353</v>
      </c>
      <c r="O39" s="687">
        <f>'X RS G &amp; S Net'!P17*O$20</f>
        <v>0</v>
      </c>
      <c r="P39" s="687">
        <f>'X RS G &amp; S Net'!Q17*P$20</f>
        <v>0</v>
      </c>
      <c r="Q39" s="687">
        <f>'X RS G &amp; S Net'!R17*Q$20</f>
        <v>0</v>
      </c>
      <c r="R39" s="687">
        <f>'X RS G &amp; S Net'!S17*R$20</f>
        <v>0</v>
      </c>
      <c r="S39" s="687">
        <f>'X RS G &amp; S Net'!T17*S$20</f>
        <v>15444.544756916825</v>
      </c>
      <c r="T39" s="687">
        <f>'X RS G &amp; S Net'!U17*T$20</f>
        <v>0</v>
      </c>
      <c r="U39" s="687">
        <f>'X RS G &amp; S Net'!V17*U$20</f>
        <v>0</v>
      </c>
      <c r="V39" s="687">
        <f>'X RS G &amp; S Net'!W17*V$20</f>
        <v>0</v>
      </c>
      <c r="W39" s="687">
        <f>'X RS G &amp; S Net'!X17*W$20</f>
        <v>0</v>
      </c>
      <c r="X39" s="97">
        <f>'X RS G &amp; S Net'!Y17*X$20</f>
        <v>13003.892259669477</v>
      </c>
      <c r="Y39" s="624">
        <f>(C29/$C$16)*$X$20</f>
        <v>101584.59369190293</v>
      </c>
      <c r="Z39" s="97">
        <f>SUM(E39:Y39)</f>
        <v>205651.0487116091</v>
      </c>
      <c r="AA39" s="103" t="s">
        <v>492</v>
      </c>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row>
    <row r="40" spans="2:52" x14ac:dyDescent="0.2">
      <c r="B40" s="304" t="str">
        <f>'RS V Info'!B24</f>
        <v>Firewood (mostly given to volunteers, some sold commercially).</v>
      </c>
      <c r="C40" s="305" t="str">
        <f>'RS V Info'!C24</f>
        <v>Mostly others who don't pay NE for it</v>
      </c>
      <c r="D40" s="306" t="str">
        <f>'RS V Info'!J24</f>
        <v>Yes</v>
      </c>
      <c r="E40" s="97">
        <f>'X RS G &amp; S Net'!F20*E$20</f>
        <v>300</v>
      </c>
      <c r="F40" s="97">
        <f>'X RS G &amp; S Net'!G20*F$20</f>
        <v>289.85507246376812</v>
      </c>
      <c r="G40" s="97">
        <f>'X RS G &amp; S Net'!H20*G$20</f>
        <v>280.05321010992094</v>
      </c>
      <c r="H40" s="97">
        <f>'X RS G &amp; S Net'!I20*H$20</f>
        <v>270.58281170040669</v>
      </c>
      <c r="I40" s="97">
        <f>'X RS G &amp; S Net'!J20*I$20</f>
        <v>261.43266830957174</v>
      </c>
      <c r="J40" s="97">
        <f>'X RS G &amp; S Net'!K20*J$20</f>
        <v>252.59195005755726</v>
      </c>
      <c r="K40" s="97">
        <f>'X RS G &amp; S Net'!L20*K$20</f>
        <v>244.05019329232584</v>
      </c>
      <c r="L40" s="97">
        <f>'X RS G &amp; S Net'!M20*L$20</f>
        <v>235.79728820514575</v>
      </c>
      <c r="M40" s="97">
        <f>'X RS G &amp; S Net'!N20*M$20</f>
        <v>227.82346686487517</v>
      </c>
      <c r="N40" s="97">
        <f>'X RS G &amp; S Net'!O20*N$20</f>
        <v>220.11929165688423</v>
      </c>
      <c r="O40" s="97">
        <f>'X RS G &amp; S Net'!P20*O$20</f>
        <v>212.67564411293165</v>
      </c>
      <c r="P40" s="97">
        <f>'X RS G &amp; S Net'!Q20*P$20</f>
        <v>205.48371411877454</v>
      </c>
      <c r="Q40" s="97">
        <f>'X RS G &amp; S Net'!R20*Q$20</f>
        <v>198.53498948673868</v>
      </c>
      <c r="R40" s="97">
        <f>'X RS G &amp; S Net'!S20*R$20</f>
        <v>191.82124588090699</v>
      </c>
      <c r="S40" s="97">
        <f>'X RS G &amp; S Net'!T20*S$20</f>
        <v>185.33453708300189</v>
      </c>
      <c r="T40" s="97">
        <f>'X RS G &amp; S Net'!U20*T$20</f>
        <v>179.06718558744149</v>
      </c>
      <c r="U40" s="97">
        <f>'X RS G &amp; S Net'!V20*U$20</f>
        <v>173.01177351443624</v>
      </c>
      <c r="V40" s="97">
        <f>'X RS G &amp; S Net'!W20*V$20</f>
        <v>167.16113383037319</v>
      </c>
      <c r="W40" s="97">
        <f>'X RS G &amp; S Net'!X20*W$20</f>
        <v>161.50834186509488</v>
      </c>
      <c r="X40" s="97">
        <f>'X RS G &amp; S Net'!Y20*X$20</f>
        <v>156.04670711603373</v>
      </c>
      <c r="Y40" s="97">
        <f>('X RS G &amp; S Net'!Y20/$C$16)*$X$20</f>
        <v>4458.4773461723917</v>
      </c>
      <c r="Z40" s="97">
        <f t="shared" ref="Z40:Z45" si="3">SUM(E40:Y40)</f>
        <v>8871.4285714285816</v>
      </c>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row>
    <row r="41" spans="2:52" x14ac:dyDescent="0.2">
      <c r="B41" s="304" t="str">
        <f>'RS V Info'!B25</f>
        <v>Birch saplings.</v>
      </c>
      <c r="C41" s="305" t="str">
        <f>'RS V Info'!C25</f>
        <v>NE &amp;/or others who pay NE for it</v>
      </c>
      <c r="D41" s="306">
        <f>'RS V Info'!J25</f>
        <v>0</v>
      </c>
      <c r="E41" s="97">
        <f>'X RS G &amp; S Net'!F23*E$20</f>
        <v>0</v>
      </c>
      <c r="F41" s="97">
        <f>'X RS G &amp; S Net'!G23*F$20</f>
        <v>0</v>
      </c>
      <c r="G41" s="97">
        <f>'X RS G &amp; S Net'!H23*G$20</f>
        <v>0</v>
      </c>
      <c r="H41" s="97">
        <f>'X RS G &amp; S Net'!I23*H$20</f>
        <v>0</v>
      </c>
      <c r="I41" s="97">
        <f>'X RS G &amp; S Net'!J23*I$20</f>
        <v>0</v>
      </c>
      <c r="J41" s="97">
        <f>'X RS G &amp; S Net'!K23*J$20</f>
        <v>0</v>
      </c>
      <c r="K41" s="97">
        <f>'X RS G &amp; S Net'!L23*K$20</f>
        <v>0</v>
      </c>
      <c r="L41" s="97">
        <f>'X RS G &amp; S Net'!M23*L$20</f>
        <v>0</v>
      </c>
      <c r="M41" s="97">
        <f>'X RS G &amp; S Net'!N23*M$20</f>
        <v>0</v>
      </c>
      <c r="N41" s="97">
        <f>'X RS G &amp; S Net'!O23*N$20</f>
        <v>0</v>
      </c>
      <c r="O41" s="97">
        <f>'X RS G &amp; S Net'!P23*O$20</f>
        <v>0</v>
      </c>
      <c r="P41" s="97">
        <f>'X RS G &amp; S Net'!Q23*P$20</f>
        <v>0</v>
      </c>
      <c r="Q41" s="97">
        <f>'X RS G &amp; S Net'!R23*Q$20</f>
        <v>0</v>
      </c>
      <c r="R41" s="97">
        <f>'X RS G &amp; S Net'!S23*R$20</f>
        <v>0</v>
      </c>
      <c r="S41" s="97">
        <f>'X RS G &amp; S Net'!T23*S$20</f>
        <v>0</v>
      </c>
      <c r="T41" s="97">
        <f>'X RS G &amp; S Net'!U23*T$20</f>
        <v>0</v>
      </c>
      <c r="U41" s="97">
        <f>'X RS G &amp; S Net'!V23*U$20</f>
        <v>0</v>
      </c>
      <c r="V41" s="97">
        <f>'X RS G &amp; S Net'!W23*V$20</f>
        <v>0</v>
      </c>
      <c r="W41" s="97">
        <f>'X RS G &amp; S Net'!X23*W$20</f>
        <v>0</v>
      </c>
      <c r="X41" s="97">
        <f>'X RS G &amp; S Net'!Y23*X$20</f>
        <v>0</v>
      </c>
      <c r="Y41" s="97">
        <f>('X RS G &amp; S Net'!Y23/$C$16)*$X$20</f>
        <v>0</v>
      </c>
      <c r="Z41" s="97">
        <f t="shared" si="3"/>
        <v>0</v>
      </c>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row>
    <row r="42" spans="2:52" x14ac:dyDescent="0.2">
      <c r="B42" s="304" t="str">
        <f>'RS V Info'!B26</f>
        <v>Grazing licence.</v>
      </c>
      <c r="C42" s="305" t="str">
        <f>'RS V Info'!C26</f>
        <v>NE &amp;/or others who pay NE for it</v>
      </c>
      <c r="D42" s="306" t="str">
        <f>'RS V Info'!J26</f>
        <v>Yes</v>
      </c>
      <c r="E42" s="97">
        <f>'X RS G &amp; S Net'!F26*E$20</f>
        <v>500</v>
      </c>
      <c r="F42" s="97">
        <f>'X RS G &amp; S Net'!G26*F$20</f>
        <v>483.09178743961354</v>
      </c>
      <c r="G42" s="97">
        <f>'X RS G &amp; S Net'!H26*G$20</f>
        <v>466.75535018320153</v>
      </c>
      <c r="H42" s="97">
        <f>'X RS G &amp; S Net'!I26*H$20</f>
        <v>450.97135283401121</v>
      </c>
      <c r="I42" s="97">
        <f>'X RS G &amp; S Net'!J26*I$20</f>
        <v>435.72111384928621</v>
      </c>
      <c r="J42" s="97">
        <f>'X RS G &amp; S Net'!K26*J$20</f>
        <v>420.98658342926211</v>
      </c>
      <c r="K42" s="97">
        <f>'X RS G &amp; S Net'!L26*K$20</f>
        <v>406.75032215387643</v>
      </c>
      <c r="L42" s="97">
        <f>'X RS G &amp; S Net'!M26*L$20</f>
        <v>392.99548034190957</v>
      </c>
      <c r="M42" s="97">
        <f>'X RS G &amp; S Net'!N26*M$20</f>
        <v>379.70577810812529</v>
      </c>
      <c r="N42" s="97">
        <f>'X RS G &amp; S Net'!O26*N$20</f>
        <v>366.86548609480707</v>
      </c>
      <c r="O42" s="97">
        <f>'X RS G &amp; S Net'!P26*O$20</f>
        <v>354.45940685488608</v>
      </c>
      <c r="P42" s="97">
        <f>'X RS G &amp; S Net'!Q26*P$20</f>
        <v>342.47285686462425</v>
      </c>
      <c r="Q42" s="97">
        <f>'X RS G &amp; S Net'!R26*Q$20</f>
        <v>330.8916491445645</v>
      </c>
      <c r="R42" s="97">
        <f>'X RS G &amp; S Net'!S26*R$20</f>
        <v>319.70207646817835</v>
      </c>
      <c r="S42" s="97">
        <f>'X RS G &amp; S Net'!T26*S$20</f>
        <v>308.89089513833653</v>
      </c>
      <c r="T42" s="97">
        <f>'X RS G &amp; S Net'!U26*T$20</f>
        <v>298.44530931240246</v>
      </c>
      <c r="U42" s="97">
        <f>'X RS G &amp; S Net'!V26*U$20</f>
        <v>288.35295585739374</v>
      </c>
      <c r="V42" s="97">
        <f>'X RS G &amp; S Net'!W26*V$20</f>
        <v>278.60188971728866</v>
      </c>
      <c r="W42" s="97">
        <f>'X RS G &amp; S Net'!X26*W$20</f>
        <v>269.18056977515812</v>
      </c>
      <c r="X42" s="97">
        <f>'X RS G &amp; S Net'!Y26*X$20</f>
        <v>260.07784519338958</v>
      </c>
      <c r="Y42" s="97">
        <f>('X RS G &amp; S Net'!Y26/$C$16)*$X$20</f>
        <v>7430.7955769539867</v>
      </c>
      <c r="Z42" s="97">
        <f t="shared" si="3"/>
        <v>14785.714285714301</v>
      </c>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row>
    <row r="43" spans="2:52" x14ac:dyDescent="0.2">
      <c r="B43" s="304" t="str">
        <f>'RS V Info'!B27</f>
        <v>Biomass.</v>
      </c>
      <c r="C43" s="305" t="str">
        <f>'RS V Info'!C27</f>
        <v>NE &amp;/or others who pay NE for it</v>
      </c>
      <c r="D43" s="306">
        <f>'RS V Info'!J27</f>
        <v>0</v>
      </c>
      <c r="E43" s="97">
        <f>'X RS G &amp; S Net'!F29*E$20</f>
        <v>0</v>
      </c>
      <c r="F43" s="97">
        <f>'X RS G &amp; S Net'!G29*F$20</f>
        <v>0</v>
      </c>
      <c r="G43" s="97">
        <f>'X RS G &amp; S Net'!H29*G$20</f>
        <v>0</v>
      </c>
      <c r="H43" s="97">
        <f>'X RS G &amp; S Net'!I29*H$20</f>
        <v>0</v>
      </c>
      <c r="I43" s="97">
        <f>'X RS G &amp; S Net'!J29*I$20</f>
        <v>0</v>
      </c>
      <c r="J43" s="97">
        <f>'X RS G &amp; S Net'!K29*J$20</f>
        <v>0</v>
      </c>
      <c r="K43" s="97">
        <f>'X RS G &amp; S Net'!L29*K$20</f>
        <v>0</v>
      </c>
      <c r="L43" s="97">
        <f>'X RS G &amp; S Net'!M29*L$20</f>
        <v>0</v>
      </c>
      <c r="M43" s="97">
        <f>'X RS G &amp; S Net'!N29*M$20</f>
        <v>0</v>
      </c>
      <c r="N43" s="97">
        <f>'X RS G &amp; S Net'!O29*N$20</f>
        <v>0</v>
      </c>
      <c r="O43" s="97">
        <f>'X RS G &amp; S Net'!P29*O$20</f>
        <v>0</v>
      </c>
      <c r="P43" s="97">
        <f>'X RS G &amp; S Net'!Q29*P$20</f>
        <v>0</v>
      </c>
      <c r="Q43" s="97">
        <f>'X RS G &amp; S Net'!R29*Q$20</f>
        <v>0</v>
      </c>
      <c r="R43" s="97">
        <f>'X RS G &amp; S Net'!S29*R$20</f>
        <v>0</v>
      </c>
      <c r="S43" s="97">
        <f>'X RS G &amp; S Net'!T29*S$20</f>
        <v>0</v>
      </c>
      <c r="T43" s="97">
        <f>'X RS G &amp; S Net'!U29*T$20</f>
        <v>0</v>
      </c>
      <c r="U43" s="97">
        <f>'X RS G &amp; S Net'!V29*U$20</f>
        <v>0</v>
      </c>
      <c r="V43" s="97">
        <f>'X RS G &amp; S Net'!W29*V$20</f>
        <v>0</v>
      </c>
      <c r="W43" s="97">
        <f>'X RS G &amp; S Net'!X29*W$20</f>
        <v>0</v>
      </c>
      <c r="X43" s="97">
        <f>'X RS G &amp; S Net'!Y29*X$20</f>
        <v>0</v>
      </c>
      <c r="Y43" s="97">
        <f>('X RS G &amp; S Net'!Y29/$C$16)*$X$20</f>
        <v>0</v>
      </c>
      <c r="Z43" s="97">
        <f t="shared" si="3"/>
        <v>0</v>
      </c>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row>
    <row r="44" spans="2:52" x14ac:dyDescent="0.2">
      <c r="B44" s="304">
        <f>'RS V Info'!B28</f>
        <v>0</v>
      </c>
      <c r="C44" s="305">
        <f>'RS V Info'!C28</f>
        <v>0</v>
      </c>
      <c r="D44" s="306">
        <f>'RS V Info'!J28</f>
        <v>0</v>
      </c>
      <c r="E44" s="97">
        <f>'X RS G &amp; S Net'!F32*E$20</f>
        <v>0</v>
      </c>
      <c r="F44" s="97">
        <f>'X RS G &amp; S Net'!G32*F$20</f>
        <v>0</v>
      </c>
      <c r="G44" s="97">
        <f>'X RS G &amp; S Net'!H32*G$20</f>
        <v>0</v>
      </c>
      <c r="H44" s="97">
        <f>'X RS G &amp; S Net'!I32*H$20</f>
        <v>0</v>
      </c>
      <c r="I44" s="97">
        <f>'X RS G &amp; S Net'!J32*I$20</f>
        <v>0</v>
      </c>
      <c r="J44" s="97">
        <f>'X RS G &amp; S Net'!K32*J$20</f>
        <v>0</v>
      </c>
      <c r="K44" s="97">
        <f>'X RS G &amp; S Net'!L32*K$20</f>
        <v>0</v>
      </c>
      <c r="L44" s="97">
        <f>'X RS G &amp; S Net'!M32*L$20</f>
        <v>0</v>
      </c>
      <c r="M44" s="97">
        <f>'X RS G &amp; S Net'!N32*M$20</f>
        <v>0</v>
      </c>
      <c r="N44" s="97">
        <f>'X RS G &amp; S Net'!O32*N$20</f>
        <v>0</v>
      </c>
      <c r="O44" s="97">
        <f>'X RS G &amp; S Net'!P32*O$20</f>
        <v>0</v>
      </c>
      <c r="P44" s="97">
        <f>'X RS G &amp; S Net'!Q32*P$20</f>
        <v>0</v>
      </c>
      <c r="Q44" s="97">
        <f>'X RS G &amp; S Net'!R32*Q$20</f>
        <v>0</v>
      </c>
      <c r="R44" s="97">
        <f>'X RS G &amp; S Net'!S32*R$20</f>
        <v>0</v>
      </c>
      <c r="S44" s="97">
        <f>'X RS G &amp; S Net'!T32*S$20</f>
        <v>0</v>
      </c>
      <c r="T44" s="97">
        <f>'X RS G &amp; S Net'!U32*T$20</f>
        <v>0</v>
      </c>
      <c r="U44" s="97">
        <f>'X RS G &amp; S Net'!V32*U$20</f>
        <v>0</v>
      </c>
      <c r="V44" s="97">
        <f>'X RS G &amp; S Net'!W32*V$20</f>
        <v>0</v>
      </c>
      <c r="W44" s="97">
        <f>'X RS G &amp; S Net'!X32*W$20</f>
        <v>0</v>
      </c>
      <c r="X44" s="97">
        <f>'X RS G &amp; S Net'!Y32*X$20</f>
        <v>0</v>
      </c>
      <c r="Y44" s="97">
        <f>('X RS G &amp; S Net'!Y32/$C$16)*$X$20</f>
        <v>0</v>
      </c>
      <c r="Z44" s="97">
        <f t="shared" si="3"/>
        <v>0</v>
      </c>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row>
    <row r="45" spans="2:52" x14ac:dyDescent="0.2">
      <c r="B45" s="304">
        <f>'RS V Info'!B29</f>
        <v>0</v>
      </c>
      <c r="C45" s="305">
        <f>'RS V Info'!C29</f>
        <v>0</v>
      </c>
      <c r="D45" s="306">
        <f>'RS V Info'!J29</f>
        <v>0</v>
      </c>
      <c r="E45" s="97">
        <f>'X RS G &amp; S Net'!F35*E$20</f>
        <v>0</v>
      </c>
      <c r="F45" s="97">
        <f>'X RS G &amp; S Net'!G35*F$20</f>
        <v>0</v>
      </c>
      <c r="G45" s="97">
        <f>'X RS G &amp; S Net'!H35*G$20</f>
        <v>0</v>
      </c>
      <c r="H45" s="97">
        <f>'X RS G &amp; S Net'!I35*H$20</f>
        <v>0</v>
      </c>
      <c r="I45" s="97">
        <f>'X RS G &amp; S Net'!J35*I$20</f>
        <v>0</v>
      </c>
      <c r="J45" s="97">
        <f>'X RS G &amp; S Net'!K35*J$20</f>
        <v>0</v>
      </c>
      <c r="K45" s="97">
        <f>'X RS G &amp; S Net'!L35*K$20</f>
        <v>0</v>
      </c>
      <c r="L45" s="97">
        <f>'X RS G &amp; S Net'!M35*L$20</f>
        <v>0</v>
      </c>
      <c r="M45" s="97">
        <f>'X RS G &amp; S Net'!N35*M$20</f>
        <v>0</v>
      </c>
      <c r="N45" s="97">
        <f>'X RS G &amp; S Net'!O35*N$20</f>
        <v>0</v>
      </c>
      <c r="O45" s="97">
        <f>'X RS G &amp; S Net'!P35*O$20</f>
        <v>0</v>
      </c>
      <c r="P45" s="97">
        <f>'X RS G &amp; S Net'!Q35*P$20</f>
        <v>0</v>
      </c>
      <c r="Q45" s="97">
        <f>'X RS G &amp; S Net'!R35*Q$20</f>
        <v>0</v>
      </c>
      <c r="R45" s="97">
        <f>'X RS G &amp; S Net'!S35*R$20</f>
        <v>0</v>
      </c>
      <c r="S45" s="97">
        <f>'X RS G &amp; S Net'!T35*S$20</f>
        <v>0</v>
      </c>
      <c r="T45" s="97">
        <f>'X RS G &amp; S Net'!U35*T$20</f>
        <v>0</v>
      </c>
      <c r="U45" s="97">
        <f>'X RS G &amp; S Net'!V35*U$20</f>
        <v>0</v>
      </c>
      <c r="V45" s="97">
        <f>'X RS G &amp; S Net'!W35*V$20</f>
        <v>0</v>
      </c>
      <c r="W45" s="97">
        <f>'X RS G &amp; S Net'!X35*W$20</f>
        <v>0</v>
      </c>
      <c r="X45" s="97">
        <f>'X RS G &amp; S Net'!Y35*X$20</f>
        <v>0</v>
      </c>
      <c r="Y45" s="97">
        <f>('X RS G &amp; S Net'!Y35/$C$16)*$X$20</f>
        <v>0</v>
      </c>
      <c r="Z45" s="97">
        <f t="shared" si="3"/>
        <v>0</v>
      </c>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row>
    <row r="46" spans="2:52" ht="15" x14ac:dyDescent="0.2">
      <c r="B46" s="307" t="s">
        <v>122</v>
      </c>
      <c r="C46" s="308"/>
      <c r="D46" s="257"/>
      <c r="E46" s="189"/>
      <c r="F46" s="189"/>
      <c r="G46" s="189"/>
      <c r="H46" s="189"/>
      <c r="I46" s="189"/>
      <c r="J46" s="189"/>
      <c r="K46" s="189"/>
      <c r="L46" s="189"/>
      <c r="M46" s="189"/>
      <c r="N46" s="189"/>
      <c r="O46" s="189"/>
      <c r="P46" s="189"/>
      <c r="Q46" s="189"/>
      <c r="R46" s="189"/>
      <c r="S46" s="189"/>
      <c r="T46" s="189"/>
      <c r="U46" s="189"/>
      <c r="V46" s="189"/>
      <c r="W46" s="189"/>
      <c r="X46" s="189"/>
      <c r="Y46" s="189"/>
      <c r="Z46" s="189"/>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row>
    <row r="47" spans="2:52" x14ac:dyDescent="0.2">
      <c r="B47" s="304" t="str">
        <f>'RS V Info'!B31</f>
        <v>Net carbon flux.</v>
      </c>
      <c r="C47" s="305" t="str">
        <f>'RS V Info'!C31</f>
        <v>Mostly others who don't pay NE for it</v>
      </c>
      <c r="D47" s="306">
        <f>'RS V Info'!J31</f>
        <v>0</v>
      </c>
      <c r="E47" s="97">
        <f>'X RS G &amp; S Net'!F39*E$20</f>
        <v>4811043.6110056033</v>
      </c>
      <c r="F47" s="97">
        <f>'X RS G &amp; S Net'!G39*F$20</f>
        <v>4718076.5847059768</v>
      </c>
      <c r="G47" s="97">
        <f>'X RS G &amp; S Net'!H39*G$20</f>
        <v>4578201.7487596963</v>
      </c>
      <c r="H47" s="97">
        <f>'X RS G &amp; S Net'!I39*H$20</f>
        <v>4441970.9535838384</v>
      </c>
      <c r="I47" s="97">
        <f>'X RS G &amp; S Net'!J39*I$20</f>
        <v>4121934.9184365319</v>
      </c>
      <c r="J47" s="97">
        <f>'X RS G &amp; S Net'!K39*J$20</f>
        <v>4002911.1060135178</v>
      </c>
      <c r="K47" s="97">
        <f>'X RS G &amp; S Net'!L39*K$20</f>
        <v>3930949.3715504571</v>
      </c>
      <c r="L47" s="97">
        <f>'X RS G &amp; S Net'!M39*L$20</f>
        <v>3859277.0828686114</v>
      </c>
      <c r="M47" s="97">
        <f>'X RS G &amp; S Net'!N39*M$20</f>
        <v>3787956.9558100021</v>
      </c>
      <c r="N47" s="97">
        <f>'X RS G &amp; S Net'!O39*N$20</f>
        <v>3631597.7741771946</v>
      </c>
      <c r="O47" s="97">
        <f>'X RS G &amp; S Net'!P39*O$20</f>
        <v>3562771.5064391652</v>
      </c>
      <c r="P47" s="97">
        <f>'X RS G &amp; S Net'!Q39*P$20</f>
        <v>3494447.2395172603</v>
      </c>
      <c r="Q47" s="97">
        <f>'X RS G &amp; S Net'!R39*Q$20</f>
        <v>3426669.727985777</v>
      </c>
      <c r="R47" s="97">
        <f>'X RS G &amp; S Net'!S39*R$20</f>
        <v>3359480.1254762532</v>
      </c>
      <c r="S47" s="97">
        <f>'X RS G &amp; S Net'!T39*S$20</f>
        <v>3215435.796404121</v>
      </c>
      <c r="T47" s="97">
        <f>'X RS G &amp; S Net'!U39*T$20</f>
        <v>3395180.6545882034</v>
      </c>
      <c r="U47" s="97">
        <f>'X RS G &amp; S Net'!V39*U$20</f>
        <v>3559091.8421372343</v>
      </c>
      <c r="V47" s="97">
        <f>'X RS G &amp; S Net'!W39*V$20</f>
        <v>3708034.6879841979</v>
      </c>
      <c r="W47" s="97">
        <f>'X RS G &amp; S Net'!X39*W$20</f>
        <v>3842834.103003622</v>
      </c>
      <c r="X47" s="97">
        <f>'X RS G &amp; S Net'!Y39*X$20</f>
        <v>3868751.5933525865</v>
      </c>
      <c r="Y47" s="97">
        <f>('X RS G &amp; S Net'!Y39/$C$16)*$X$20</f>
        <v>110535759.8100739</v>
      </c>
      <c r="Z47" s="97">
        <f t="shared" ref="Z47:Z51" si="4">SUM(E47:Y47)</f>
        <v>187852377.19387376</v>
      </c>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row>
    <row r="48" spans="2:52" x14ac:dyDescent="0.2">
      <c r="B48" s="304">
        <f>'RS V Info'!B32</f>
        <v>0</v>
      </c>
      <c r="C48" s="305">
        <f>'RS V Info'!C32</f>
        <v>0</v>
      </c>
      <c r="D48" s="306">
        <f>'RS V Info'!J32</f>
        <v>0</v>
      </c>
      <c r="E48" s="97">
        <f>'X RS G &amp; S Net'!F42*E$20</f>
        <v>0</v>
      </c>
      <c r="F48" s="97">
        <f>'X RS G &amp; S Net'!G42*F$20</f>
        <v>0</v>
      </c>
      <c r="G48" s="97">
        <f>'X RS G &amp; S Net'!H42*G$20</f>
        <v>0</v>
      </c>
      <c r="H48" s="97">
        <f>'X RS G &amp; S Net'!I42*H$20</f>
        <v>0</v>
      </c>
      <c r="I48" s="97">
        <f>'X RS G &amp; S Net'!J42*I$20</f>
        <v>0</v>
      </c>
      <c r="J48" s="97">
        <f>'X RS G &amp; S Net'!K42*J$20</f>
        <v>0</v>
      </c>
      <c r="K48" s="97">
        <f>'X RS G &amp; S Net'!L42*K$20</f>
        <v>0</v>
      </c>
      <c r="L48" s="97">
        <f>'X RS G &amp; S Net'!M42*L$20</f>
        <v>0</v>
      </c>
      <c r="M48" s="97">
        <f>'X RS G &amp; S Net'!N42*M$20</f>
        <v>0</v>
      </c>
      <c r="N48" s="97">
        <f>'X RS G &amp; S Net'!O42*N$20</f>
        <v>0</v>
      </c>
      <c r="O48" s="97">
        <f>'X RS G &amp; S Net'!P42*O$20</f>
        <v>0</v>
      </c>
      <c r="P48" s="97">
        <f>'X RS G &amp; S Net'!Q42*P$20</f>
        <v>0</v>
      </c>
      <c r="Q48" s="97">
        <f>'X RS G &amp; S Net'!R42*Q$20</f>
        <v>0</v>
      </c>
      <c r="R48" s="97">
        <f>'X RS G &amp; S Net'!S42*R$20</f>
        <v>0</v>
      </c>
      <c r="S48" s="97">
        <f>'X RS G &amp; S Net'!T42*S$20</f>
        <v>0</v>
      </c>
      <c r="T48" s="97">
        <f>'X RS G &amp; S Net'!U42*T$20</f>
        <v>0</v>
      </c>
      <c r="U48" s="97">
        <f>'X RS G &amp; S Net'!V42*U$20</f>
        <v>0</v>
      </c>
      <c r="V48" s="97">
        <f>'X RS G &amp; S Net'!W42*V$20</f>
        <v>0</v>
      </c>
      <c r="W48" s="97">
        <f>'X RS G &amp; S Net'!X42*W$20</f>
        <v>0</v>
      </c>
      <c r="X48" s="97">
        <f>'X RS G &amp; S Net'!Y42*X$20</f>
        <v>0</v>
      </c>
      <c r="Y48" s="97">
        <f>('X RS G &amp; S Net'!Y42/$C$16)*$X$20</f>
        <v>0</v>
      </c>
      <c r="Z48" s="97">
        <f t="shared" si="4"/>
        <v>0</v>
      </c>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row>
    <row r="49" spans="2:52" x14ac:dyDescent="0.2">
      <c r="B49" s="304">
        <f>'RS V Info'!B33</f>
        <v>0</v>
      </c>
      <c r="C49" s="305">
        <f>'RS V Info'!C33</f>
        <v>0</v>
      </c>
      <c r="D49" s="306">
        <f>'RS V Info'!J33</f>
        <v>0</v>
      </c>
      <c r="E49" s="97">
        <f>'X RS G &amp; S Net'!F45*E$20</f>
        <v>0</v>
      </c>
      <c r="F49" s="97">
        <f>'X RS G &amp; S Net'!G45*F$20</f>
        <v>0</v>
      </c>
      <c r="G49" s="97">
        <f>'X RS G &amp; S Net'!H45*G$20</f>
        <v>0</v>
      </c>
      <c r="H49" s="97">
        <f>'X RS G &amp; S Net'!I45*H$20</f>
        <v>0</v>
      </c>
      <c r="I49" s="97">
        <f>'X RS G &amp; S Net'!J45*I$20</f>
        <v>0</v>
      </c>
      <c r="J49" s="97">
        <f>'X RS G &amp; S Net'!K45*J$20</f>
        <v>0</v>
      </c>
      <c r="K49" s="97">
        <f>'X RS G &amp; S Net'!L45*K$20</f>
        <v>0</v>
      </c>
      <c r="L49" s="97">
        <f>'X RS G &amp; S Net'!M45*L$20</f>
        <v>0</v>
      </c>
      <c r="M49" s="97">
        <f>'X RS G &amp; S Net'!N45*M$20</f>
        <v>0</v>
      </c>
      <c r="N49" s="97">
        <f>'X RS G &amp; S Net'!O45*N$20</f>
        <v>0</v>
      </c>
      <c r="O49" s="97">
        <f>'X RS G &amp; S Net'!P45*O$20</f>
        <v>0</v>
      </c>
      <c r="P49" s="97">
        <f>'X RS G &amp; S Net'!Q45*P$20</f>
        <v>0</v>
      </c>
      <c r="Q49" s="97">
        <f>'X RS G &amp; S Net'!R45*Q$20</f>
        <v>0</v>
      </c>
      <c r="R49" s="97">
        <f>'X RS G &amp; S Net'!S45*R$20</f>
        <v>0</v>
      </c>
      <c r="S49" s="97">
        <f>'X RS G &amp; S Net'!T45*S$20</f>
        <v>0</v>
      </c>
      <c r="T49" s="97">
        <f>'X RS G &amp; S Net'!U45*T$20</f>
        <v>0</v>
      </c>
      <c r="U49" s="97">
        <f>'X RS G &amp; S Net'!V45*U$20</f>
        <v>0</v>
      </c>
      <c r="V49" s="97">
        <f>'X RS G &amp; S Net'!W45*V$20</f>
        <v>0</v>
      </c>
      <c r="W49" s="97">
        <f>'X RS G &amp; S Net'!X45*W$20</f>
        <v>0</v>
      </c>
      <c r="X49" s="97">
        <f>'X RS G &amp; S Net'!Y45*X$20</f>
        <v>0</v>
      </c>
      <c r="Y49" s="97">
        <f>('X RS G &amp; S Net'!Y45/$C$16)*$X$20</f>
        <v>0</v>
      </c>
      <c r="Z49" s="97">
        <f t="shared" si="4"/>
        <v>0</v>
      </c>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row>
    <row r="50" spans="2:52" x14ac:dyDescent="0.2">
      <c r="B50" s="304">
        <f>'RS V Info'!B34</f>
        <v>0</v>
      </c>
      <c r="C50" s="305">
        <f>'RS V Info'!C34</f>
        <v>0</v>
      </c>
      <c r="D50" s="306">
        <f>'RS V Info'!J34</f>
        <v>0</v>
      </c>
      <c r="E50" s="97">
        <f>'X RS G &amp; S Net'!F48*E$20</f>
        <v>0</v>
      </c>
      <c r="F50" s="97">
        <f>'X RS G &amp; S Net'!G48*F$20</f>
        <v>0</v>
      </c>
      <c r="G50" s="97">
        <f>'X RS G &amp; S Net'!H48*G$20</f>
        <v>0</v>
      </c>
      <c r="H50" s="97">
        <f>'X RS G &amp; S Net'!I48*H$20</f>
        <v>0</v>
      </c>
      <c r="I50" s="97">
        <f>'X RS G &amp; S Net'!J48*I$20</f>
        <v>0</v>
      </c>
      <c r="J50" s="97">
        <f>'X RS G &amp; S Net'!K48*J$20</f>
        <v>0</v>
      </c>
      <c r="K50" s="97">
        <f>'X RS G &amp; S Net'!L48*K$20</f>
        <v>0</v>
      </c>
      <c r="L50" s="97">
        <f>'X RS G &amp; S Net'!M48*L$20</f>
        <v>0</v>
      </c>
      <c r="M50" s="97">
        <f>'X RS G &amp; S Net'!N48*M$20</f>
        <v>0</v>
      </c>
      <c r="N50" s="97">
        <f>'X RS G &amp; S Net'!O48*N$20</f>
        <v>0</v>
      </c>
      <c r="O50" s="97">
        <f>'X RS G &amp; S Net'!P48*O$20</f>
        <v>0</v>
      </c>
      <c r="P50" s="97">
        <f>'X RS G &amp; S Net'!Q48*P$20</f>
        <v>0</v>
      </c>
      <c r="Q50" s="97">
        <f>'X RS G &amp; S Net'!R48*Q$20</f>
        <v>0</v>
      </c>
      <c r="R50" s="97">
        <f>'X RS G &amp; S Net'!S48*R$20</f>
        <v>0</v>
      </c>
      <c r="S50" s="97">
        <f>'X RS G &amp; S Net'!T48*S$20</f>
        <v>0</v>
      </c>
      <c r="T50" s="97">
        <f>'X RS G &amp; S Net'!U48*T$20</f>
        <v>0</v>
      </c>
      <c r="U50" s="97">
        <f>'X RS G &amp; S Net'!V48*U$20</f>
        <v>0</v>
      </c>
      <c r="V50" s="97">
        <f>'X RS G &amp; S Net'!W48*V$20</f>
        <v>0</v>
      </c>
      <c r="W50" s="97">
        <f>'X RS G &amp; S Net'!X48*W$20</f>
        <v>0</v>
      </c>
      <c r="X50" s="97">
        <f>'X RS G &amp; S Net'!Y48*X$20</f>
        <v>0</v>
      </c>
      <c r="Y50" s="97">
        <f>('X RS G &amp; S Net'!Y48/$C$16)*$X$20</f>
        <v>0</v>
      </c>
      <c r="Z50" s="97">
        <f t="shared" si="4"/>
        <v>0</v>
      </c>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row>
    <row r="51" spans="2:52" x14ac:dyDescent="0.2">
      <c r="B51" s="304">
        <f>'RS V Info'!B35</f>
        <v>0</v>
      </c>
      <c r="C51" s="305">
        <f>'RS V Info'!C35</f>
        <v>0</v>
      </c>
      <c r="D51" s="306">
        <f>'RS V Info'!J35</f>
        <v>0</v>
      </c>
      <c r="E51" s="97">
        <f>'X RS G &amp; S Net'!F51*E$20</f>
        <v>0</v>
      </c>
      <c r="F51" s="97">
        <f>'X RS G &amp; S Net'!G51*F$20</f>
        <v>0</v>
      </c>
      <c r="G51" s="97">
        <f>'X RS G &amp; S Net'!H51*G$20</f>
        <v>0</v>
      </c>
      <c r="H51" s="97">
        <f>'X RS G &amp; S Net'!I51*H$20</f>
        <v>0</v>
      </c>
      <c r="I51" s="97">
        <f>'X RS G &amp; S Net'!J51*I$20</f>
        <v>0</v>
      </c>
      <c r="J51" s="97">
        <f>'X RS G &amp; S Net'!K51*J$20</f>
        <v>0</v>
      </c>
      <c r="K51" s="97">
        <f>'X RS G &amp; S Net'!L51*K$20</f>
        <v>0</v>
      </c>
      <c r="L51" s="97">
        <f>'X RS G &amp; S Net'!M51*L$20</f>
        <v>0</v>
      </c>
      <c r="M51" s="97">
        <f>'X RS G &amp; S Net'!N51*M$20</f>
        <v>0</v>
      </c>
      <c r="N51" s="97">
        <f>'X RS G &amp; S Net'!O51*N$20</f>
        <v>0</v>
      </c>
      <c r="O51" s="97">
        <f>'X RS G &amp; S Net'!P51*O$20</f>
        <v>0</v>
      </c>
      <c r="P51" s="97">
        <f>'X RS G &amp; S Net'!Q51*P$20</f>
        <v>0</v>
      </c>
      <c r="Q51" s="97">
        <f>'X RS G &amp; S Net'!R51*Q$20</f>
        <v>0</v>
      </c>
      <c r="R51" s="97">
        <f>'X RS G &amp; S Net'!S51*R$20</f>
        <v>0</v>
      </c>
      <c r="S51" s="97">
        <f>'X RS G &amp; S Net'!T51*S$20</f>
        <v>0</v>
      </c>
      <c r="T51" s="97">
        <f>'X RS G &amp; S Net'!U51*T$20</f>
        <v>0</v>
      </c>
      <c r="U51" s="97">
        <f>'X RS G &amp; S Net'!V51*U$20</f>
        <v>0</v>
      </c>
      <c r="V51" s="97">
        <f>'X RS G &amp; S Net'!W51*V$20</f>
        <v>0</v>
      </c>
      <c r="W51" s="97">
        <f>'X RS G &amp; S Net'!X51*W$20</f>
        <v>0</v>
      </c>
      <c r="X51" s="97">
        <f>'X RS G &amp; S Net'!Y51*X$20</f>
        <v>0</v>
      </c>
      <c r="Y51" s="97">
        <f>('X RS G &amp; S Net'!Y51/$C$16)*$X$20</f>
        <v>0</v>
      </c>
      <c r="Z51" s="97">
        <f t="shared" si="4"/>
        <v>0</v>
      </c>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row>
    <row r="52" spans="2:52" ht="15" x14ac:dyDescent="0.2">
      <c r="B52" s="309" t="s">
        <v>123</v>
      </c>
      <c r="C52" s="310"/>
      <c r="D52" s="261"/>
      <c r="E52" s="191"/>
      <c r="F52" s="191"/>
      <c r="G52" s="191"/>
      <c r="H52" s="191"/>
      <c r="I52" s="191"/>
      <c r="J52" s="191"/>
      <c r="K52" s="191"/>
      <c r="L52" s="191"/>
      <c r="M52" s="191"/>
      <c r="N52" s="191"/>
      <c r="O52" s="191"/>
      <c r="P52" s="191"/>
      <c r="Q52" s="191"/>
      <c r="R52" s="191"/>
      <c r="S52" s="191"/>
      <c r="T52" s="191"/>
      <c r="U52" s="191"/>
      <c r="V52" s="191"/>
      <c r="W52" s="191"/>
      <c r="X52" s="191"/>
      <c r="Y52" s="191"/>
      <c r="Z52" s="191"/>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row>
    <row r="53" spans="2:52" x14ac:dyDescent="0.2">
      <c r="B53" s="304" t="str">
        <f>'RS V Info'!B37</f>
        <v>Visits (recreational).</v>
      </c>
      <c r="C53" s="305" t="str">
        <f>'RS V Info'!C37</f>
        <v>Mostly others who don't pay NE for it</v>
      </c>
      <c r="D53" s="306">
        <f>'RS V Info'!J37</f>
        <v>0</v>
      </c>
      <c r="E53" s="97">
        <f>'X RS G &amp; S Net'!F55*E$20</f>
        <v>383333.33333333337</v>
      </c>
      <c r="F53" s="97">
        <f>'X RS G &amp; S Net'!G55*F$20</f>
        <v>370370.37037037045</v>
      </c>
      <c r="G53" s="97">
        <f>'X RS G &amp; S Net'!H55*G$20</f>
        <v>357845.76847378787</v>
      </c>
      <c r="H53" s="97">
        <f>'X RS G &amp; S Net'!I55*H$20</f>
        <v>345744.70383940858</v>
      </c>
      <c r="I53" s="97">
        <f>'X RS G &amp; S Net'!J55*I$20</f>
        <v>334052.85395111947</v>
      </c>
      <c r="J53" s="97">
        <f>'X RS G &amp; S Net'!K55*J$20</f>
        <v>322756.38062910095</v>
      </c>
      <c r="K53" s="97">
        <f>'X RS G &amp; S Net'!L55*K$20</f>
        <v>311841.91365130525</v>
      </c>
      <c r="L53" s="97">
        <f>'X RS G &amp; S Net'!M55*L$20</f>
        <v>301296.53492879734</v>
      </c>
      <c r="M53" s="97">
        <f>'X RS G &amp; S Net'!N55*M$20</f>
        <v>291107.76321622939</v>
      </c>
      <c r="N53" s="97">
        <f>'X RS G &amp; S Net'!O55*N$20</f>
        <v>281263.53933935211</v>
      </c>
      <c r="O53" s="97">
        <f>'X RS G &amp; S Net'!P55*O$20</f>
        <v>271752.21192207938</v>
      </c>
      <c r="P53" s="97">
        <f>'X RS G &amp; S Net'!Q55*P$20</f>
        <v>262562.52359621198</v>
      </c>
      <c r="Q53" s="97">
        <f>'X RS G &amp; S Net'!R55*Q$20</f>
        <v>253683.59767749946</v>
      </c>
      <c r="R53" s="97">
        <f>'X RS G &amp; S Net'!S55*R$20</f>
        <v>245104.92529227008</v>
      </c>
      <c r="S53" s="97">
        <f>'X RS G &amp; S Net'!T55*S$20</f>
        <v>236816.35293939133</v>
      </c>
      <c r="T53" s="97">
        <f>'X RS G &amp; S Net'!U55*T$20</f>
        <v>228808.07047284194</v>
      </c>
      <c r="U53" s="97">
        <f>'X RS G &amp; S Net'!V55*U$20</f>
        <v>221070.59949066854</v>
      </c>
      <c r="V53" s="97">
        <f>'X RS G &amp; S Net'!W55*V$20</f>
        <v>213594.782116588</v>
      </c>
      <c r="W53" s="97">
        <f>'X RS G &amp; S Net'!X55*W$20</f>
        <v>206371.77016095459</v>
      </c>
      <c r="X53" s="97">
        <f>'X RS G &amp; S Net'!Y55*X$20</f>
        <v>199393.01464826535</v>
      </c>
      <c r="Y53" s="97">
        <f>('X RS G &amp; S Net'!Y55/$C$16)*$X$20</f>
        <v>5696943.2756647244</v>
      </c>
      <c r="Z53" s="97">
        <f t="shared" ref="Z53:Z63" si="5">SUM(E53:Y53)</f>
        <v>11335714.285714298</v>
      </c>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row>
    <row r="54" spans="2:52" x14ac:dyDescent="0.2">
      <c r="B54" s="304" t="str">
        <f>'RS V Info'!B38</f>
        <v>Scientific research.</v>
      </c>
      <c r="C54" s="305" t="str">
        <f>'RS V Info'!C38</f>
        <v>Mostly others who don't pay NE for it</v>
      </c>
      <c r="D54" s="306">
        <f>'RS V Info'!J38</f>
        <v>0</v>
      </c>
      <c r="E54" s="97">
        <f>'X RS G &amp; S Net'!F58*E$20</f>
        <v>0</v>
      </c>
      <c r="F54" s="97">
        <f>'X RS G &amp; S Net'!G58*F$20</f>
        <v>0</v>
      </c>
      <c r="G54" s="97">
        <f>'X RS G &amp; S Net'!H58*G$20</f>
        <v>0</v>
      </c>
      <c r="H54" s="97">
        <f>'X RS G &amp; S Net'!I58*H$20</f>
        <v>0</v>
      </c>
      <c r="I54" s="97">
        <f>'X RS G &amp; S Net'!J58*I$20</f>
        <v>0</v>
      </c>
      <c r="J54" s="97">
        <f>'X RS G &amp; S Net'!K58*J$20</f>
        <v>0</v>
      </c>
      <c r="K54" s="97">
        <f>'X RS G &amp; S Net'!L58*K$20</f>
        <v>0</v>
      </c>
      <c r="L54" s="97">
        <f>'X RS G &amp; S Net'!M58*L$20</f>
        <v>0</v>
      </c>
      <c r="M54" s="97">
        <f>'X RS G &amp; S Net'!N58*M$20</f>
        <v>0</v>
      </c>
      <c r="N54" s="97">
        <f>'X RS G &amp; S Net'!O58*N$20</f>
        <v>0</v>
      </c>
      <c r="O54" s="97">
        <f>'X RS G &amp; S Net'!P58*O$20</f>
        <v>0</v>
      </c>
      <c r="P54" s="97">
        <f>'X RS G &amp; S Net'!Q58*P$20</f>
        <v>0</v>
      </c>
      <c r="Q54" s="97">
        <f>'X RS G &amp; S Net'!R58*Q$20</f>
        <v>0</v>
      </c>
      <c r="R54" s="97">
        <f>'X RS G &amp; S Net'!S58*R$20</f>
        <v>0</v>
      </c>
      <c r="S54" s="97">
        <f>'X RS G &amp; S Net'!T58*S$20</f>
        <v>0</v>
      </c>
      <c r="T54" s="97">
        <f>'X RS G &amp; S Net'!U58*T$20</f>
        <v>0</v>
      </c>
      <c r="U54" s="97">
        <f>'X RS G &amp; S Net'!V58*U$20</f>
        <v>0</v>
      </c>
      <c r="V54" s="97">
        <f>'X RS G &amp; S Net'!W58*V$20</f>
        <v>0</v>
      </c>
      <c r="W54" s="97">
        <f>'X RS G &amp; S Net'!X58*W$20</f>
        <v>0</v>
      </c>
      <c r="X54" s="97">
        <f>'X RS G &amp; S Net'!Y58*X$20</f>
        <v>0</v>
      </c>
      <c r="Y54" s="97">
        <f>('X RS G &amp; S Net'!Y58/$C$16)*$X$20</f>
        <v>0</v>
      </c>
      <c r="Z54" s="97">
        <f t="shared" si="5"/>
        <v>0</v>
      </c>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row>
    <row r="55" spans="2:52" x14ac:dyDescent="0.2">
      <c r="B55" s="304" t="str">
        <f>'RS V Info'!B39</f>
        <v>Undergraduate or masters dissertations.</v>
      </c>
      <c r="C55" s="305" t="str">
        <f>'RS V Info'!C39</f>
        <v>Mostly others who don't pay NE for it</v>
      </c>
      <c r="D55" s="306">
        <f>'RS V Info'!J39</f>
        <v>0</v>
      </c>
      <c r="E55" s="97">
        <f>'X RS G &amp; S Net'!F61*E$20</f>
        <v>0</v>
      </c>
      <c r="F55" s="97">
        <f>'X RS G &amp; S Net'!G61*F$20</f>
        <v>0</v>
      </c>
      <c r="G55" s="97">
        <f>'X RS G &amp; S Net'!H61*G$20</f>
        <v>0</v>
      </c>
      <c r="H55" s="97">
        <f>'X RS G &amp; S Net'!I61*H$20</f>
        <v>0</v>
      </c>
      <c r="I55" s="97">
        <f>'X RS G &amp; S Net'!J61*I$20</f>
        <v>0</v>
      </c>
      <c r="J55" s="97">
        <f>'X RS G &amp; S Net'!K61*J$20</f>
        <v>0</v>
      </c>
      <c r="K55" s="97">
        <f>'X RS G &amp; S Net'!L61*K$20</f>
        <v>0</v>
      </c>
      <c r="L55" s="97">
        <f>'X RS G &amp; S Net'!M61*L$20</f>
        <v>0</v>
      </c>
      <c r="M55" s="97">
        <f>'X RS G &amp; S Net'!N61*M$20</f>
        <v>0</v>
      </c>
      <c r="N55" s="97">
        <f>'X RS G &amp; S Net'!O61*N$20</f>
        <v>0</v>
      </c>
      <c r="O55" s="97">
        <f>'X RS G &amp; S Net'!P61*O$20</f>
        <v>0</v>
      </c>
      <c r="P55" s="97">
        <f>'X RS G &amp; S Net'!Q61*P$20</f>
        <v>0</v>
      </c>
      <c r="Q55" s="97">
        <f>'X RS G &amp; S Net'!R61*Q$20</f>
        <v>0</v>
      </c>
      <c r="R55" s="97">
        <f>'X RS G &amp; S Net'!S61*R$20</f>
        <v>0</v>
      </c>
      <c r="S55" s="97">
        <f>'X RS G &amp; S Net'!T61*S$20</f>
        <v>0</v>
      </c>
      <c r="T55" s="97">
        <f>'X RS G &amp; S Net'!U61*T$20</f>
        <v>0</v>
      </c>
      <c r="U55" s="97">
        <f>'X RS G &amp; S Net'!V61*U$20</f>
        <v>0</v>
      </c>
      <c r="V55" s="97">
        <f>'X RS G &amp; S Net'!W61*V$20</f>
        <v>0</v>
      </c>
      <c r="W55" s="97">
        <f>'X RS G &amp; S Net'!X61*W$20</f>
        <v>0</v>
      </c>
      <c r="X55" s="97">
        <f>'X RS G &amp; S Net'!Y61*X$20</f>
        <v>0</v>
      </c>
      <c r="Y55" s="97">
        <f>('X RS G &amp; S Net'!Y61/$C$16)*$X$20</f>
        <v>0</v>
      </c>
      <c r="Z55" s="97">
        <f t="shared" si="5"/>
        <v>0</v>
      </c>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row>
    <row r="56" spans="2:52" x14ac:dyDescent="0.2">
      <c r="B56" s="304" t="str">
        <f>'RS V Info'!B40</f>
        <v>Educational visits: college, supported by NE staff.</v>
      </c>
      <c r="C56" s="305" t="str">
        <f>'RS V Info'!C40</f>
        <v>Mostly others who don't pay NE for it</v>
      </c>
      <c r="D56" s="306">
        <f>'RS V Info'!J40</f>
        <v>0</v>
      </c>
      <c r="E56" s="97">
        <f>'X RS G &amp; S Net'!F64*E$20</f>
        <v>552</v>
      </c>
      <c r="F56" s="97">
        <f>'X RS G &amp; S Net'!G64*F$20</f>
        <v>533.33333333333337</v>
      </c>
      <c r="G56" s="97">
        <f>'X RS G &amp; S Net'!H64*G$20</f>
        <v>515.29790660225444</v>
      </c>
      <c r="H56" s="97">
        <f>'X RS G &amp; S Net'!I64*H$20</f>
        <v>497.87237352874837</v>
      </c>
      <c r="I56" s="97">
        <f>'X RS G &amp; S Net'!J64*I$20</f>
        <v>481.03610968961198</v>
      </c>
      <c r="J56" s="97">
        <f>'X RS G &amp; S Net'!K64*J$20</f>
        <v>464.76918810590536</v>
      </c>
      <c r="K56" s="97">
        <f>'X RS G &amp; S Net'!L64*K$20</f>
        <v>449.05235565787956</v>
      </c>
      <c r="L56" s="97">
        <f>'X RS G &amp; S Net'!M64*L$20</f>
        <v>433.86701029746814</v>
      </c>
      <c r="M56" s="97">
        <f>'X RS G &amp; S Net'!N64*M$20</f>
        <v>419.19517903137029</v>
      </c>
      <c r="N56" s="97">
        <f>'X RS G &amp; S Net'!O64*N$20</f>
        <v>405.01949664866703</v>
      </c>
      <c r="O56" s="97">
        <f>'X RS G &amp; S Net'!P64*O$20</f>
        <v>391.32318516779424</v>
      </c>
      <c r="P56" s="97">
        <f>'X RS G &amp; S Net'!Q64*P$20</f>
        <v>378.09003397854519</v>
      </c>
      <c r="Q56" s="97">
        <f>'X RS G &amp; S Net'!R64*Q$20</f>
        <v>365.30438065559918</v>
      </c>
      <c r="R56" s="97">
        <f>'X RS G &amp; S Net'!S64*R$20</f>
        <v>352.95109242086886</v>
      </c>
      <c r="S56" s="97">
        <f>'X RS G &amp; S Net'!T64*S$20</f>
        <v>341.01554823272352</v>
      </c>
      <c r="T56" s="97">
        <f>'X RS G &amp; S Net'!U64*T$20</f>
        <v>329.48362148089234</v>
      </c>
      <c r="U56" s="97">
        <f>'X RS G &amp; S Net'!V64*U$20</f>
        <v>318.3416632665627</v>
      </c>
      <c r="V56" s="97">
        <f>'X RS G &amp; S Net'!W64*V$20</f>
        <v>307.57648624788669</v>
      </c>
      <c r="W56" s="97">
        <f>'X RS G &amp; S Net'!X64*W$20</f>
        <v>297.1753490317746</v>
      </c>
      <c r="X56" s="97">
        <f>'X RS G &amp; S Net'!Y64*X$20</f>
        <v>287.12594109350209</v>
      </c>
      <c r="Y56" s="97">
        <f>('X RS G &amp; S Net'!Y64/$C$16)*$X$20</f>
        <v>8203.598316957201</v>
      </c>
      <c r="Z56" s="97">
        <f t="shared" si="5"/>
        <v>16323.428571428587</v>
      </c>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row>
    <row r="57" spans="2:52" x14ac:dyDescent="0.2">
      <c r="B57" s="304" t="str">
        <f>'RS V Info'!B41</f>
        <v>Educational visits: college (unsupported).</v>
      </c>
      <c r="C57" s="305" t="str">
        <f>'RS V Info'!C41</f>
        <v>Mostly others who don't pay NE for it</v>
      </c>
      <c r="D57" s="306">
        <f>'RS V Info'!J41</f>
        <v>0</v>
      </c>
      <c r="E57" s="97">
        <f>'X RS G &amp; S Net'!F67*E$20</f>
        <v>316.66666666666669</v>
      </c>
      <c r="F57" s="97">
        <f>'X RS G &amp; S Net'!G67*F$20</f>
        <v>305.95813204508863</v>
      </c>
      <c r="G57" s="97">
        <f>'X RS G &amp; S Net'!H67*G$20</f>
        <v>295.6117217826943</v>
      </c>
      <c r="H57" s="97">
        <f>'X RS G &amp; S Net'!I67*H$20</f>
        <v>285.61519012820708</v>
      </c>
      <c r="I57" s="97">
        <f>'X RS G &amp; S Net'!J67*I$20</f>
        <v>275.95670543788128</v>
      </c>
      <c r="J57" s="97">
        <f>'X RS G &amp; S Net'!K67*J$20</f>
        <v>266.62483617186604</v>
      </c>
      <c r="K57" s="97">
        <f>'X RS G &amp; S Net'!L67*K$20</f>
        <v>257.60853736412173</v>
      </c>
      <c r="L57" s="97">
        <f>'X RS G &amp; S Net'!M67*L$20</f>
        <v>248.89713754987608</v>
      </c>
      <c r="M57" s="97">
        <f>'X RS G &amp; S Net'!N67*M$20</f>
        <v>240.48032613514602</v>
      </c>
      <c r="N57" s="97">
        <f>'X RS G &amp; S Net'!O67*N$20</f>
        <v>232.34814119337781</v>
      </c>
      <c r="O57" s="97">
        <f>'X RS G &amp; S Net'!P67*O$20</f>
        <v>224.4909576747612</v>
      </c>
      <c r="P57" s="97">
        <f>'X RS G &amp; S Net'!Q67*P$20</f>
        <v>216.89947601426204</v>
      </c>
      <c r="Q57" s="97">
        <f>'X RS G &amp; S Net'!R67*Q$20</f>
        <v>209.56471112489086</v>
      </c>
      <c r="R57" s="97">
        <f>'X RS G &amp; S Net'!S67*R$20</f>
        <v>202.47798176317963</v>
      </c>
      <c r="S57" s="97">
        <f>'X RS G &amp; S Net'!T67*S$20</f>
        <v>195.63090025427979</v>
      </c>
      <c r="T57" s="97">
        <f>'X RS G &amp; S Net'!U67*T$20</f>
        <v>189.01536256452158</v>
      </c>
      <c r="U57" s="97">
        <f>'X RS G &amp; S Net'!V67*U$20</f>
        <v>182.62353870968272</v>
      </c>
      <c r="V57" s="97">
        <f>'X RS G &amp; S Net'!W67*V$20</f>
        <v>176.44786348761616</v>
      </c>
      <c r="W57" s="97">
        <f>'X RS G &amp; S Net'!X67*W$20</f>
        <v>170.48102752426684</v>
      </c>
      <c r="X57" s="97">
        <f>'X RS G &amp; S Net'!Y67*X$20</f>
        <v>164.71596862248006</v>
      </c>
      <c r="Y57" s="97">
        <f>('X RS G &amp; S Net'!Y67/$C$16)*$X$20</f>
        <v>4706.1705320708588</v>
      </c>
      <c r="Z57" s="97">
        <f t="shared" si="5"/>
        <v>9364.2857142857247</v>
      </c>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row>
    <row r="58" spans="2:52" x14ac:dyDescent="0.2">
      <c r="B58" s="304" t="str">
        <f>'RS V Info'!B42</f>
        <v>Educational visits: schools, supported by NE staff.</v>
      </c>
      <c r="C58" s="305" t="str">
        <f>'RS V Info'!C42</f>
        <v>Mostly others who don't pay NE for it</v>
      </c>
      <c r="D58" s="306">
        <f>'RS V Info'!J42</f>
        <v>0</v>
      </c>
      <c r="E58" s="97">
        <f>'X RS G &amp; S Net'!F70*E$20</f>
        <v>586.5</v>
      </c>
      <c r="F58" s="97">
        <f>'X RS G &amp; S Net'!G70*F$20</f>
        <v>566.66666666666674</v>
      </c>
      <c r="G58" s="97">
        <f>'X RS G &amp; S Net'!H70*G$20</f>
        <v>547.50402576489535</v>
      </c>
      <c r="H58" s="97">
        <f>'X RS G &amp; S Net'!I70*H$20</f>
        <v>528.98939687429515</v>
      </c>
      <c r="I58" s="97">
        <f>'X RS G &amp; S Net'!J70*I$20</f>
        <v>511.10086654521268</v>
      </c>
      <c r="J58" s="97">
        <f>'X RS G &amp; S Net'!K70*J$20</f>
        <v>493.81726236252445</v>
      </c>
      <c r="K58" s="97">
        <f>'X RS G &amp; S Net'!L70*K$20</f>
        <v>477.11812788649701</v>
      </c>
      <c r="L58" s="97">
        <f>'X RS G &amp; S Net'!M70*L$20</f>
        <v>460.98369844105991</v>
      </c>
      <c r="M58" s="97">
        <f>'X RS G &amp; S Net'!N70*M$20</f>
        <v>445.39487772083095</v>
      </c>
      <c r="N58" s="97">
        <f>'X RS G &amp; S Net'!O70*N$20</f>
        <v>430.33321518920872</v>
      </c>
      <c r="O58" s="97">
        <f>'X RS G &amp; S Net'!P70*O$20</f>
        <v>415.78088424078135</v>
      </c>
      <c r="P58" s="97">
        <f>'X RS G &amp; S Net'!Q70*P$20</f>
        <v>401.72066110220425</v>
      </c>
      <c r="Q58" s="97">
        <f>'X RS G &amp; S Net'!R70*Q$20</f>
        <v>388.13590444657416</v>
      </c>
      <c r="R58" s="97">
        <f>'X RS G &amp; S Net'!S70*R$20</f>
        <v>375.01053569717317</v>
      </c>
      <c r="S58" s="97">
        <f>'X RS G &amp; S Net'!T70*S$20</f>
        <v>362.32901999726874</v>
      </c>
      <c r="T58" s="97">
        <f>'X RS G &amp; S Net'!U70*T$20</f>
        <v>350.07634782344809</v>
      </c>
      <c r="U58" s="97">
        <f>'X RS G &amp; S Net'!V70*U$20</f>
        <v>338.23801722072284</v>
      </c>
      <c r="V58" s="97">
        <f>'X RS G &amp; S Net'!W70*V$20</f>
        <v>326.80001663837959</v>
      </c>
      <c r="W58" s="97">
        <f>'X RS G &amp; S Net'!X70*W$20</f>
        <v>315.74880834626049</v>
      </c>
      <c r="X58" s="97">
        <f>'X RS G &amp; S Net'!Y70*X$20</f>
        <v>305.07131241184595</v>
      </c>
      <c r="Y58" s="97">
        <f>('X RS G &amp; S Net'!Y70/$C$16)*$X$20</f>
        <v>8716.3232117670268</v>
      </c>
      <c r="Z58" s="97">
        <f t="shared" si="5"/>
        <v>17343.642857142877</v>
      </c>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row>
    <row r="59" spans="2:52" x14ac:dyDescent="0.2">
      <c r="B59" s="304" t="str">
        <f>'RS V Info'!B43</f>
        <v>Educational visits: schools (unsupported).</v>
      </c>
      <c r="C59" s="305" t="str">
        <f>'RS V Info'!C43</f>
        <v>Mostly others who don't pay NE for it</v>
      </c>
      <c r="D59" s="306">
        <f>'RS V Info'!J43</f>
        <v>0</v>
      </c>
      <c r="E59" s="97">
        <f>'X RS G &amp; S Net'!F73*E$20</f>
        <v>1020.8333333333334</v>
      </c>
      <c r="F59" s="97">
        <f>'X RS G &amp; S Net'!G73*F$20</f>
        <v>986.31239935587769</v>
      </c>
      <c r="G59" s="97">
        <f>'X RS G &amp; S Net'!H73*G$20</f>
        <v>952.95883995736983</v>
      </c>
      <c r="H59" s="97">
        <f>'X RS G &amp; S Net'!I73*H$20</f>
        <v>920.73317870277288</v>
      </c>
      <c r="I59" s="97">
        <f>'X RS G &amp; S Net'!J73*I$20</f>
        <v>889.59727410895937</v>
      </c>
      <c r="J59" s="97">
        <f>'X RS G &amp; S Net'!K73*J$20</f>
        <v>859.51427450141011</v>
      </c>
      <c r="K59" s="97">
        <f>'X RS G &amp; S Net'!L73*K$20</f>
        <v>830.44857439749774</v>
      </c>
      <c r="L59" s="97">
        <f>'X RS G &amp; S Net'!M73*L$20</f>
        <v>802.36577236473204</v>
      </c>
      <c r="M59" s="97">
        <f>'X RS G &amp; S Net'!N73*M$20</f>
        <v>775.23263030408918</v>
      </c>
      <c r="N59" s="97">
        <f>'X RS G &amp; S Net'!O73*N$20</f>
        <v>749.01703411023118</v>
      </c>
      <c r="O59" s="97">
        <f>'X RS G &amp; S Net'!P73*O$20</f>
        <v>723.68795566205915</v>
      </c>
      <c r="P59" s="97">
        <f>'X RS G &amp; S Net'!Q73*P$20</f>
        <v>699.21541609860788</v>
      </c>
      <c r="Q59" s="97">
        <f>'X RS G &amp; S Net'!R73*Q$20</f>
        <v>675.57045033681914</v>
      </c>
      <c r="R59" s="97">
        <f>'X RS G &amp; S Net'!S73*R$20</f>
        <v>652.7250727891975</v>
      </c>
      <c r="S59" s="97">
        <f>'X RS G &amp; S Net'!T73*S$20</f>
        <v>630.65224424077041</v>
      </c>
      <c r="T59" s="97">
        <f>'X RS G &amp; S Net'!U73*T$20</f>
        <v>609.32583984615508</v>
      </c>
      <c r="U59" s="97">
        <f>'X RS G &amp; S Net'!V73*U$20</f>
        <v>588.72061820884551</v>
      </c>
      <c r="V59" s="97">
        <f>'X RS G &amp; S Net'!W73*V$20</f>
        <v>568.81219150613106</v>
      </c>
      <c r="W59" s="97">
        <f>'X RS G &amp; S Net'!X73*W$20</f>
        <v>549.57699662428126</v>
      </c>
      <c r="X59" s="97">
        <f>'X RS G &amp; S Net'!Y73*X$20</f>
        <v>530.99226726983704</v>
      </c>
      <c r="Y59" s="97">
        <f>('X RS G &amp; S Net'!Y73/$C$16)*$X$20</f>
        <v>15171.207636281057</v>
      </c>
      <c r="Z59" s="97">
        <f t="shared" si="5"/>
        <v>30187.500000000036</v>
      </c>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row>
    <row r="60" spans="2:52" x14ac:dyDescent="0.2">
      <c r="B60" s="304" t="str">
        <f>'RS V Info'!B44</f>
        <v>Educational visits: other groups, supported by NE staff.</v>
      </c>
      <c r="C60" s="305" t="str">
        <f>'RS V Info'!C44</f>
        <v>Mostly others who don't pay NE for it</v>
      </c>
      <c r="D60" s="306">
        <f>'RS V Info'!J44</f>
        <v>0</v>
      </c>
      <c r="E60" s="97">
        <f>'X RS G &amp; S Net'!F76*E$20</f>
        <v>875</v>
      </c>
      <c r="F60" s="97">
        <f>'X RS G &amp; S Net'!G76*F$20</f>
        <v>845.41062801932378</v>
      </c>
      <c r="G60" s="97">
        <f>'X RS G &amp; S Net'!H76*G$20</f>
        <v>816.82186282060263</v>
      </c>
      <c r="H60" s="97">
        <f>'X RS G &amp; S Net'!I76*H$20</f>
        <v>789.19986745951962</v>
      </c>
      <c r="I60" s="97">
        <f>'X RS G &amp; S Net'!J76*I$20</f>
        <v>762.51194923625087</v>
      </c>
      <c r="J60" s="97">
        <f>'X RS G &amp; S Net'!K76*J$20</f>
        <v>736.72652100120865</v>
      </c>
      <c r="K60" s="97">
        <f>'X RS G &amp; S Net'!L76*K$20</f>
        <v>711.81306376928376</v>
      </c>
      <c r="L60" s="97">
        <f>'X RS G &amp; S Net'!M76*L$20</f>
        <v>687.74209059834175</v>
      </c>
      <c r="M60" s="97">
        <f>'X RS G &amp; S Net'!N76*M$20</f>
        <v>664.48511168921925</v>
      </c>
      <c r="N60" s="97">
        <f>'X RS G &amp; S Net'!O76*N$20</f>
        <v>642.01460066591233</v>
      </c>
      <c r="O60" s="97">
        <f>'X RS G &amp; S Net'!P76*O$20</f>
        <v>620.3039619960507</v>
      </c>
      <c r="P60" s="97">
        <f>'X RS G &amp; S Net'!Q76*P$20</f>
        <v>599.32749951309245</v>
      </c>
      <c r="Q60" s="97">
        <f>'X RS G &amp; S Net'!R76*Q$20</f>
        <v>579.0603860029878</v>
      </c>
      <c r="R60" s="97">
        <f>'X RS G &amp; S Net'!S76*R$20</f>
        <v>559.47863381931211</v>
      </c>
      <c r="S60" s="97">
        <f>'X RS G &amp; S Net'!T76*S$20</f>
        <v>540.55906649208885</v>
      </c>
      <c r="T60" s="97">
        <f>'X RS G &amp; S Net'!U76*T$20</f>
        <v>522.2792912967044</v>
      </c>
      <c r="U60" s="97">
        <f>'X RS G &amp; S Net'!V76*U$20</f>
        <v>504.61767275043906</v>
      </c>
      <c r="V60" s="97">
        <f>'X RS G &amp; S Net'!W76*V$20</f>
        <v>487.55330700525514</v>
      </c>
      <c r="W60" s="97">
        <f>'X RS G &amp; S Net'!X76*W$20</f>
        <v>471.06599710652677</v>
      </c>
      <c r="X60" s="97">
        <f>'X RS G &amp; S Net'!Y76*X$20</f>
        <v>455.13622908843172</v>
      </c>
      <c r="Y60" s="97">
        <f>('X RS G &amp; S Net'!Y76/$C$16)*$X$20</f>
        <v>13003.892259669476</v>
      </c>
      <c r="Z60" s="97">
        <f t="shared" si="5"/>
        <v>25875.000000000029</v>
      </c>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row>
    <row r="61" spans="2:52" x14ac:dyDescent="0.2">
      <c r="B61" s="304" t="str">
        <f>'RS V Info'!B45</f>
        <v>Educational visits: other groups (unsupported).</v>
      </c>
      <c r="C61" s="305" t="str">
        <f>'RS V Info'!C45</f>
        <v>NE &amp;/or others who pay NE for it</v>
      </c>
      <c r="D61" s="306">
        <f>'RS V Info'!J45</f>
        <v>0</v>
      </c>
      <c r="E61" s="97">
        <f>'X RS G &amp; S Net'!F79*E$20</f>
        <v>1104.1666666666667</v>
      </c>
      <c r="F61" s="97">
        <f>'X RS G &amp; S Net'!G79*F$20</f>
        <v>1066.8276972624801</v>
      </c>
      <c r="G61" s="97">
        <f>'X RS G &amp; S Net'!H79*G$20</f>
        <v>1030.7513983212368</v>
      </c>
      <c r="H61" s="97">
        <f>'X RS G &amp; S Net'!I79*H$20</f>
        <v>995.89507084177478</v>
      </c>
      <c r="I61" s="97">
        <f>'X RS G &amp; S Net'!J79*I$20</f>
        <v>962.21745975050703</v>
      </c>
      <c r="J61" s="97">
        <f>'X RS G &amp; S Net'!K79*J$20</f>
        <v>929.6787050729539</v>
      </c>
      <c r="K61" s="97">
        <f>'X RS G &amp; S Net'!L79*K$20</f>
        <v>898.24029475647717</v>
      </c>
      <c r="L61" s="97">
        <f>'X RS G &amp; S Net'!M79*L$20</f>
        <v>867.86501908838363</v>
      </c>
      <c r="M61" s="97">
        <f>'X RS G &amp; S Net'!N79*M$20</f>
        <v>838.5169266554434</v>
      </c>
      <c r="N61" s="97">
        <f>'X RS G &amp; S Net'!O79*N$20</f>
        <v>810.16128179269901</v>
      </c>
      <c r="O61" s="97">
        <f>'X RS G &amp; S Net'!P79*O$20</f>
        <v>782.76452347120687</v>
      </c>
      <c r="P61" s="97">
        <f>'X RS G &amp; S Net'!Q79*P$20</f>
        <v>756.29422557604528</v>
      </c>
      <c r="Q61" s="97">
        <f>'X RS G &amp; S Net'!R79*Q$20</f>
        <v>730.71905852757993</v>
      </c>
      <c r="R61" s="97">
        <f>'X RS G &amp; S Net'!S79*R$20</f>
        <v>706.00875220056048</v>
      </c>
      <c r="S61" s="97">
        <f>'X RS G &amp; S Net'!T79*S$20</f>
        <v>682.13406009715982</v>
      </c>
      <c r="T61" s="97">
        <f>'X RS G &amp; S Net'!U79*T$20</f>
        <v>659.0667247315555</v>
      </c>
      <c r="U61" s="97">
        <f>'X RS G &amp; S Net'!V79*U$20</f>
        <v>636.77944418507786</v>
      </c>
      <c r="V61" s="97">
        <f>'X RS G &amp; S Net'!W79*V$20</f>
        <v>615.24583979234581</v>
      </c>
      <c r="W61" s="97">
        <f>'X RS G &amp; S Net'!X79*W$20</f>
        <v>594.44042492014091</v>
      </c>
      <c r="X61" s="97">
        <f>'X RS G &amp; S Net'!Y79*X$20</f>
        <v>574.33857480206859</v>
      </c>
      <c r="Y61" s="97">
        <f>('X RS G &amp; S Net'!Y79/$C$16)*$X$20</f>
        <v>16409.673565773388</v>
      </c>
      <c r="Z61" s="97">
        <f t="shared" si="5"/>
        <v>32651.785714285754</v>
      </c>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row>
    <row r="62" spans="2:52" x14ac:dyDescent="0.2">
      <c r="B62" s="304" t="str">
        <f>'RS V Info'!B46</f>
        <v>Volunteer training.</v>
      </c>
      <c r="C62" s="305" t="str">
        <f>'RS V Info'!C46</f>
        <v>NE &amp;/or others who pay NE for it</v>
      </c>
      <c r="D62" s="306">
        <f>'RS V Info'!J46</f>
        <v>0</v>
      </c>
      <c r="E62" s="97">
        <f>'X RS G &amp; S Net'!F82*E$20</f>
        <v>0</v>
      </c>
      <c r="F62" s="97">
        <f>'X RS G &amp; S Net'!G82*F$20</f>
        <v>0</v>
      </c>
      <c r="G62" s="97">
        <f>'X RS G &amp; S Net'!H82*G$20</f>
        <v>0</v>
      </c>
      <c r="H62" s="97">
        <f>'X RS G &amp; S Net'!I82*H$20</f>
        <v>0</v>
      </c>
      <c r="I62" s="97">
        <f>'X RS G &amp; S Net'!J82*I$20</f>
        <v>0</v>
      </c>
      <c r="J62" s="97">
        <f>'X RS G &amp; S Net'!K82*J$20</f>
        <v>0</v>
      </c>
      <c r="K62" s="97">
        <f>'X RS G &amp; S Net'!L82*K$20</f>
        <v>0</v>
      </c>
      <c r="L62" s="97">
        <f>'X RS G &amp; S Net'!M82*L$20</f>
        <v>0</v>
      </c>
      <c r="M62" s="97">
        <f>'X RS G &amp; S Net'!N82*M$20</f>
        <v>0</v>
      </c>
      <c r="N62" s="97">
        <f>'X RS G &amp; S Net'!O82*N$20</f>
        <v>0</v>
      </c>
      <c r="O62" s="97">
        <f>'X RS G &amp; S Net'!P82*O$20</f>
        <v>0</v>
      </c>
      <c r="P62" s="97">
        <f>'X RS G &amp; S Net'!Q82*P$20</f>
        <v>0</v>
      </c>
      <c r="Q62" s="97">
        <f>'X RS G &amp; S Net'!R82*Q$20</f>
        <v>0</v>
      </c>
      <c r="R62" s="97">
        <f>'X RS G &amp; S Net'!S82*R$20</f>
        <v>0</v>
      </c>
      <c r="S62" s="97">
        <f>'X RS G &amp; S Net'!T82*S$20</f>
        <v>0</v>
      </c>
      <c r="T62" s="97">
        <f>'X RS G &amp; S Net'!U82*T$20</f>
        <v>0</v>
      </c>
      <c r="U62" s="97">
        <f>'X RS G &amp; S Net'!V82*U$20</f>
        <v>0</v>
      </c>
      <c r="V62" s="97">
        <f>'X RS G &amp; S Net'!W82*V$20</f>
        <v>0</v>
      </c>
      <c r="W62" s="97">
        <f>'X RS G &amp; S Net'!X82*W$20</f>
        <v>0</v>
      </c>
      <c r="X62" s="97">
        <f>'X RS G &amp; S Net'!Y82*X$20</f>
        <v>0</v>
      </c>
      <c r="Y62" s="97">
        <f>('X RS G &amp; S Net'!Y82/$C$16)*$X$20</f>
        <v>0</v>
      </c>
      <c r="Z62" s="97">
        <f t="shared" si="5"/>
        <v>0</v>
      </c>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row>
    <row r="63" spans="2:52" x14ac:dyDescent="0.2">
      <c r="B63" s="304" t="str">
        <f>'RS V Info'!B47</f>
        <v>Apprentice training.</v>
      </c>
      <c r="C63" s="305" t="str">
        <f>'RS V Info'!C47</f>
        <v>NE &amp;/or others who pay NE for it</v>
      </c>
      <c r="D63" s="306">
        <f>'RS V Info'!J47</f>
        <v>0</v>
      </c>
      <c r="E63" s="97">
        <f>'X RS G &amp; S Net'!F85*E$20</f>
        <v>0</v>
      </c>
      <c r="F63" s="97">
        <f>'X RS G &amp; S Net'!G85*F$20</f>
        <v>0</v>
      </c>
      <c r="G63" s="97">
        <f>'X RS G &amp; S Net'!H85*G$20</f>
        <v>0</v>
      </c>
      <c r="H63" s="97">
        <f>'X RS G &amp; S Net'!I85*H$20</f>
        <v>0</v>
      </c>
      <c r="I63" s="97">
        <f>'X RS G &amp; S Net'!J85*I$20</f>
        <v>0</v>
      </c>
      <c r="J63" s="97">
        <f>'X RS G &amp; S Net'!K85*J$20</f>
        <v>0</v>
      </c>
      <c r="K63" s="97">
        <f>'X RS G &amp; S Net'!L85*K$20</f>
        <v>0</v>
      </c>
      <c r="L63" s="97">
        <f>'X RS G &amp; S Net'!M85*L$20</f>
        <v>0</v>
      </c>
      <c r="M63" s="97">
        <f>'X RS G &amp; S Net'!N85*M$20</f>
        <v>0</v>
      </c>
      <c r="N63" s="97">
        <f>'X RS G &amp; S Net'!O85*N$20</f>
        <v>0</v>
      </c>
      <c r="O63" s="97">
        <f>'X RS G &amp; S Net'!P85*O$20</f>
        <v>0</v>
      </c>
      <c r="P63" s="97">
        <f>'X RS G &amp; S Net'!Q85*P$20</f>
        <v>0</v>
      </c>
      <c r="Q63" s="97">
        <f>'X RS G &amp; S Net'!R85*Q$20</f>
        <v>0</v>
      </c>
      <c r="R63" s="97">
        <f>'X RS G &amp; S Net'!S85*R$20</f>
        <v>0</v>
      </c>
      <c r="S63" s="97">
        <f>'X RS G &amp; S Net'!T85*S$20</f>
        <v>0</v>
      </c>
      <c r="T63" s="97">
        <f>'X RS G &amp; S Net'!U85*T$20</f>
        <v>0</v>
      </c>
      <c r="U63" s="97">
        <f>'X RS G &amp; S Net'!V85*U$20</f>
        <v>0</v>
      </c>
      <c r="V63" s="97">
        <f>'X RS G &amp; S Net'!W85*V$20</f>
        <v>0</v>
      </c>
      <c r="W63" s="97">
        <f>'X RS G &amp; S Net'!X85*W$20</f>
        <v>0</v>
      </c>
      <c r="X63" s="97">
        <f>'X RS G &amp; S Net'!Y85*X$20</f>
        <v>0</v>
      </c>
      <c r="Y63" s="97">
        <f>('X RS G &amp; S Net'!Y85/$C$16)*$X$20</f>
        <v>0</v>
      </c>
      <c r="Z63" s="97">
        <f t="shared" si="5"/>
        <v>0</v>
      </c>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row>
    <row r="64" spans="2:52" ht="30" x14ac:dyDescent="0.2">
      <c r="B64" s="311" t="s">
        <v>345</v>
      </c>
      <c r="C64" s="312"/>
      <c r="D64" s="313"/>
      <c r="E64" s="619"/>
      <c r="F64" s="331"/>
      <c r="G64" s="331"/>
      <c r="H64" s="331"/>
      <c r="I64" s="331"/>
      <c r="J64" s="331"/>
      <c r="K64" s="331"/>
      <c r="L64" s="331"/>
      <c r="M64" s="331"/>
      <c r="N64" s="331"/>
      <c r="O64" s="331"/>
      <c r="P64" s="331"/>
      <c r="Q64" s="331"/>
      <c r="R64" s="331"/>
      <c r="S64" s="331"/>
      <c r="T64" s="331"/>
      <c r="U64" s="331"/>
      <c r="V64" s="331"/>
      <c r="W64" s="331"/>
      <c r="X64" s="331"/>
      <c r="Y64" s="331"/>
      <c r="Z64" s="331"/>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row>
    <row r="65" spans="2:52" x14ac:dyDescent="0.2">
      <c r="B65" s="314" t="s">
        <v>130</v>
      </c>
      <c r="C65" s="305"/>
      <c r="D65" s="306"/>
      <c r="E65" s="98"/>
      <c r="F65" s="98"/>
      <c r="G65" s="98"/>
      <c r="H65" s="98"/>
      <c r="I65" s="98"/>
      <c r="J65" s="98"/>
      <c r="K65" s="98"/>
      <c r="L65" s="98"/>
      <c r="M65" s="98"/>
      <c r="N65" s="98"/>
      <c r="O65" s="98"/>
      <c r="P65" s="98"/>
      <c r="Q65" s="98"/>
      <c r="R65" s="98"/>
      <c r="S65" s="98"/>
      <c r="T65" s="98"/>
      <c r="U65" s="98"/>
      <c r="V65" s="98"/>
      <c r="W65" s="98"/>
      <c r="X65" s="98"/>
      <c r="Y65" s="98"/>
      <c r="Z65" s="98"/>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row>
    <row r="66" spans="2:52" x14ac:dyDescent="0.2">
      <c r="B66" s="316" t="s">
        <v>126</v>
      </c>
      <c r="C66" s="305"/>
      <c r="D66" s="306"/>
      <c r="E66" s="615">
        <f t="shared" ref="E66:Z66" si="6">SUMIF($D$39:$D$63, "Yes", E39:E63)</f>
        <v>800</v>
      </c>
      <c r="F66" s="328">
        <f t="shared" si="6"/>
        <v>772.94685990338166</v>
      </c>
      <c r="G66" s="328">
        <f t="shared" si="6"/>
        <v>10081.915563957153</v>
      </c>
      <c r="H66" s="328">
        <f t="shared" si="6"/>
        <v>9740.9812212146426</v>
      </c>
      <c r="I66" s="328">
        <f t="shared" si="6"/>
        <v>31197.631751608889</v>
      </c>
      <c r="J66" s="328">
        <f t="shared" si="6"/>
        <v>9093.3102020720598</v>
      </c>
      <c r="K66" s="328">
        <f t="shared" si="6"/>
        <v>650.80051544620233</v>
      </c>
      <c r="L66" s="328">
        <f t="shared" si="6"/>
        <v>628.79276854705529</v>
      </c>
      <c r="M66" s="328">
        <f t="shared" si="6"/>
        <v>607.52924497300046</v>
      </c>
      <c r="N66" s="328">
        <f t="shared" si="6"/>
        <v>18930.259082492044</v>
      </c>
      <c r="O66" s="328">
        <f t="shared" si="6"/>
        <v>567.13505096781773</v>
      </c>
      <c r="P66" s="328">
        <f t="shared" si="6"/>
        <v>547.95657098339882</v>
      </c>
      <c r="Q66" s="328">
        <f t="shared" si="6"/>
        <v>529.42663863130315</v>
      </c>
      <c r="R66" s="328">
        <f t="shared" si="6"/>
        <v>511.52332234908533</v>
      </c>
      <c r="S66" s="328">
        <f t="shared" si="6"/>
        <v>15938.770189138162</v>
      </c>
      <c r="T66" s="328">
        <f t="shared" si="6"/>
        <v>477.51249489984394</v>
      </c>
      <c r="U66" s="328">
        <f t="shared" si="6"/>
        <v>461.36472937182998</v>
      </c>
      <c r="V66" s="328">
        <f t="shared" si="6"/>
        <v>445.76302354766187</v>
      </c>
      <c r="W66" s="328">
        <f t="shared" si="6"/>
        <v>430.68891164025297</v>
      </c>
      <c r="X66" s="328">
        <f t="shared" si="6"/>
        <v>13420.0168119789</v>
      </c>
      <c r="Y66" s="328">
        <f t="shared" si="6"/>
        <v>113473.86661502931</v>
      </c>
      <c r="Z66" s="328">
        <f t="shared" si="6"/>
        <v>229308.19156875196</v>
      </c>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row>
    <row r="67" spans="2:52" x14ac:dyDescent="0.2">
      <c r="B67" s="316" t="s">
        <v>128</v>
      </c>
      <c r="C67" s="305"/>
      <c r="D67" s="306"/>
      <c r="E67" s="615">
        <f>E68-E66</f>
        <v>804.16666666666674</v>
      </c>
      <c r="F67" s="328">
        <f t="shared" ref="F67:Z67" si="7">F68-F66</f>
        <v>776.97262479871188</v>
      </c>
      <c r="G67" s="328">
        <f t="shared" si="7"/>
        <v>750.69818821131594</v>
      </c>
      <c r="H67" s="328">
        <f t="shared" si="7"/>
        <v>725.31225914136667</v>
      </c>
      <c r="I67" s="328">
        <f t="shared" si="7"/>
        <v>700.78479144093581</v>
      </c>
      <c r="J67" s="328">
        <f t="shared" si="7"/>
        <v>677.08675501539801</v>
      </c>
      <c r="K67" s="328">
        <f t="shared" si="7"/>
        <v>654.19010146415121</v>
      </c>
      <c r="L67" s="328">
        <f t="shared" si="7"/>
        <v>632.06773088323791</v>
      </c>
      <c r="M67" s="328">
        <f t="shared" si="7"/>
        <v>610.69345979056834</v>
      </c>
      <c r="N67" s="328">
        <f t="shared" si="7"/>
        <v>590.04199013581456</v>
      </c>
      <c r="O67" s="328">
        <f t="shared" si="7"/>
        <v>570.08887935827534</v>
      </c>
      <c r="P67" s="328">
        <f t="shared" si="7"/>
        <v>550.81051145727076</v>
      </c>
      <c r="Q67" s="328">
        <f t="shared" si="7"/>
        <v>532.18406904084122</v>
      </c>
      <c r="R67" s="328">
        <f t="shared" si="7"/>
        <v>514.18750631965361</v>
      </c>
      <c r="S67" s="328">
        <f t="shared" si="7"/>
        <v>496.79952301415688</v>
      </c>
      <c r="T67" s="328">
        <f t="shared" si="7"/>
        <v>479.99953914411407</v>
      </c>
      <c r="U67" s="328">
        <f t="shared" si="7"/>
        <v>463.76767067064156</v>
      </c>
      <c r="V67" s="328">
        <f t="shared" si="7"/>
        <v>448.08470596197265</v>
      </c>
      <c r="W67" s="328">
        <f t="shared" si="7"/>
        <v>432.93208305504606</v>
      </c>
      <c r="X67" s="328">
        <f t="shared" si="7"/>
        <v>418.2918676860354</v>
      </c>
      <c r="Y67" s="328">
        <f t="shared" si="7"/>
        <v>11951.196219600999</v>
      </c>
      <c r="Z67" s="328">
        <f t="shared" si="7"/>
        <v>23780.357142857189</v>
      </c>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row>
    <row r="68" spans="2:52" ht="28.5" x14ac:dyDescent="0.2">
      <c r="B68" s="314" t="s">
        <v>129</v>
      </c>
      <c r="C68" s="305"/>
      <c r="D68" s="306"/>
      <c r="E68" s="615">
        <f t="shared" ref="E68:Z68" si="8">SUMIF($C$39:$C$63, "NE &amp;/or others who pay NE for it", E39:E63)</f>
        <v>1604.1666666666667</v>
      </c>
      <c r="F68" s="328">
        <f t="shared" si="8"/>
        <v>1549.9194847020935</v>
      </c>
      <c r="G68" s="328">
        <f t="shared" si="8"/>
        <v>10832.613752168469</v>
      </c>
      <c r="H68" s="328">
        <f t="shared" si="8"/>
        <v>10466.293480356009</v>
      </c>
      <c r="I68" s="328">
        <f t="shared" si="8"/>
        <v>31898.416543049825</v>
      </c>
      <c r="J68" s="328">
        <f t="shared" si="8"/>
        <v>9770.3969570874578</v>
      </c>
      <c r="K68" s="328">
        <f t="shared" si="8"/>
        <v>1304.9906169103535</v>
      </c>
      <c r="L68" s="328">
        <f t="shared" si="8"/>
        <v>1260.8604994302932</v>
      </c>
      <c r="M68" s="328">
        <f t="shared" si="8"/>
        <v>1218.2227047635688</v>
      </c>
      <c r="N68" s="328">
        <f t="shared" si="8"/>
        <v>19520.301072627859</v>
      </c>
      <c r="O68" s="328">
        <f t="shared" si="8"/>
        <v>1137.2239303260931</v>
      </c>
      <c r="P68" s="328">
        <f t="shared" si="8"/>
        <v>1098.7670824406696</v>
      </c>
      <c r="Q68" s="328">
        <f t="shared" si="8"/>
        <v>1061.6107076721444</v>
      </c>
      <c r="R68" s="328">
        <f t="shared" si="8"/>
        <v>1025.7108286687389</v>
      </c>
      <c r="S68" s="328">
        <f t="shared" si="8"/>
        <v>16435.569712152319</v>
      </c>
      <c r="T68" s="328">
        <f t="shared" si="8"/>
        <v>957.51203404395801</v>
      </c>
      <c r="U68" s="328">
        <f t="shared" si="8"/>
        <v>925.13240004247155</v>
      </c>
      <c r="V68" s="328">
        <f t="shared" si="8"/>
        <v>893.84772950963452</v>
      </c>
      <c r="W68" s="328">
        <f t="shared" si="8"/>
        <v>863.62099469529903</v>
      </c>
      <c r="X68" s="328">
        <f t="shared" si="8"/>
        <v>13838.308679664935</v>
      </c>
      <c r="Y68" s="328">
        <f t="shared" si="8"/>
        <v>125425.06283463031</v>
      </c>
      <c r="Z68" s="328">
        <f t="shared" si="8"/>
        <v>253088.54871160915</v>
      </c>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row>
    <row r="69" spans="2:52" ht="28.5" x14ac:dyDescent="0.2">
      <c r="B69" s="314" t="s">
        <v>131</v>
      </c>
      <c r="C69" s="305"/>
      <c r="D69" s="306"/>
      <c r="E69" s="615">
        <f t="shared" ref="E69:Z69" si="9">SUMIF($C$39:$C$63,"Mostly others who don't pay NE for it", E39:E63)</f>
        <v>5198027.9443389364</v>
      </c>
      <c r="F69" s="328">
        <f t="shared" si="9"/>
        <v>5091974.4913082309</v>
      </c>
      <c r="G69" s="328">
        <f t="shared" si="9"/>
        <v>4939455.7648005215</v>
      </c>
      <c r="H69" s="328">
        <f t="shared" si="9"/>
        <v>4791008.6502416404</v>
      </c>
      <c r="I69" s="328">
        <f t="shared" si="9"/>
        <v>4459169.4079609793</v>
      </c>
      <c r="J69" s="328">
        <f t="shared" si="9"/>
        <v>4328741.5306748198</v>
      </c>
      <c r="K69" s="328">
        <f t="shared" si="9"/>
        <v>4245761.3760541305</v>
      </c>
      <c r="L69" s="328">
        <f t="shared" si="9"/>
        <v>4163443.2707948647</v>
      </c>
      <c r="M69" s="328">
        <f t="shared" si="9"/>
        <v>4081837.3306179768</v>
      </c>
      <c r="N69" s="328">
        <f t="shared" si="9"/>
        <v>3915540.1652960107</v>
      </c>
      <c r="O69" s="328">
        <f t="shared" si="9"/>
        <v>3837111.9809500985</v>
      </c>
      <c r="P69" s="328">
        <f t="shared" si="9"/>
        <v>3759510.4999142974</v>
      </c>
      <c r="Q69" s="328">
        <f t="shared" si="9"/>
        <v>3682769.4964853306</v>
      </c>
      <c r="R69" s="328">
        <f t="shared" si="9"/>
        <v>3606919.5153308935</v>
      </c>
      <c r="S69" s="328">
        <f t="shared" si="9"/>
        <v>3454507.6706598131</v>
      </c>
      <c r="T69" s="328">
        <f t="shared" si="9"/>
        <v>3626167.9727096441</v>
      </c>
      <c r="U69" s="328">
        <f t="shared" si="9"/>
        <v>3782267.9949115734</v>
      </c>
      <c r="V69" s="328">
        <f t="shared" si="9"/>
        <v>3923663.8210995016</v>
      </c>
      <c r="W69" s="328">
        <f t="shared" si="9"/>
        <v>4051171.4296850748</v>
      </c>
      <c r="X69" s="328">
        <f t="shared" si="9"/>
        <v>4070043.6964264535</v>
      </c>
      <c r="Y69" s="328">
        <f t="shared" si="9"/>
        <v>116286962.75504154</v>
      </c>
      <c r="Z69" s="328">
        <f t="shared" si="9"/>
        <v>199296056.76530236</v>
      </c>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row>
    <row r="70" spans="2:52" x14ac:dyDescent="0.2">
      <c r="B70" s="317"/>
      <c r="C70" s="318"/>
      <c r="D70" s="318"/>
      <c r="E70" s="315"/>
      <c r="F70" s="315"/>
      <c r="G70" s="315"/>
      <c r="H70" s="315"/>
      <c r="I70" s="315"/>
      <c r="J70" s="315"/>
      <c r="K70" s="315"/>
      <c r="L70" s="315"/>
      <c r="M70" s="315"/>
      <c r="N70" s="315"/>
      <c r="O70" s="315"/>
      <c r="P70" s="315"/>
      <c r="Q70" s="315"/>
      <c r="R70" s="315"/>
      <c r="S70" s="315"/>
      <c r="T70" s="315"/>
      <c r="U70" s="315"/>
      <c r="V70" s="315"/>
      <c r="W70" s="315"/>
      <c r="X70" s="315"/>
      <c r="Y70" s="315"/>
      <c r="Z70" s="315"/>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row>
    <row r="71" spans="2:52" x14ac:dyDescent="0.2">
      <c r="B71" s="304"/>
      <c r="C71" s="318"/>
      <c r="D71" s="318"/>
      <c r="E71" s="315"/>
      <c r="F71" s="315"/>
      <c r="G71" s="315"/>
      <c r="H71" s="315"/>
      <c r="I71" s="315"/>
      <c r="J71" s="315"/>
      <c r="K71" s="315"/>
      <c r="L71" s="315"/>
      <c r="M71" s="315"/>
      <c r="N71" s="315"/>
      <c r="O71" s="315"/>
      <c r="P71" s="315"/>
      <c r="Q71" s="315"/>
      <c r="R71" s="315"/>
      <c r="S71" s="315"/>
      <c r="T71" s="315"/>
      <c r="U71" s="315"/>
      <c r="V71" s="315"/>
      <c r="W71" s="315"/>
      <c r="X71" s="315"/>
      <c r="Y71" s="315"/>
      <c r="Z71" s="315"/>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row>
    <row r="72" spans="2:52" s="103" customFormat="1" x14ac:dyDescent="0.2">
      <c r="B72" s="84"/>
      <c r="C72" s="319"/>
      <c r="D72" s="319"/>
    </row>
    <row r="73" spans="2:52" s="103" customFormat="1" ht="15.75" x14ac:dyDescent="0.2">
      <c r="B73" s="83" t="s">
        <v>116</v>
      </c>
      <c r="C73" s="319"/>
      <c r="D73" s="319"/>
    </row>
    <row r="74" spans="2:52" s="103" customFormat="1" x14ac:dyDescent="0.2">
      <c r="B74" s="84" t="s">
        <v>118</v>
      </c>
      <c r="C74" s="319"/>
      <c r="D74" s="319"/>
    </row>
    <row r="75" spans="2:52" s="103" customFormat="1" x14ac:dyDescent="0.2">
      <c r="B75" s="84"/>
      <c r="C75" s="319"/>
      <c r="D75" s="319"/>
    </row>
    <row r="76" spans="2:52" s="103" customFormat="1" ht="15" x14ac:dyDescent="0.25">
      <c r="B76" s="84"/>
      <c r="C76" s="85"/>
      <c r="D76" s="86"/>
      <c r="E76" s="795" t="s">
        <v>532</v>
      </c>
      <c r="F76" s="796"/>
      <c r="G76" s="796"/>
      <c r="H76" s="796"/>
      <c r="I76" s="796"/>
      <c r="J76" s="796"/>
      <c r="K76" s="796"/>
      <c r="L76" s="796"/>
      <c r="M76" s="796"/>
      <c r="N76" s="796"/>
      <c r="O76" s="796"/>
      <c r="P76" s="796"/>
      <c r="Q76" s="796"/>
      <c r="R76" s="796"/>
      <c r="S76" s="796"/>
      <c r="T76" s="796"/>
      <c r="U76" s="796"/>
      <c r="V76" s="796"/>
      <c r="W76" s="796"/>
      <c r="X76" s="796"/>
      <c r="Y76" s="87"/>
      <c r="Z76" s="87"/>
      <c r="AA76" s="87"/>
      <c r="AB76" s="87"/>
      <c r="AC76" s="87"/>
      <c r="AD76" s="87"/>
      <c r="AE76" s="87"/>
      <c r="AF76" s="87"/>
      <c r="AG76" s="87"/>
    </row>
    <row r="77" spans="2:52" s="103" customFormat="1" ht="45" x14ac:dyDescent="0.25">
      <c r="B77" s="88" t="s">
        <v>54</v>
      </c>
      <c r="C77" s="89" t="s">
        <v>326</v>
      </c>
      <c r="D77" s="90" t="s">
        <v>81</v>
      </c>
      <c r="E77" s="91">
        <v>2016</v>
      </c>
      <c r="F77" s="92">
        <v>2017</v>
      </c>
      <c r="G77" s="92">
        <f>F77+1</f>
        <v>2018</v>
      </c>
      <c r="H77" s="92">
        <f t="shared" ref="H77:X77" si="10">G77+1</f>
        <v>2019</v>
      </c>
      <c r="I77" s="92">
        <f t="shared" si="10"/>
        <v>2020</v>
      </c>
      <c r="J77" s="92">
        <f t="shared" si="10"/>
        <v>2021</v>
      </c>
      <c r="K77" s="92">
        <f t="shared" si="10"/>
        <v>2022</v>
      </c>
      <c r="L77" s="92">
        <f t="shared" si="10"/>
        <v>2023</v>
      </c>
      <c r="M77" s="92">
        <f t="shared" si="10"/>
        <v>2024</v>
      </c>
      <c r="N77" s="92">
        <f t="shared" si="10"/>
        <v>2025</v>
      </c>
      <c r="O77" s="92">
        <f t="shared" si="10"/>
        <v>2026</v>
      </c>
      <c r="P77" s="92">
        <f t="shared" si="10"/>
        <v>2027</v>
      </c>
      <c r="Q77" s="92">
        <f t="shared" si="10"/>
        <v>2028</v>
      </c>
      <c r="R77" s="92">
        <f t="shared" si="10"/>
        <v>2029</v>
      </c>
      <c r="S77" s="92">
        <f t="shared" si="10"/>
        <v>2030</v>
      </c>
      <c r="T77" s="92">
        <f t="shared" si="10"/>
        <v>2031</v>
      </c>
      <c r="U77" s="92">
        <f t="shared" si="10"/>
        <v>2032</v>
      </c>
      <c r="V77" s="92">
        <f t="shared" si="10"/>
        <v>2033</v>
      </c>
      <c r="W77" s="92">
        <f t="shared" si="10"/>
        <v>2034</v>
      </c>
      <c r="X77" s="92">
        <f t="shared" si="10"/>
        <v>2035</v>
      </c>
      <c r="Y77" s="301" t="s">
        <v>334</v>
      </c>
      <c r="Z77" s="301" t="s">
        <v>125</v>
      </c>
      <c r="AA77" s="87"/>
      <c r="AB77" s="87"/>
      <c r="AC77" s="87"/>
      <c r="AD77" s="87"/>
      <c r="AE77" s="87"/>
      <c r="AF77" s="87"/>
      <c r="AG77" s="87"/>
    </row>
    <row r="78" spans="2:52" s="103" customFormat="1" ht="15" x14ac:dyDescent="0.2">
      <c r="B78" s="93" t="s">
        <v>120</v>
      </c>
      <c r="C78" s="320"/>
      <c r="D78" s="321"/>
      <c r="E78" s="328"/>
      <c r="F78" s="328"/>
      <c r="G78" s="328"/>
      <c r="H78" s="328"/>
      <c r="I78" s="328"/>
      <c r="J78" s="328"/>
      <c r="K78" s="328"/>
      <c r="L78" s="328"/>
      <c r="M78" s="328"/>
      <c r="N78" s="328"/>
      <c r="O78" s="328"/>
      <c r="P78" s="328"/>
      <c r="Q78" s="328"/>
      <c r="R78" s="328"/>
      <c r="S78" s="328"/>
      <c r="T78" s="328"/>
      <c r="U78" s="328"/>
      <c r="V78" s="328"/>
      <c r="W78" s="328"/>
      <c r="X78" s="328"/>
      <c r="Y78" s="97"/>
      <c r="Z78" s="97"/>
      <c r="AA78" s="87"/>
      <c r="AB78" s="87"/>
      <c r="AC78" s="87"/>
      <c r="AD78" s="87"/>
      <c r="AE78" s="87"/>
      <c r="AF78" s="87"/>
      <c r="AG78" s="87"/>
    </row>
    <row r="79" spans="2:52" s="103" customFormat="1" x14ac:dyDescent="0.2">
      <c r="B79" s="94" t="s">
        <v>95</v>
      </c>
      <c r="C79" s="320" t="str">
        <f>'RS Non-Attrib'!D59</f>
        <v>Legal/moral obligations</v>
      </c>
      <c r="D79" s="322" t="str">
        <f>'RS Non-Attrib'!E59</f>
        <v>Not NE</v>
      </c>
      <c r="E79" s="328">
        <f>'RS Non-Attrib'!H59*E$20</f>
        <v>-12600</v>
      </c>
      <c r="F79" s="328">
        <f>'RS Non-Attrib'!I59*F$20</f>
        <v>-12173.913043478262</v>
      </c>
      <c r="G79" s="328">
        <f>'RS Non-Attrib'!J59*G$20</f>
        <v>-11762.234824616678</v>
      </c>
      <c r="H79" s="328">
        <f>'RS Non-Attrib'!K59*H$20</f>
        <v>-11364.478091417082</v>
      </c>
      <c r="I79" s="328">
        <f>'RS Non-Attrib'!L59*I$20</f>
        <v>-10980.172069002012</v>
      </c>
      <c r="J79" s="328">
        <f>'RS Non-Attrib'!M59*J$20</f>
        <v>-10608.861902417404</v>
      </c>
      <c r="K79" s="328">
        <f>'RS Non-Attrib'!N59*K$20</f>
        <v>-10250.108118277685</v>
      </c>
      <c r="L79" s="328">
        <f>'RS Non-Attrib'!O59*L$20</f>
        <v>-9903.4861046161204</v>
      </c>
      <c r="M79" s="328">
        <f>'RS Non-Attrib'!P59*M$20</f>
        <v>-9568.5856083247563</v>
      </c>
      <c r="N79" s="328">
        <f>'RS Non-Attrib'!Q59*N$20</f>
        <v>-9245.0102495891388</v>
      </c>
      <c r="O79" s="328">
        <f>'RS Non-Attrib'!R59*O$20</f>
        <v>-8932.3770527431298</v>
      </c>
      <c r="P79" s="328">
        <f>'RS Non-Attrib'!S59*P$20</f>
        <v>-8630.3159929885314</v>
      </c>
      <c r="Q79" s="328">
        <f>'RS Non-Attrib'!T59*Q$20</f>
        <v>-8338.4695584430247</v>
      </c>
      <c r="R79" s="328">
        <f>'RS Non-Attrib'!U59*R$20</f>
        <v>-8056.4923269980936</v>
      </c>
      <c r="S79" s="328">
        <f>'RS Non-Attrib'!V59*S$20</f>
        <v>-7784.0505574860799</v>
      </c>
      <c r="T79" s="328">
        <f>'RS Non-Attrib'!W59*T$20</f>
        <v>-7520.8217946725426</v>
      </c>
      <c r="U79" s="328">
        <f>'RS Non-Attrib'!X59*U$20</f>
        <v>-7266.4944876063219</v>
      </c>
      <c r="V79" s="328">
        <f>'RS Non-Attrib'!Y59*V$20</f>
        <v>-7020.7676208756748</v>
      </c>
      <c r="W79" s="328">
        <f>'RS Non-Attrib'!Z59*W$20</f>
        <v>-6783.3503583339852</v>
      </c>
      <c r="X79" s="328">
        <f>'RS Non-Attrib'!AA59*X$20</f>
        <v>-6553.9616988734169</v>
      </c>
      <c r="Y79" s="328">
        <f>('RS Non-Attrib'!AA59/$C$16)*$X$20</f>
        <v>-187256.04853924044</v>
      </c>
      <c r="Z79" s="97">
        <f>SUM(E79:Y79)</f>
        <v>-372600.00000000035</v>
      </c>
      <c r="AA79" s="87"/>
      <c r="AB79" s="87"/>
      <c r="AC79" s="87"/>
      <c r="AD79" s="87"/>
      <c r="AE79" s="87"/>
      <c r="AF79" s="87"/>
      <c r="AG79" s="87"/>
    </row>
    <row r="80" spans="2:52" s="103" customFormat="1" x14ac:dyDescent="0.2">
      <c r="B80" s="94" t="s">
        <v>319</v>
      </c>
      <c r="C80" s="320" t="str">
        <f>'RS Non-Attrib'!D60</f>
        <v>Nature conservation</v>
      </c>
      <c r="D80" s="322" t="str">
        <f>'RS Non-Attrib'!E60</f>
        <v>Not NE</v>
      </c>
      <c r="E80" s="328">
        <f>'RS Non-Attrib'!H60*E$20</f>
        <v>-39200</v>
      </c>
      <c r="F80" s="328">
        <f>'RS Non-Attrib'!I60*F$20</f>
        <v>-34492.753623188408</v>
      </c>
      <c r="G80" s="328">
        <f>'RS Non-Attrib'!J60*G$20</f>
        <v>-33326.332003080592</v>
      </c>
      <c r="H80" s="328">
        <f>'RS Non-Attrib'!K60*H$20</f>
        <v>-32199.354592348398</v>
      </c>
      <c r="I80" s="328">
        <f>'RS Non-Attrib'!L60*I$20</f>
        <v>-34160.53532578404</v>
      </c>
      <c r="J80" s="328">
        <f>'RS Non-Attrib'!M60*J$20</f>
        <v>-30058.442056849315</v>
      </c>
      <c r="K80" s="328">
        <f>'RS Non-Attrib'!N60*K$20</f>
        <v>-29041.973001786777</v>
      </c>
      <c r="L80" s="328">
        <f>'RS Non-Attrib'!O60*L$20</f>
        <v>-28059.877296412342</v>
      </c>
      <c r="M80" s="328">
        <f>'RS Non-Attrib'!P60*M$20</f>
        <v>-29768.933003677022</v>
      </c>
      <c r="N80" s="328">
        <f>'RS Non-Attrib'!Q60*N$20</f>
        <v>-26194.195707169223</v>
      </c>
      <c r="O80" s="328">
        <f>'RS Non-Attrib'!R60*O$20</f>
        <v>-25308.401649438867</v>
      </c>
      <c r="P80" s="328">
        <f>'RS Non-Attrib'!S60*P$20</f>
        <v>-24452.561980134171</v>
      </c>
      <c r="Q80" s="328">
        <f>'RS Non-Attrib'!T60*Q$20</f>
        <v>-25941.905292933854</v>
      </c>
      <c r="R80" s="328">
        <f>'RS Non-Attrib'!U60*R$20</f>
        <v>-22826.728259827934</v>
      </c>
      <c r="S80" s="328">
        <f>'RS Non-Attrib'!V60*S$20</f>
        <v>-22054.809912877226</v>
      </c>
      <c r="T80" s="328">
        <f>'RS Non-Attrib'!W60*T$20</f>
        <v>-21308.995084905539</v>
      </c>
      <c r="U80" s="328">
        <f>'RS Non-Attrib'!X60*U$20</f>
        <v>-22606.87173921967</v>
      </c>
      <c r="V80" s="328">
        <f>'RS Non-Attrib'!Y60*V$20</f>
        <v>-19892.174925814412</v>
      </c>
      <c r="W80" s="328">
        <f>'RS Non-Attrib'!Z60*W$20</f>
        <v>-19219.492681946293</v>
      </c>
      <c r="X80" s="328">
        <f>'RS Non-Attrib'!AA60*X$20</f>
        <v>-18569.558146808013</v>
      </c>
      <c r="Y80" s="328">
        <f>('RS Non-Attrib'!AA60/$C$16)*$X$20</f>
        <v>-530558.80419451464</v>
      </c>
      <c r="Z80" s="329">
        <f>SUM(E80:Y80)</f>
        <v>-1069242.7004787168</v>
      </c>
      <c r="AA80" s="87"/>
      <c r="AB80" s="87"/>
      <c r="AC80" s="87"/>
      <c r="AD80" s="87"/>
      <c r="AE80" s="87"/>
      <c r="AF80" s="87"/>
      <c r="AG80" s="87"/>
    </row>
    <row r="81" spans="2:33" s="103" customFormat="1" ht="15" x14ac:dyDescent="0.2">
      <c r="B81" s="95" t="s">
        <v>119</v>
      </c>
      <c r="C81" s="323"/>
      <c r="D81" s="324"/>
      <c r="E81" s="330"/>
      <c r="F81" s="330"/>
      <c r="G81" s="330"/>
      <c r="H81" s="330"/>
      <c r="I81" s="330"/>
      <c r="J81" s="330"/>
      <c r="K81" s="330"/>
      <c r="L81" s="330"/>
      <c r="M81" s="330"/>
      <c r="N81" s="330"/>
      <c r="O81" s="330"/>
      <c r="P81" s="330"/>
      <c r="Q81" s="330"/>
      <c r="R81" s="330"/>
      <c r="S81" s="330"/>
      <c r="T81" s="330"/>
      <c r="U81" s="330"/>
      <c r="V81" s="330"/>
      <c r="W81" s="330"/>
      <c r="X81" s="330"/>
      <c r="Y81" s="330"/>
      <c r="Z81" s="97"/>
      <c r="AA81" s="87"/>
      <c r="AB81" s="87"/>
      <c r="AC81" s="87"/>
      <c r="AD81" s="87"/>
      <c r="AE81" s="87"/>
      <c r="AF81" s="87"/>
      <c r="AG81" s="87"/>
    </row>
    <row r="82" spans="2:33" ht="28.5" x14ac:dyDescent="0.2">
      <c r="B82" s="325" t="s">
        <v>342</v>
      </c>
      <c r="C82" s="320" t="str">
        <f>'RS Non-Attrib'!D85</f>
        <v>Legal/moral obligations</v>
      </c>
      <c r="D82" s="322" t="str">
        <f>'RS Non-Attrib'!E85</f>
        <v>NE</v>
      </c>
      <c r="E82" s="603">
        <f>'RS Non-Attrib'!H85*E$20</f>
        <v>-123673.90849999999</v>
      </c>
      <c r="F82" s="603">
        <f>'RS Non-Attrib'!I85*F$20</f>
        <v>-130949.26289855073</v>
      </c>
      <c r="G82" s="603">
        <f>'RS Non-Attrib'!J85*G$20</f>
        <v>-126521.02695512149</v>
      </c>
      <c r="H82" s="603">
        <f>'RS Non-Attrib'!K85*H$20</f>
        <v>-122242.53812089034</v>
      </c>
      <c r="I82" s="603">
        <f>'RS Non-Attrib'!L85*I$20</f>
        <v>-139894.78817641636</v>
      </c>
      <c r="J82" s="603">
        <f>'RS Non-Attrib'!M85*J$20</f>
        <v>-114114.71737579908</v>
      </c>
      <c r="K82" s="603">
        <f>'RS Non-Attrib'!N85*K$20</f>
        <v>-110255.7655804822</v>
      </c>
      <c r="L82" s="603">
        <f>'RS Non-Attrib'!O85*L$20</f>
        <v>-106527.30973959633</v>
      </c>
      <c r="M82" s="603">
        <f>'RS Non-Attrib'!P85*M$20</f>
        <v>-102924.9369464699</v>
      </c>
      <c r="N82" s="603">
        <f>'RS Non-Attrib'!Q85*N$20</f>
        <v>-99444.38352315934</v>
      </c>
      <c r="O82" s="603">
        <f>'RS Non-Attrib'!R85*O$20</f>
        <v>-96081.529974067002</v>
      </c>
      <c r="P82" s="603">
        <f>'RS Non-Attrib'!S85*P$20</f>
        <v>-92832.396110209665</v>
      </c>
      <c r="Q82" s="603">
        <f>'RS Non-Attrib'!T85*Q$20</f>
        <v>-89693.136338366821</v>
      </c>
      <c r="R82" s="603">
        <f>'RS Non-Attrib'!U85*R$20</f>
        <v>-86660.035109533186</v>
      </c>
      <c r="S82" s="603">
        <f>'RS Non-Attrib'!V85*S$20</f>
        <v>-83729.502521288086</v>
      </c>
      <c r="T82" s="603">
        <f>'RS Non-Attrib'!W85*T$20</f>
        <v>-80898.070068877394</v>
      </c>
      <c r="U82" s="603">
        <f>'RS Non-Attrib'!X85*U$20</f>
        <v>-78162.386539978164</v>
      </c>
      <c r="V82" s="603">
        <f>'RS Non-Attrib'!Y85*V$20</f>
        <v>-75519.214048288093</v>
      </c>
      <c r="W82" s="603">
        <f>'RS Non-Attrib'!Z85*W$20</f>
        <v>-72965.424201244547</v>
      </c>
      <c r="X82" s="603">
        <f>'RS Non-Attrib'!AA85*X$20</f>
        <v>-70497.994397337738</v>
      </c>
      <c r="Y82" s="603">
        <f>('RS Non-Attrib'!AA85/$C$16)*$X$20</f>
        <v>-2014228.4113525064</v>
      </c>
      <c r="Z82" s="97">
        <f>SUM(E82:Y82)</f>
        <v>-4017816.7384781828</v>
      </c>
    </row>
    <row r="83" spans="2:33" s="285" customFormat="1" ht="28.5" x14ac:dyDescent="0.2">
      <c r="B83" s="325" t="s">
        <v>451</v>
      </c>
      <c r="C83" s="320" t="str">
        <f>'RS Non-Attrib'!D66</f>
        <v>Legal/moral obligations</v>
      </c>
      <c r="D83" s="322" t="s">
        <v>63</v>
      </c>
      <c r="E83" s="243"/>
      <c r="F83" s="243"/>
      <c r="G83" s="243"/>
      <c r="H83" s="243"/>
      <c r="I83" s="243"/>
      <c r="J83" s="243"/>
      <c r="K83" s="243"/>
      <c r="L83" s="243"/>
      <c r="M83" s="243"/>
      <c r="N83" s="243"/>
      <c r="O83" s="243"/>
      <c r="P83" s="243"/>
      <c r="Q83" s="243"/>
      <c r="R83" s="243"/>
      <c r="S83" s="243"/>
      <c r="T83" s="243"/>
      <c r="U83" s="243"/>
      <c r="V83" s="243"/>
      <c r="W83" s="243"/>
      <c r="X83" s="243"/>
      <c r="Y83" s="624">
        <f>(C30/$C$16)*$X$20</f>
        <v>-24403.779698430852</v>
      </c>
      <c r="Z83" s="624">
        <f>Y83</f>
        <v>-24403.779698430852</v>
      </c>
    </row>
    <row r="84" spans="2:33" ht="28.5" x14ac:dyDescent="0.2">
      <c r="B84" s="325" t="s">
        <v>449</v>
      </c>
      <c r="C84" s="320" t="str">
        <f>'RS Non-Attrib'!D86</f>
        <v>Nature conservation</v>
      </c>
      <c r="D84" s="322" t="str">
        <f>'RS Non-Attrib'!E86</f>
        <v>NE</v>
      </c>
      <c r="E84" s="603">
        <f>'RS Non-Attrib'!H86*E$20</f>
        <v>-2486.5400000000004</v>
      </c>
      <c r="F84" s="603">
        <f>'RS Non-Attrib'!I86*F$20</f>
        <v>-21726.125603864737</v>
      </c>
      <c r="G84" s="603">
        <f>'RS Non-Attrib'!J86*G$20</f>
        <v>-95672.28173352938</v>
      </c>
      <c r="H84" s="603">
        <f>'RS Non-Attrib'!K86*H$20</f>
        <v>-47339.851898752881</v>
      </c>
      <c r="I84" s="603">
        <f>'RS Non-Attrib'!L86*I$20</f>
        <v>-71882.254172747387</v>
      </c>
      <c r="J84" s="603">
        <f>'RS Non-Attrib'!M86*J$20</f>
        <v>-44192.258301246606</v>
      </c>
      <c r="K84" s="603">
        <f>'RS Non-Attrib'!N86*K$20</f>
        <v>-18292.814778252057</v>
      </c>
      <c r="L84" s="603">
        <f>'RS Non-Attrib'!O86*L$20</f>
        <v>-17674.217177055129</v>
      </c>
      <c r="M84" s="603">
        <f>'RS Non-Attrib'!P86*M$20</f>
        <v>-17076.538335318968</v>
      </c>
      <c r="N84" s="603">
        <f>'RS Non-Attrib'!Q86*N$20</f>
        <v>-16499.070855380647</v>
      </c>
      <c r="O84" s="603">
        <f>'RS Non-Attrib'!R86*O$20</f>
        <v>-15941.13126123734</v>
      </c>
      <c r="P84" s="603">
        <f>'RS Non-Attrib'!S86*P$20</f>
        <v>-15402.059189601296</v>
      </c>
      <c r="Q84" s="603">
        <f>'RS Non-Attrib'!T86*Q$20</f>
        <v>-14881.216608310431</v>
      </c>
      <c r="R84" s="603">
        <f>'RS Non-Attrib'!U86*R$20</f>
        <v>-14377.987061169502</v>
      </c>
      <c r="S84" s="603">
        <f>'RS Non-Attrib'!V86*S$20</f>
        <v>-13891.774938328019</v>
      </c>
      <c r="T84" s="603">
        <f>'RS Non-Attrib'!W86*T$20</f>
        <v>-13422.004771331422</v>
      </c>
      <c r="U84" s="603">
        <f>'RS Non-Attrib'!X86*U$20</f>
        <v>-12968.120552011038</v>
      </c>
      <c r="V84" s="603">
        <f>'RS Non-Attrib'!Y86*V$20</f>
        <v>-12529.585074406801</v>
      </c>
      <c r="W84" s="603">
        <f>'RS Non-Attrib'!Z86*W$20</f>
        <v>-12105.87929894377</v>
      </c>
      <c r="X84" s="603">
        <f>'RS Non-Attrib'!AA86*X$20</f>
        <v>-11696.501738109924</v>
      </c>
      <c r="Y84" s="603">
        <f>('RS Non-Attrib'!AA86/$C$16)*$X$20</f>
        <v>-334185.76394599781</v>
      </c>
      <c r="Z84" s="97">
        <f>SUM(E84:Y84)</f>
        <v>-824243.97729559522</v>
      </c>
    </row>
    <row r="85" spans="2:33" ht="28.5" x14ac:dyDescent="0.2">
      <c r="B85" s="325" t="s">
        <v>450</v>
      </c>
      <c r="C85" s="87" t="str">
        <f>'RS Non-Attrib'!D67</f>
        <v>Nature conservation</v>
      </c>
      <c r="D85" s="233" t="str">
        <f>'RS Non-Attrib'!E67</f>
        <v>NE</v>
      </c>
      <c r="Y85" s="624">
        <f>(C31/$C$16)*$X$20</f>
        <v>-29426.693578107879</v>
      </c>
      <c r="Z85" s="624">
        <f>Y85</f>
        <v>-29426.693578107879</v>
      </c>
    </row>
    <row r="86" spans="2:33" x14ac:dyDescent="0.2">
      <c r="C86" s="232"/>
      <c r="D86" s="232"/>
    </row>
  </sheetData>
  <customSheetViews>
    <customSheetView guid="{F0620CD8-87A9-448D-9A15-FA44C9D2FC91}" scale="80" showGridLines="0">
      <pageMargins left="0.7" right="0.7" top="0.75" bottom="0.75" header="0.3" footer="0.3"/>
      <pageSetup paperSize="9" orientation="portrait" r:id="rId1"/>
    </customSheetView>
  </customSheetViews>
  <mergeCells count="2">
    <mergeCell ref="E36:X36"/>
    <mergeCell ref="E76:X76"/>
  </mergeCells>
  <dataValidations disablePrompts="1" count="2">
    <dataValidation type="list" allowBlank="1" showInputMessage="1" showErrorMessage="1" sqref="C78">
      <formula1>"Yes, No"</formula1>
    </dataValidation>
    <dataValidation type="list" allowBlank="1" showInputMessage="1" showErrorMessage="1" sqref="C83 C82:D82 C84:D84">
      <formula1>"Legal/moral obligations,Reference scenario "</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I31"/>
  <sheetViews>
    <sheetView zoomScale="80" zoomScaleNormal="80" workbookViewId="0"/>
  </sheetViews>
  <sheetFormatPr defaultRowHeight="14.25" x14ac:dyDescent="0.2"/>
  <cols>
    <col min="1" max="1" width="4.77734375" style="51" customWidth="1"/>
    <col min="2" max="2" width="30" style="51" customWidth="1"/>
    <col min="3" max="3" width="6.21875" style="51" customWidth="1"/>
    <col min="4" max="4" width="7.21875" style="51" customWidth="1"/>
    <col min="5" max="6" width="9" style="51" customWidth="1"/>
    <col min="7" max="7" width="10.21875" style="51" customWidth="1"/>
    <col min="8" max="8" width="6.33203125" style="51" customWidth="1"/>
    <col min="9" max="9" width="15.88671875" style="51" customWidth="1"/>
    <col min="10" max="16384" width="8.88671875" style="51"/>
  </cols>
  <sheetData>
    <row r="2" spans="2:9" ht="18" x14ac:dyDescent="0.25">
      <c r="B2" s="96" t="s">
        <v>148</v>
      </c>
    </row>
    <row r="4" spans="2:9" ht="15.75" x14ac:dyDescent="0.25">
      <c r="B4" s="65" t="s">
        <v>507</v>
      </c>
      <c r="H4" s="81" t="s">
        <v>5</v>
      </c>
      <c r="I4" s="82" t="str">
        <f>Focus!C16</f>
        <v>Ainsdale Sand Dunes NNR</v>
      </c>
    </row>
    <row r="6" spans="2:9" ht="15" x14ac:dyDescent="0.25">
      <c r="B6" s="75" t="s">
        <v>165</v>
      </c>
    </row>
    <row r="7" spans="2:9" x14ac:dyDescent="0.2">
      <c r="B7" s="51" t="s">
        <v>530</v>
      </c>
    </row>
    <row r="8" spans="2:9" x14ac:dyDescent="0.2">
      <c r="B8" s="51" t="s">
        <v>503</v>
      </c>
    </row>
    <row r="9" spans="2:9" x14ac:dyDescent="0.2">
      <c r="B9" s="697" t="s">
        <v>504</v>
      </c>
    </row>
    <row r="10" spans="2:9" x14ac:dyDescent="0.2">
      <c r="B10" s="698" t="s">
        <v>505</v>
      </c>
    </row>
    <row r="11" spans="2:9" x14ac:dyDescent="0.2">
      <c r="B11" s="697" t="s">
        <v>508</v>
      </c>
    </row>
    <row r="12" spans="2:9" x14ac:dyDescent="0.2">
      <c r="B12" s="698" t="s">
        <v>509</v>
      </c>
    </row>
    <row r="13" spans="2:9" x14ac:dyDescent="0.2">
      <c r="B13" s="697" t="s">
        <v>510</v>
      </c>
    </row>
    <row r="14" spans="2:9" x14ac:dyDescent="0.2">
      <c r="B14" s="697"/>
    </row>
    <row r="15" spans="2:9" x14ac:dyDescent="0.2">
      <c r="B15" s="51" t="s">
        <v>531</v>
      </c>
    </row>
    <row r="16" spans="2:9" x14ac:dyDescent="0.2">
      <c r="B16" s="697" t="s">
        <v>506</v>
      </c>
    </row>
    <row r="17" spans="2:9" x14ac:dyDescent="0.2">
      <c r="B17" s="697" t="s">
        <v>511</v>
      </c>
    </row>
    <row r="18" spans="2:9" ht="15.75" x14ac:dyDescent="0.25">
      <c r="B18" s="65"/>
    </row>
    <row r="19" spans="2:9" ht="15.75" x14ac:dyDescent="0.25">
      <c r="B19" s="65"/>
    </row>
    <row r="20" spans="2:9" ht="15" x14ac:dyDescent="0.2">
      <c r="C20" s="797" t="s">
        <v>13</v>
      </c>
      <c r="D20" s="798"/>
      <c r="E20" s="799" t="s">
        <v>14</v>
      </c>
      <c r="F20" s="800"/>
      <c r="G20" s="99" t="s">
        <v>15</v>
      </c>
      <c r="I20" s="99" t="s">
        <v>17</v>
      </c>
    </row>
    <row r="21" spans="2:9" x14ac:dyDescent="0.2">
      <c r="C21" s="627" t="s">
        <v>10</v>
      </c>
      <c r="D21" s="100" t="s">
        <v>11</v>
      </c>
      <c r="E21" s="628" t="s">
        <v>10</v>
      </c>
      <c r="F21" s="101" t="s">
        <v>11</v>
      </c>
      <c r="G21" s="99" t="s">
        <v>16</v>
      </c>
      <c r="I21" s="99" t="s">
        <v>18</v>
      </c>
    </row>
    <row r="22" spans="2:9" ht="15" x14ac:dyDescent="0.25">
      <c r="B22" s="75" t="s">
        <v>346</v>
      </c>
      <c r="C22" s="627" t="s">
        <v>12</v>
      </c>
      <c r="D22" s="100" t="s">
        <v>12</v>
      </c>
      <c r="E22" s="628" t="s">
        <v>12</v>
      </c>
      <c r="F22" s="101" t="s">
        <v>12</v>
      </c>
      <c r="G22" s="99" t="s">
        <v>12</v>
      </c>
      <c r="I22" s="99" t="s">
        <v>12</v>
      </c>
    </row>
    <row r="23" spans="2:9" ht="15" x14ac:dyDescent="0.25">
      <c r="B23" s="629" t="s">
        <v>6</v>
      </c>
      <c r="C23" s="548"/>
      <c r="D23" s="549"/>
      <c r="E23" s="550">
        <f>'X RS Disc'!Z68/1000000</f>
        <v>0.25308854871160913</v>
      </c>
      <c r="F23" s="551">
        <f>'X RS Disc'!Z69/1000000</f>
        <v>199.29605676530235</v>
      </c>
      <c r="G23" s="552">
        <f>SUM(C23:F23)</f>
        <v>199.54914531401397</v>
      </c>
      <c r="H23" s="545"/>
      <c r="I23" s="552">
        <f>'X RS Disc'!Z66/1000000</f>
        <v>0.22930819156875196</v>
      </c>
    </row>
    <row r="24" spans="2:9" ht="15" x14ac:dyDescent="0.25">
      <c r="B24" s="75" t="s">
        <v>7</v>
      </c>
      <c r="C24" s="543"/>
      <c r="D24" s="544"/>
      <c r="E24" s="545"/>
      <c r="F24" s="546"/>
      <c r="G24" s="547"/>
      <c r="H24" s="545"/>
      <c r="I24" s="547"/>
    </row>
    <row r="25" spans="2:9" x14ac:dyDescent="0.2">
      <c r="B25" s="51" t="s">
        <v>132</v>
      </c>
      <c r="C25" s="543"/>
      <c r="D25" s="544"/>
      <c r="E25" s="545">
        <f>('X RS Disc'!Z82+'X RS Disc'!Z83)/1000000</f>
        <v>-4.042220518176614</v>
      </c>
      <c r="F25" s="546">
        <f>'X RS Disc'!Z79/1000000</f>
        <v>-0.37260000000000038</v>
      </c>
      <c r="G25" s="547">
        <f>SUM(C25:F25)</f>
        <v>-4.4148205181766143</v>
      </c>
      <c r="H25" s="545"/>
      <c r="I25" s="547">
        <f>E25</f>
        <v>-4.042220518176614</v>
      </c>
    </row>
    <row r="26" spans="2:9" x14ac:dyDescent="0.2">
      <c r="B26" s="51" t="s">
        <v>347</v>
      </c>
      <c r="C26" s="543"/>
      <c r="D26" s="544"/>
      <c r="E26" s="545">
        <f>('X RS Disc'!Z84+'X RS Disc'!Z85)/1000000</f>
        <v>-0.85367067087370307</v>
      </c>
      <c r="F26" s="553">
        <f>'X RS Disc'!Z80/1000000</f>
        <v>-1.0692427004787168</v>
      </c>
      <c r="G26" s="554">
        <f>SUM(C26:F26)</f>
        <v>-1.9229133713524198</v>
      </c>
      <c r="H26" s="545"/>
      <c r="I26" s="547">
        <f>E26</f>
        <v>-0.85367067087370307</v>
      </c>
    </row>
    <row r="27" spans="2:9" x14ac:dyDescent="0.2">
      <c r="B27" s="102" t="s">
        <v>8</v>
      </c>
      <c r="C27" s="548"/>
      <c r="D27" s="549"/>
      <c r="E27" s="555">
        <f>SUM(E25:E26)</f>
        <v>-4.8958911890503174</v>
      </c>
      <c r="F27" s="549">
        <f>SUM(F25:F26)</f>
        <v>-1.4418427004787171</v>
      </c>
      <c r="G27" s="551">
        <f>SUM(G25:G26)</f>
        <v>-6.3377338895290336</v>
      </c>
      <c r="H27" s="545"/>
      <c r="I27" s="552">
        <f>SUM(I25:I26)</f>
        <v>-4.8958911890503174</v>
      </c>
    </row>
    <row r="28" spans="2:9" x14ac:dyDescent="0.2">
      <c r="B28" s="102" t="s">
        <v>9</v>
      </c>
      <c r="C28" s="548"/>
      <c r="D28" s="549"/>
      <c r="E28" s="555">
        <f>E23+E27</f>
        <v>-4.6428026403387079</v>
      </c>
      <c r="F28" s="549">
        <f>F23+F27</f>
        <v>197.85421406482362</v>
      </c>
      <c r="G28" s="551">
        <f>G23+G27</f>
        <v>193.21141142448494</v>
      </c>
      <c r="H28" s="545"/>
      <c r="I28" s="545"/>
    </row>
    <row r="31" spans="2:9" x14ac:dyDescent="0.2">
      <c r="B31" s="51" t="s">
        <v>497</v>
      </c>
      <c r="E31" s="691">
        <f>F27/G27</f>
        <v>0.22750130024564072</v>
      </c>
    </row>
  </sheetData>
  <mergeCells count="2">
    <mergeCell ref="C20:D20"/>
    <mergeCell ref="E20:F2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84"/>
  <sheetViews>
    <sheetView showGridLines="0" zoomScale="80" zoomScaleNormal="80" workbookViewId="0"/>
  </sheetViews>
  <sheetFormatPr defaultRowHeight="15" x14ac:dyDescent="0.2"/>
  <sheetData>
    <row r="1" spans="1:4" ht="26.1" customHeight="1" x14ac:dyDescent="0.2">
      <c r="A1" s="351"/>
      <c r="B1" s="801" t="s">
        <v>155</v>
      </c>
      <c r="C1" s="801"/>
      <c r="D1" s="801"/>
    </row>
    <row r="84" spans="1:4" ht="26.1" customHeight="1" x14ac:dyDescent="0.2">
      <c r="A84" s="351"/>
      <c r="B84" s="801" t="s">
        <v>155</v>
      </c>
      <c r="C84" s="801"/>
      <c r="D84" s="801"/>
    </row>
  </sheetData>
  <mergeCells count="2">
    <mergeCell ref="B84:D84"/>
    <mergeCell ref="B1:D1"/>
  </mergeCells>
  <hyperlinks>
    <hyperlink ref="B1:D1" location="Intro!B7" display="Return to Introduction"/>
    <hyperlink ref="B84:D84" location="Intro!B7" display="Return to Introduction"/>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zoomScale="80" zoomScaleNormal="80" workbookViewId="0"/>
  </sheetViews>
  <sheetFormatPr defaultRowHeight="15" x14ac:dyDescent="0.2"/>
  <sheetData>
    <row r="1" spans="1:4" ht="26.1" customHeight="1" x14ac:dyDescent="0.2">
      <c r="A1" s="351"/>
      <c r="B1" s="801" t="s">
        <v>155</v>
      </c>
      <c r="C1" s="801"/>
      <c r="D1" s="801"/>
    </row>
    <row r="37" spans="1:4" ht="26.1" customHeight="1" x14ac:dyDescent="0.2">
      <c r="A37" s="351"/>
      <c r="B37" s="801" t="s">
        <v>155</v>
      </c>
      <c r="C37" s="801"/>
      <c r="D37" s="801"/>
    </row>
  </sheetData>
  <mergeCells count="2">
    <mergeCell ref="B1:D1"/>
    <mergeCell ref="B37:D37"/>
  </mergeCells>
  <hyperlinks>
    <hyperlink ref="B1:D1" location="Intro!B19" display="Return to Introduction"/>
    <hyperlink ref="B37:D37" location="Intro!B19" display="Return to Introduc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80" zoomScaleNormal="80" workbookViewId="0"/>
  </sheetViews>
  <sheetFormatPr defaultRowHeight="15" x14ac:dyDescent="0.2"/>
  <sheetData>
    <row r="1" spans="1:4" ht="26.1" customHeight="1" x14ac:dyDescent="0.2">
      <c r="A1" s="351"/>
      <c r="B1" s="801" t="s">
        <v>260</v>
      </c>
      <c r="C1" s="801"/>
      <c r="D1" s="801"/>
    </row>
    <row r="12" spans="1:4" ht="26.1" customHeight="1" x14ac:dyDescent="0.2">
      <c r="A12" s="351"/>
      <c r="B12" s="801" t="s">
        <v>260</v>
      </c>
      <c r="C12" s="801"/>
      <c r="D12" s="801"/>
    </row>
  </sheetData>
  <mergeCells count="2">
    <mergeCell ref="B12:D12"/>
    <mergeCell ref="B1:D1"/>
  </mergeCells>
  <hyperlinks>
    <hyperlink ref="B1:D1" location="Focus!B8" display="Return to Focus"/>
    <hyperlink ref="B12:D12" location="Focus!B8" display="Return to Focu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heetViews>
  <sheetFormatPr defaultRowHeight="15" x14ac:dyDescent="0.2"/>
  <sheetData>
    <row r="1" spans="1:4" ht="26.1" customHeight="1" x14ac:dyDescent="0.2">
      <c r="A1" s="351"/>
      <c r="B1" s="801" t="s">
        <v>260</v>
      </c>
      <c r="C1" s="801"/>
      <c r="D1" s="801"/>
    </row>
    <row r="24" spans="1:4" ht="26.1" customHeight="1" x14ac:dyDescent="0.2">
      <c r="A24" s="351"/>
      <c r="B24" s="801" t="s">
        <v>260</v>
      </c>
      <c r="C24" s="801"/>
      <c r="D24" s="801"/>
    </row>
  </sheetData>
  <mergeCells count="2">
    <mergeCell ref="B1:D1"/>
    <mergeCell ref="B24:D24"/>
  </mergeCells>
  <hyperlinks>
    <hyperlink ref="B1:D1" location="Focus!B10" display="Return to Focus"/>
    <hyperlink ref="B24:D24" location="Focus!B10" display="Return to Focu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
  <cols>
    <col min="1" max="1" width="8.88671875" customWidth="1"/>
  </cols>
  <sheetData>
    <row r="1" spans="1:4" ht="26.1" customHeight="1" x14ac:dyDescent="0.2">
      <c r="A1" s="351"/>
      <c r="B1" s="801" t="s">
        <v>260</v>
      </c>
      <c r="C1" s="801"/>
      <c r="D1" s="801"/>
    </row>
    <row r="32" spans="1:4" ht="26.1" customHeight="1" x14ac:dyDescent="0.2">
      <c r="A32" s="351"/>
      <c r="B32" s="801" t="s">
        <v>260</v>
      </c>
      <c r="C32" s="801"/>
      <c r="D32" s="801"/>
    </row>
  </sheetData>
  <mergeCells count="2">
    <mergeCell ref="B1:D1"/>
    <mergeCell ref="B32:D32"/>
  </mergeCells>
  <hyperlinks>
    <hyperlink ref="B1:D1" location="Focus!C18" display="Return to Focus"/>
    <hyperlink ref="B32:D32" location="Focus!C18" display="Return to Focu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heetViews>
  <sheetFormatPr defaultRowHeight="15" x14ac:dyDescent="0.2"/>
  <sheetData>
    <row r="1" spans="1:4" ht="26.1" customHeight="1" x14ac:dyDescent="0.2">
      <c r="A1" s="351"/>
      <c r="B1" s="801" t="s">
        <v>260</v>
      </c>
      <c r="C1" s="801"/>
      <c r="D1" s="801"/>
    </row>
    <row r="18" spans="1:4" ht="26.1" customHeight="1" x14ac:dyDescent="0.2">
      <c r="A18" s="351"/>
      <c r="B18" s="801" t="s">
        <v>260</v>
      </c>
      <c r="C18" s="801"/>
      <c r="D18" s="801"/>
    </row>
  </sheetData>
  <mergeCells count="2">
    <mergeCell ref="B1:D1"/>
    <mergeCell ref="B18:D18"/>
  </mergeCells>
  <hyperlinks>
    <hyperlink ref="B1:D1" location="Focus!C23" display="Return to Focus"/>
    <hyperlink ref="B18:D18" location="Focus!C23" display="Return to Focu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80" zoomScaleNormal="80" workbookViewId="0"/>
  </sheetViews>
  <sheetFormatPr defaultRowHeight="15" x14ac:dyDescent="0.2"/>
  <sheetData>
    <row r="1" spans="1:4" ht="26.1" customHeight="1" x14ac:dyDescent="0.2">
      <c r="A1" s="351"/>
      <c r="B1" s="801" t="s">
        <v>163</v>
      </c>
      <c r="C1" s="801"/>
      <c r="D1" s="801"/>
    </row>
    <row r="30" spans="1:4" ht="26.1" customHeight="1" x14ac:dyDescent="0.2">
      <c r="A30" s="351"/>
      <c r="B30" s="801" t="s">
        <v>163</v>
      </c>
      <c r="C30" s="801"/>
      <c r="D30" s="801"/>
    </row>
  </sheetData>
  <mergeCells count="2">
    <mergeCell ref="B1:D1"/>
    <mergeCell ref="B30:D30"/>
  </mergeCells>
  <hyperlinks>
    <hyperlink ref="B1:D1" location="'RS G &amp; S'!B18" display="Return to RS G &amp; S"/>
    <hyperlink ref="B30:D30" location="'RS G &amp; S'!B18" display="Return to RS G &amp; 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80" zoomScaleNormal="80" workbookViewId="0"/>
  </sheetViews>
  <sheetFormatPr defaultRowHeight="15" x14ac:dyDescent="0.2"/>
  <sheetData>
    <row r="1" spans="1:4" ht="26.1" customHeight="1" x14ac:dyDescent="0.2">
      <c r="A1" s="351"/>
      <c r="B1" s="801" t="s">
        <v>179</v>
      </c>
      <c r="C1" s="801"/>
      <c r="D1" s="801"/>
    </row>
    <row r="39" spans="1:4" ht="26.1" customHeight="1" x14ac:dyDescent="0.2">
      <c r="A39" s="351"/>
      <c r="B39" s="801" t="s">
        <v>179</v>
      </c>
      <c r="C39" s="801"/>
      <c r="D39" s="801"/>
    </row>
  </sheetData>
  <mergeCells count="2">
    <mergeCell ref="B1:D1"/>
    <mergeCell ref="B39:D39"/>
  </mergeCells>
  <hyperlinks>
    <hyperlink ref="B1:D1" location="'RS Phys Flow'!B16" display="Return to RS Phys Flow"/>
    <hyperlink ref="B39:D39" location="'RS Phys Flow'!B16" display="Return to RS Phys Flow"/>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80" zoomScaleNormal="80" workbookViewId="0"/>
  </sheetViews>
  <sheetFormatPr defaultRowHeight="15" x14ac:dyDescent="0.2"/>
  <sheetData>
    <row r="1" spans="1:4" ht="26.1" customHeight="1" x14ac:dyDescent="0.2">
      <c r="A1" s="351"/>
      <c r="B1" s="801" t="s">
        <v>169</v>
      </c>
      <c r="C1" s="801"/>
      <c r="D1" s="801"/>
    </row>
    <row r="20" spans="1:4" ht="26.1" customHeight="1" x14ac:dyDescent="0.2">
      <c r="A20" s="351"/>
      <c r="B20" s="801" t="s">
        <v>169</v>
      </c>
      <c r="C20" s="801"/>
      <c r="D20" s="801"/>
    </row>
  </sheetData>
  <mergeCells count="2">
    <mergeCell ref="B1:D1"/>
    <mergeCell ref="B20:D20"/>
  </mergeCells>
  <hyperlinks>
    <hyperlink ref="B1:D1" location="'RS Register'!B14" display="Return to RS Register"/>
    <hyperlink ref="B20:D20" location="'RS Register'!B14" display="Return to RS Regist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RowHeight="15" x14ac:dyDescent="0.2"/>
  <sheetData>
    <row r="1" spans="1:4" ht="26.1" customHeight="1" x14ac:dyDescent="0.2">
      <c r="A1" s="351"/>
      <c r="B1" s="801" t="s">
        <v>169</v>
      </c>
      <c r="C1" s="801"/>
      <c r="D1" s="801"/>
    </row>
    <row r="45" spans="1:4" ht="26.1" customHeight="1" x14ac:dyDescent="0.2">
      <c r="A45" s="351"/>
      <c r="B45" s="801" t="s">
        <v>169</v>
      </c>
      <c r="C45" s="801"/>
      <c r="D45" s="801"/>
    </row>
  </sheetData>
  <mergeCells count="2">
    <mergeCell ref="B1:D1"/>
    <mergeCell ref="B45:D45"/>
  </mergeCells>
  <hyperlinks>
    <hyperlink ref="B1:D1" location="'RS Register'!B24" display="Return to RS Register"/>
    <hyperlink ref="B45:D45" location="'RS Register'!B24" display="Return to RS Regist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80" zoomScaleNormal="80" workbookViewId="0"/>
  </sheetViews>
  <sheetFormatPr defaultRowHeight="15" x14ac:dyDescent="0.2"/>
  <sheetData>
    <row r="1" spans="1:4" ht="26.1" customHeight="1" x14ac:dyDescent="0.2">
      <c r="A1" s="351"/>
      <c r="B1" s="801" t="s">
        <v>169</v>
      </c>
      <c r="C1" s="801"/>
      <c r="D1" s="801"/>
    </row>
    <row r="8" spans="1:4" ht="26.1" customHeight="1" x14ac:dyDescent="0.2">
      <c r="A8" s="351"/>
      <c r="B8" s="801" t="s">
        <v>169</v>
      </c>
      <c r="C8" s="801"/>
      <c r="D8" s="801"/>
    </row>
  </sheetData>
  <mergeCells count="2">
    <mergeCell ref="B1:D1"/>
    <mergeCell ref="B8:D8"/>
  </mergeCells>
  <hyperlinks>
    <hyperlink ref="B1:D1" location="'RS Register'!B41" display="Return to RS Register"/>
    <hyperlink ref="B8:D8" location="'RS Register'!B41" display="Return to RS Regist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80" zoomScaleNormal="80" workbookViewId="0"/>
  </sheetViews>
  <sheetFormatPr defaultRowHeight="15" x14ac:dyDescent="0.2"/>
  <sheetData>
    <row r="1" spans="1:6" s="384" customFormat="1" ht="26.1" customHeight="1" x14ac:dyDescent="0.2">
      <c r="A1" s="402"/>
      <c r="B1" s="801" t="s">
        <v>203</v>
      </c>
      <c r="C1" s="801"/>
      <c r="D1" s="801"/>
      <c r="E1" s="782"/>
      <c r="F1" s="782"/>
    </row>
    <row r="41" spans="1:6" s="384" customFormat="1" ht="26.1" customHeight="1" x14ac:dyDescent="0.2">
      <c r="A41" s="402"/>
      <c r="B41" s="801" t="s">
        <v>203</v>
      </c>
      <c r="C41" s="801"/>
      <c r="D41" s="801"/>
      <c r="E41" s="782"/>
      <c r="F41" s="782"/>
    </row>
  </sheetData>
  <mergeCells count="2">
    <mergeCell ref="B1:F1"/>
    <mergeCell ref="B41:F41"/>
  </mergeCells>
  <hyperlinks>
    <hyperlink ref="B1:D1" location="'RS V Info'!B99" display="Return to RS V Info"/>
    <hyperlink ref="B1:F1" location="'RS Attrib'!B17" display="Return to RS Attrib"/>
    <hyperlink ref="B41:D41" location="'RS V Info'!B99" display="Return to RS V Info"/>
    <hyperlink ref="B41:F41" location="'RS Attrib'!B17" display="Return to RS Attri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80" zoomScaleNormal="80" workbookViewId="0"/>
  </sheetViews>
  <sheetFormatPr defaultRowHeight="15" x14ac:dyDescent="0.2"/>
  <sheetData>
    <row r="1" spans="1:6" s="384" customFormat="1" ht="26.1" customHeight="1" x14ac:dyDescent="0.2">
      <c r="A1" s="402"/>
      <c r="B1" s="801" t="s">
        <v>258</v>
      </c>
      <c r="C1" s="801"/>
      <c r="D1" s="801"/>
      <c r="E1" s="782"/>
      <c r="F1" s="782"/>
    </row>
    <row r="38" spans="1:6" s="384" customFormat="1" x14ac:dyDescent="0.2"/>
    <row r="40" spans="1:6" ht="25.5" customHeight="1" x14ac:dyDescent="0.2">
      <c r="A40" s="402"/>
      <c r="B40" s="801" t="s">
        <v>258</v>
      </c>
      <c r="C40" s="801"/>
      <c r="D40" s="801"/>
      <c r="E40" s="782"/>
      <c r="F40" s="782"/>
    </row>
  </sheetData>
  <mergeCells count="2">
    <mergeCell ref="B1:F1"/>
    <mergeCell ref="B40:F40"/>
  </mergeCells>
  <hyperlinks>
    <hyperlink ref="B1:D1" location="'RS V Info'!B99" display="Return to RS V Info"/>
    <hyperlink ref="B1:F1" location="'RS Non-Attrib'!B9" display="Return to RS Attrib"/>
    <hyperlink ref="B40:D40" location="'RS V Info'!B99" display="Return to RS V Info"/>
    <hyperlink ref="B40:F40" location="'RS Non-Attrib'!B9" display="Return to RS Attrib"/>
  </hyperlinks>
  <pageMargins left="0.7" right="0.7" top="0.75" bottom="0.75" header="0.3" footer="0.3"/>
  <pageSetup paperSize="9" orientation="portrait" horizontalDpi="360" verticalDpi="36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
  <sheetViews>
    <sheetView zoomScale="80" zoomScaleNormal="80" workbookViewId="0"/>
  </sheetViews>
  <sheetFormatPr defaultRowHeight="15" x14ac:dyDescent="0.2"/>
  <cols>
    <col min="4" max="4" width="15.5546875" customWidth="1"/>
  </cols>
  <sheetData>
    <row r="2" spans="2:6" ht="15.75" x14ac:dyDescent="0.25">
      <c r="B2" s="695" t="s">
        <v>498</v>
      </c>
      <c r="C2" s="692"/>
      <c r="D2" s="692"/>
      <c r="E2" s="692"/>
      <c r="F2" s="692"/>
    </row>
    <row r="3" spans="2:6" x14ac:dyDescent="0.2">
      <c r="B3" s="692"/>
      <c r="C3" s="692"/>
      <c r="D3" s="692" t="s">
        <v>494</v>
      </c>
      <c r="E3" s="692" t="s">
        <v>495</v>
      </c>
      <c r="F3" s="693"/>
    </row>
    <row r="4" spans="2:6" x14ac:dyDescent="0.2">
      <c r="B4" s="692" t="s">
        <v>6</v>
      </c>
      <c r="C4" s="692"/>
      <c r="D4" s="694">
        <f>'X RS Net Asset Value'!E23</f>
        <v>0.25308854871160913</v>
      </c>
      <c r="E4" s="694">
        <f>'X RS Net Asset Value'!F23</f>
        <v>199.29605676530235</v>
      </c>
      <c r="F4" s="692"/>
    </row>
    <row r="5" spans="2:6" x14ac:dyDescent="0.2">
      <c r="B5" s="692" t="s">
        <v>7</v>
      </c>
      <c r="C5" s="692"/>
      <c r="D5" s="694">
        <f>'X RS Net Asset Value'!E27</f>
        <v>-4.8958911890503174</v>
      </c>
      <c r="E5" s="694">
        <f>'X RS Net Asset Value'!F27</f>
        <v>-1.4418427004787171</v>
      </c>
      <c r="F5" s="692"/>
    </row>
    <row r="6" spans="2:6" x14ac:dyDescent="0.2">
      <c r="B6" s="692" t="s">
        <v>496</v>
      </c>
      <c r="C6" s="692"/>
      <c r="D6" s="694">
        <f>'X RS Net Asset Value'!E28</f>
        <v>-4.6428026403387079</v>
      </c>
      <c r="E6" s="694">
        <f>'X RS Net Asset Value'!F28</f>
        <v>197.85421406482362</v>
      </c>
      <c r="F6" s="692"/>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Focus</vt:lpstr>
      <vt:lpstr>RS G &amp; S</vt:lpstr>
      <vt:lpstr>RS Phys Flow</vt:lpstr>
      <vt:lpstr>RS Register</vt:lpstr>
      <vt:lpstr>RS Attrib</vt:lpstr>
      <vt:lpstr>RS Non-Attrib</vt:lpstr>
      <vt:lpstr>RS V Info</vt:lpstr>
      <vt:lpstr>X RS Gen V Info</vt:lpstr>
      <vt:lpstr>X RS G &amp; S V</vt:lpstr>
      <vt:lpstr>X RS G &amp; S Net</vt:lpstr>
      <vt:lpstr>X RS Disc</vt:lpstr>
      <vt:lpstr>X RS Net Asset Value</vt:lpstr>
      <vt:lpstr>Tip Intro</vt:lpstr>
      <vt:lpstr>Tip Dig</vt:lpstr>
      <vt:lpstr>Tip Prin</vt:lpstr>
      <vt:lpstr>Tip Entering</vt:lpstr>
      <vt:lpstr>Tip Goal</vt:lpstr>
      <vt:lpstr>Tip Land</vt:lpstr>
      <vt:lpstr>Tip G&amp;S</vt:lpstr>
      <vt:lpstr>Tip PhysFlow</vt:lpstr>
      <vt:lpstr>Tip QuantInd</vt:lpstr>
      <vt:lpstr>Tip QualInd</vt:lpstr>
      <vt:lpstr>Tip OthInd</vt:lpstr>
      <vt:lpstr>Tip Attrib</vt:lpstr>
      <vt:lpstr>Tip Non-Attrib</vt:lpstr>
      <vt:lpstr>Graph Data</vt:lpstr>
      <vt:lpstr>EnvGSLevel</vt:lpstr>
      <vt:lpstr>Recipient</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m303700</dc:creator>
  <cp:lastModifiedBy>Clark, Rebecca (NE)</cp:lastModifiedBy>
  <dcterms:created xsi:type="dcterms:W3CDTF">2015-12-08T11:21:04Z</dcterms:created>
  <dcterms:modified xsi:type="dcterms:W3CDTF">2017-10-18T15:46:23Z</dcterms:modified>
</cp:coreProperties>
</file>