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OW270DF\m303700$\RCFiles\NaturalCapital\NNRpilot\Workbooks\CastleEdenDene\"/>
    </mc:Choice>
  </mc:AlternateContent>
  <bookViews>
    <workbookView xWindow="-30" yWindow="4080" windowWidth="15600" windowHeight="3465"/>
  </bookViews>
  <sheets>
    <sheet name="Intro" sheetId="37" r:id="rId1"/>
    <sheet name="Focus" sheetId="1" r:id="rId2"/>
    <sheet name="RS G &amp; S" sheetId="2" r:id="rId3"/>
    <sheet name="RS Phys Flow" sheetId="4" r:id="rId4"/>
    <sheet name="RS Register" sheetId="3" r:id="rId5"/>
    <sheet name="RS Attrib" sheetId="8" r:id="rId6"/>
    <sheet name="RS Non-Attrib" sheetId="10" r:id="rId7"/>
    <sheet name="RS V Info" sheetId="5" r:id="rId8"/>
    <sheet name="X RS Gen V Info" sheetId="6" r:id="rId9"/>
    <sheet name="X RS G &amp; S V" sheetId="7" r:id="rId10"/>
    <sheet name="X RS G &amp; S Net" sheetId="9" r:id="rId11"/>
    <sheet name="X RS Disc" sheetId="11" r:id="rId12"/>
    <sheet name="X RS Net Asset Value" sheetId="41" r:id="rId13"/>
    <sheet name="Tip Intro" sheetId="35" r:id="rId14"/>
    <sheet name="Tip Dig" sheetId="36" r:id="rId15"/>
    <sheet name="Tip Prin" sheetId="39" r:id="rId16"/>
    <sheet name="Tip Entering" sheetId="40" r:id="rId17"/>
    <sheet name="Tip Goal" sheetId="24" r:id="rId18"/>
    <sheet name="Tip Land" sheetId="25" r:id="rId19"/>
    <sheet name="Tip G&amp;S" sheetId="26" r:id="rId20"/>
    <sheet name="Tip PhysFlow" sheetId="30" r:id="rId21"/>
    <sheet name="Tip QuantInd" sheetId="27" r:id="rId22"/>
    <sheet name="Tip QualInd" sheetId="28" r:id="rId23"/>
    <sheet name="Tip OthInd" sheetId="29" r:id="rId24"/>
    <sheet name="Tip Attrib" sheetId="33" r:id="rId25"/>
    <sheet name="Tip Non-Attrib" sheetId="34" r:id="rId26"/>
    <sheet name="Graph Data" sheetId="42" r:id="rId27"/>
  </sheets>
  <definedNames>
    <definedName name="AccountInclusion">'RS G &amp; S'!#REF!</definedName>
    <definedName name="EnvGSLevel">'RS G &amp; S'!$D$14:$D$16</definedName>
    <definedName name="Recipient">'X RS G &amp; S V'!$BV$4:$BV$11</definedName>
  </definedNames>
  <calcPr calcId="152511"/>
  <customWorkbookViews>
    <customWorkbookView name="m303700 - Personal View" guid="{F0620CD8-87A9-448D-9A15-FA44C9D2FC91}" mergeInterval="0" personalView="1" maximized="1" windowWidth="1276" windowHeight="463" tabRatio="795" activeSheetId="1"/>
  </customWorkbookViews>
</workbook>
</file>

<file path=xl/calcChain.xml><?xml version="1.0" encoding="utf-8"?>
<calcChain xmlns="http://schemas.openxmlformats.org/spreadsheetml/2006/main">
  <c r="D69" i="6" l="1"/>
  <c r="H56" i="10" s="1"/>
  <c r="D68" i="6"/>
  <c r="D67" i="6"/>
  <c r="AA58" i="10" l="1"/>
  <c r="Z58" i="10"/>
  <c r="Y58" i="10"/>
  <c r="X58" i="10"/>
  <c r="W58" i="10"/>
  <c r="V58" i="10"/>
  <c r="U58" i="10"/>
  <c r="T58" i="10"/>
  <c r="S58" i="10"/>
  <c r="R58" i="10"/>
  <c r="Q58" i="10"/>
  <c r="P58" i="10"/>
  <c r="O58" i="10"/>
  <c r="N58" i="10"/>
  <c r="M58" i="10"/>
  <c r="L58" i="10"/>
  <c r="K58" i="10"/>
  <c r="J58" i="10"/>
  <c r="I58" i="10"/>
  <c r="AA56" i="10" l="1"/>
  <c r="Z56" i="10" l="1"/>
  <c r="L56" i="10"/>
  <c r="P56" i="10"/>
  <c r="T56" i="10"/>
  <c r="X56" i="10"/>
  <c r="I56" i="10"/>
  <c r="M56" i="10"/>
  <c r="Q56" i="10"/>
  <c r="U56" i="10"/>
  <c r="Y56" i="10"/>
  <c r="J56" i="10"/>
  <c r="N56" i="10"/>
  <c r="R56" i="10"/>
  <c r="V56" i="10"/>
  <c r="K56" i="10"/>
  <c r="O56" i="10"/>
  <c r="S56" i="10"/>
  <c r="W56" i="10"/>
  <c r="E33" i="6" l="1"/>
  <c r="E31" i="6"/>
  <c r="E29" i="6"/>
  <c r="E17" i="6" s="1"/>
  <c r="T30" i="7" s="1"/>
  <c r="J30" i="7" l="1"/>
  <c r="R30" i="7"/>
  <c r="C33" i="7"/>
  <c r="G30" i="7"/>
  <c r="K30" i="7"/>
  <c r="O30" i="7"/>
  <c r="S30" i="7"/>
  <c r="E33" i="7"/>
  <c r="I33" i="7"/>
  <c r="M33" i="7"/>
  <c r="Q33" i="7"/>
  <c r="U33" i="7"/>
  <c r="C30" i="7"/>
  <c r="E30" i="7"/>
  <c r="I30" i="7"/>
  <c r="M30" i="7"/>
  <c r="Q30" i="7"/>
  <c r="U30" i="7"/>
  <c r="G33" i="7"/>
  <c r="K33" i="7"/>
  <c r="O33" i="7"/>
  <c r="S33" i="7"/>
  <c r="F30" i="7"/>
  <c r="N30" i="7"/>
  <c r="V30" i="7"/>
  <c r="D33" i="7"/>
  <c r="H33" i="7"/>
  <c r="L33" i="7"/>
  <c r="P33" i="7"/>
  <c r="T33" i="7"/>
  <c r="D30" i="7"/>
  <c r="H30" i="7"/>
  <c r="L30" i="7"/>
  <c r="P30" i="7"/>
  <c r="F33" i="7"/>
  <c r="J33" i="7"/>
  <c r="N33" i="7"/>
  <c r="R33" i="7"/>
  <c r="V33" i="7"/>
  <c r="H57" i="10"/>
  <c r="F24" i="4" l="1"/>
  <c r="G45" i="3"/>
  <c r="W24" i="4" l="1"/>
  <c r="T24" i="7" s="1"/>
  <c r="S24" i="4"/>
  <c r="P24" i="7" s="1"/>
  <c r="O24" i="4"/>
  <c r="L24" i="7" s="1"/>
  <c r="K24" i="4"/>
  <c r="H24" i="7" s="1"/>
  <c r="G24" i="4"/>
  <c r="D24" i="7" s="1"/>
  <c r="C24" i="7"/>
  <c r="R24" i="4"/>
  <c r="O24" i="7" s="1"/>
  <c r="N24" i="4"/>
  <c r="K24" i="7" s="1"/>
  <c r="J24" i="4"/>
  <c r="G24" i="7" s="1"/>
  <c r="U24" i="4"/>
  <c r="R24" i="7" s="1"/>
  <c r="Q24" i="4"/>
  <c r="N24" i="7" s="1"/>
  <c r="M24" i="4"/>
  <c r="J24" i="7" s="1"/>
  <c r="X24" i="4"/>
  <c r="U24" i="7" s="1"/>
  <c r="P24" i="4"/>
  <c r="M24" i="7" s="1"/>
  <c r="H24" i="4"/>
  <c r="E24" i="7" s="1"/>
  <c r="V24" i="4"/>
  <c r="S24" i="7" s="1"/>
  <c r="Y24" i="4"/>
  <c r="V24" i="7" s="1"/>
  <c r="I24" i="4"/>
  <c r="F24" i="7" s="1"/>
  <c r="T24" i="4"/>
  <c r="Q24" i="7" s="1"/>
  <c r="L24" i="4"/>
  <c r="I24" i="7" s="1"/>
  <c r="I4" i="41"/>
  <c r="AA57" i="10"/>
  <c r="Z57" i="10"/>
  <c r="Y57" i="10"/>
  <c r="X57" i="10"/>
  <c r="W57" i="10"/>
  <c r="V57" i="10"/>
  <c r="U57" i="10"/>
  <c r="T57" i="10"/>
  <c r="S57" i="10"/>
  <c r="R57" i="10"/>
  <c r="Q57" i="10"/>
  <c r="P57" i="10"/>
  <c r="O57" i="10"/>
  <c r="N57" i="10"/>
  <c r="M57" i="10"/>
  <c r="L57" i="10"/>
  <c r="K57" i="10"/>
  <c r="K67" i="10" s="1"/>
  <c r="J57" i="10"/>
  <c r="I57" i="10"/>
  <c r="AB55" i="10" l="1"/>
  <c r="C17" i="7" l="1"/>
  <c r="H67" i="10" l="1"/>
  <c r="I67" i="10"/>
  <c r="J67" i="10"/>
  <c r="L67" i="10"/>
  <c r="M67" i="10"/>
  <c r="N67" i="10"/>
  <c r="O67" i="10"/>
  <c r="P67" i="10"/>
  <c r="Q67" i="10"/>
  <c r="R67" i="10"/>
  <c r="S67" i="10"/>
  <c r="T67" i="10"/>
  <c r="U67" i="10"/>
  <c r="V67" i="10"/>
  <c r="W67" i="10"/>
  <c r="X67" i="10"/>
  <c r="Y67" i="10"/>
  <c r="Z67" i="10"/>
  <c r="AA67" i="10"/>
  <c r="H68" i="10"/>
  <c r="I68" i="10"/>
  <c r="J68" i="10"/>
  <c r="K68" i="10"/>
  <c r="L68" i="10"/>
  <c r="M68" i="10"/>
  <c r="N68" i="10"/>
  <c r="O68" i="10"/>
  <c r="P68" i="10"/>
  <c r="Q68" i="10"/>
  <c r="R68" i="10"/>
  <c r="S68" i="10"/>
  <c r="T68" i="10"/>
  <c r="U68" i="10"/>
  <c r="V68" i="10"/>
  <c r="W68" i="10"/>
  <c r="X68" i="10"/>
  <c r="Y68" i="10"/>
  <c r="Z68" i="10"/>
  <c r="AA68" i="10"/>
  <c r="B25" i="11" l="1"/>
  <c r="B29" i="11" s="1"/>
  <c r="I40" i="10" l="1"/>
  <c r="I51" i="10" s="1"/>
  <c r="I71" i="10" s="1"/>
  <c r="I73" i="10" s="1"/>
  <c r="I75" i="10" s="1"/>
  <c r="I76" i="10" s="1"/>
  <c r="J40" i="10"/>
  <c r="J51" i="10" s="1"/>
  <c r="J71" i="10" s="1"/>
  <c r="J73" i="10" s="1"/>
  <c r="J75" i="10" s="1"/>
  <c r="J76" i="10" s="1"/>
  <c r="K40" i="10"/>
  <c r="K51" i="10" s="1"/>
  <c r="K71" i="10" s="1"/>
  <c r="K73" i="10" s="1"/>
  <c r="K75" i="10" s="1"/>
  <c r="K76" i="10" s="1"/>
  <c r="L40" i="10"/>
  <c r="L51" i="10" s="1"/>
  <c r="L71" i="10" s="1"/>
  <c r="L73" i="10" s="1"/>
  <c r="L75" i="10" s="1"/>
  <c r="L76" i="10" s="1"/>
  <c r="M40" i="10"/>
  <c r="M51" i="10" s="1"/>
  <c r="M71" i="10" s="1"/>
  <c r="M73" i="10" s="1"/>
  <c r="M75" i="10" s="1"/>
  <c r="M76" i="10" s="1"/>
  <c r="N40" i="10"/>
  <c r="N51" i="10" s="1"/>
  <c r="N71" i="10" s="1"/>
  <c r="N73" i="10" s="1"/>
  <c r="N75" i="10" s="1"/>
  <c r="N76" i="10" s="1"/>
  <c r="O40" i="10"/>
  <c r="O51" i="10" s="1"/>
  <c r="O71" i="10" s="1"/>
  <c r="O73" i="10" s="1"/>
  <c r="O75" i="10" s="1"/>
  <c r="O76" i="10" s="1"/>
  <c r="P40" i="10"/>
  <c r="P51" i="10" s="1"/>
  <c r="P71" i="10" s="1"/>
  <c r="P73" i="10" s="1"/>
  <c r="P75" i="10" s="1"/>
  <c r="P76" i="10" s="1"/>
  <c r="Q40" i="10"/>
  <c r="Q51" i="10" s="1"/>
  <c r="Q71" i="10" s="1"/>
  <c r="Q73" i="10" s="1"/>
  <c r="Q75" i="10" s="1"/>
  <c r="Q76" i="10" s="1"/>
  <c r="R40" i="10"/>
  <c r="R51" i="10" s="1"/>
  <c r="R71" i="10" s="1"/>
  <c r="R73" i="10" s="1"/>
  <c r="R75" i="10" s="1"/>
  <c r="R76" i="10" s="1"/>
  <c r="S40" i="10"/>
  <c r="S51" i="10" s="1"/>
  <c r="S71" i="10" s="1"/>
  <c r="S73" i="10" s="1"/>
  <c r="S75" i="10" s="1"/>
  <c r="S76" i="10" s="1"/>
  <c r="T40" i="10"/>
  <c r="T51" i="10" s="1"/>
  <c r="T71" i="10" s="1"/>
  <c r="T73" i="10" s="1"/>
  <c r="T75" i="10" s="1"/>
  <c r="T76" i="10" s="1"/>
  <c r="U40" i="10"/>
  <c r="U51" i="10" s="1"/>
  <c r="U71" i="10" s="1"/>
  <c r="U73" i="10" s="1"/>
  <c r="U75" i="10" s="1"/>
  <c r="U76" i="10" s="1"/>
  <c r="V40" i="10"/>
  <c r="V51" i="10" s="1"/>
  <c r="V71" i="10" s="1"/>
  <c r="V73" i="10" s="1"/>
  <c r="V75" i="10" s="1"/>
  <c r="V76" i="10" s="1"/>
  <c r="W40" i="10"/>
  <c r="W51" i="10" s="1"/>
  <c r="W71" i="10" s="1"/>
  <c r="W73" i="10" s="1"/>
  <c r="W75" i="10" s="1"/>
  <c r="W76" i="10" s="1"/>
  <c r="X40" i="10"/>
  <c r="X51" i="10" s="1"/>
  <c r="X71" i="10" s="1"/>
  <c r="X73" i="10" s="1"/>
  <c r="X75" i="10" s="1"/>
  <c r="X76" i="10" s="1"/>
  <c r="Y40" i="10"/>
  <c r="Y51" i="10" s="1"/>
  <c r="Y71" i="10" s="1"/>
  <c r="Y73" i="10" s="1"/>
  <c r="Y75" i="10" s="1"/>
  <c r="Y76" i="10" s="1"/>
  <c r="Z40" i="10"/>
  <c r="Z51" i="10" s="1"/>
  <c r="Z71" i="10" s="1"/>
  <c r="Z73" i="10" s="1"/>
  <c r="Z75" i="10" s="1"/>
  <c r="Z76" i="10" s="1"/>
  <c r="AA40" i="10"/>
  <c r="AA51" i="10" s="1"/>
  <c r="AA71" i="10" s="1"/>
  <c r="AA73" i="10" s="1"/>
  <c r="AA75" i="10" s="1"/>
  <c r="AA76" i="10" s="1"/>
  <c r="H40" i="10"/>
  <c r="H51" i="10" s="1"/>
  <c r="H71" i="10" s="1"/>
  <c r="H73" i="10" s="1"/>
  <c r="H75" i="10" s="1"/>
  <c r="H76" i="10" s="1"/>
  <c r="AA185" i="8"/>
  <c r="I185" i="8"/>
  <c r="J185" i="8"/>
  <c r="K185" i="8"/>
  <c r="L185" i="8"/>
  <c r="M185" i="8"/>
  <c r="N185" i="8"/>
  <c r="O185" i="8"/>
  <c r="P185" i="8"/>
  <c r="Q185" i="8"/>
  <c r="R185" i="8"/>
  <c r="S185" i="8"/>
  <c r="T185" i="8"/>
  <c r="U185" i="8"/>
  <c r="V185" i="8"/>
  <c r="W185" i="8"/>
  <c r="X185" i="8"/>
  <c r="Y185" i="8"/>
  <c r="Z185" i="8"/>
  <c r="H185" i="8"/>
  <c r="H52" i="10" l="1"/>
  <c r="H69" i="10" s="1"/>
  <c r="AA197" i="8"/>
  <c r="Z197" i="8"/>
  <c r="Y197" i="8"/>
  <c r="X197" i="8"/>
  <c r="W197" i="8"/>
  <c r="V197" i="8"/>
  <c r="U197" i="8"/>
  <c r="T197" i="8"/>
  <c r="S197" i="8"/>
  <c r="R197" i="8"/>
  <c r="Q197" i="8"/>
  <c r="P197" i="8"/>
  <c r="O197" i="8"/>
  <c r="N197" i="8"/>
  <c r="M197" i="8"/>
  <c r="L197" i="8"/>
  <c r="K197" i="8"/>
  <c r="J197" i="8"/>
  <c r="I197" i="8"/>
  <c r="H197" i="8"/>
  <c r="AA196" i="8"/>
  <c r="Z196" i="8"/>
  <c r="Y196" i="8"/>
  <c r="X196" i="8"/>
  <c r="W196" i="8"/>
  <c r="V196" i="8"/>
  <c r="U196" i="8"/>
  <c r="T196" i="8"/>
  <c r="S196" i="8"/>
  <c r="R196" i="8"/>
  <c r="Q196" i="8"/>
  <c r="P196" i="8"/>
  <c r="O196" i="8"/>
  <c r="N196" i="8"/>
  <c r="M196" i="8"/>
  <c r="L196" i="8"/>
  <c r="K196" i="8"/>
  <c r="J196" i="8"/>
  <c r="I196" i="8"/>
  <c r="H196" i="8"/>
  <c r="AA195" i="8"/>
  <c r="Z195" i="8"/>
  <c r="Y195" i="8"/>
  <c r="X195" i="8"/>
  <c r="W195" i="8"/>
  <c r="V195" i="8"/>
  <c r="U195" i="8"/>
  <c r="T195" i="8"/>
  <c r="S195" i="8"/>
  <c r="R195" i="8"/>
  <c r="Q195" i="8"/>
  <c r="P195" i="8"/>
  <c r="O195" i="8"/>
  <c r="N195" i="8"/>
  <c r="M195" i="8"/>
  <c r="L195" i="8"/>
  <c r="K195" i="8"/>
  <c r="J195" i="8"/>
  <c r="I195" i="8"/>
  <c r="H195" i="8"/>
  <c r="AA194" i="8"/>
  <c r="Z194" i="8"/>
  <c r="Y194" i="8"/>
  <c r="X194" i="8"/>
  <c r="W194" i="8"/>
  <c r="V194" i="8"/>
  <c r="U194" i="8"/>
  <c r="T194" i="8"/>
  <c r="S194" i="8"/>
  <c r="R194" i="8"/>
  <c r="Q194" i="8"/>
  <c r="P194" i="8"/>
  <c r="O194" i="8"/>
  <c r="N194" i="8"/>
  <c r="M194" i="8"/>
  <c r="L194" i="8"/>
  <c r="K194" i="8"/>
  <c r="J194" i="8"/>
  <c r="I194" i="8"/>
  <c r="H194" i="8"/>
  <c r="AA193" i="8"/>
  <c r="Z193" i="8"/>
  <c r="Y193" i="8"/>
  <c r="X193" i="8"/>
  <c r="W193" i="8"/>
  <c r="V193" i="8"/>
  <c r="U193" i="8"/>
  <c r="T193" i="8"/>
  <c r="S193" i="8"/>
  <c r="R193" i="8"/>
  <c r="Q193" i="8"/>
  <c r="P193" i="8"/>
  <c r="O193" i="8"/>
  <c r="N193" i="8"/>
  <c r="M193" i="8"/>
  <c r="L193" i="8"/>
  <c r="K193" i="8"/>
  <c r="J193" i="8"/>
  <c r="I193" i="8"/>
  <c r="H193" i="8"/>
  <c r="AA192" i="8"/>
  <c r="Z192" i="8"/>
  <c r="Y192" i="8"/>
  <c r="X192" i="8"/>
  <c r="W192" i="8"/>
  <c r="V192" i="8"/>
  <c r="U192" i="8"/>
  <c r="T192" i="8"/>
  <c r="S192" i="8"/>
  <c r="R192" i="8"/>
  <c r="Q192" i="8"/>
  <c r="P192" i="8"/>
  <c r="O192" i="8"/>
  <c r="N192" i="8"/>
  <c r="M192" i="8"/>
  <c r="L192" i="8"/>
  <c r="K192" i="8"/>
  <c r="J192" i="8"/>
  <c r="I192" i="8"/>
  <c r="H192" i="8"/>
  <c r="AA191" i="8"/>
  <c r="Z191" i="8"/>
  <c r="Y191" i="8"/>
  <c r="X191" i="8"/>
  <c r="W191" i="8"/>
  <c r="V191" i="8"/>
  <c r="U191" i="8"/>
  <c r="T191" i="8"/>
  <c r="S191" i="8"/>
  <c r="R191" i="8"/>
  <c r="Q191" i="8"/>
  <c r="P191" i="8"/>
  <c r="O191" i="8"/>
  <c r="N191" i="8"/>
  <c r="M191" i="8"/>
  <c r="L191" i="8"/>
  <c r="K191" i="8"/>
  <c r="J191" i="8"/>
  <c r="I191" i="8"/>
  <c r="H191" i="8"/>
  <c r="AA190" i="8"/>
  <c r="Z190" i="8"/>
  <c r="Y190" i="8"/>
  <c r="X190" i="8"/>
  <c r="W190" i="8"/>
  <c r="V190" i="8"/>
  <c r="U190" i="8"/>
  <c r="T190" i="8"/>
  <c r="S190" i="8"/>
  <c r="R190" i="8"/>
  <c r="Q190" i="8"/>
  <c r="P190" i="8"/>
  <c r="O190" i="8"/>
  <c r="N190" i="8"/>
  <c r="M190" i="8"/>
  <c r="L190" i="8"/>
  <c r="K190" i="8"/>
  <c r="J190" i="8"/>
  <c r="I190" i="8"/>
  <c r="H190" i="8"/>
  <c r="E32" i="6" l="1"/>
  <c r="E28" i="6"/>
  <c r="U32" i="7" l="1"/>
  <c r="Q32" i="7"/>
  <c r="M32" i="7"/>
  <c r="I32" i="7"/>
  <c r="E32" i="7"/>
  <c r="O32" i="7"/>
  <c r="K32" i="7"/>
  <c r="V32" i="7"/>
  <c r="R32" i="7"/>
  <c r="N32" i="7"/>
  <c r="J32" i="7"/>
  <c r="F32" i="7"/>
  <c r="T32" i="7"/>
  <c r="P32" i="7"/>
  <c r="L32" i="7"/>
  <c r="H32" i="7"/>
  <c r="D32" i="7"/>
  <c r="S32" i="7"/>
  <c r="G32" i="7"/>
  <c r="C32" i="7"/>
  <c r="E30" i="6"/>
  <c r="B21" i="5" l="1"/>
  <c r="C11" i="4" l="1"/>
  <c r="C4" i="2" l="1"/>
  <c r="B539" i="8" l="1"/>
  <c r="B518" i="8"/>
  <c r="B497" i="8"/>
  <c r="B476" i="8"/>
  <c r="B455" i="8"/>
  <c r="B434" i="8"/>
  <c r="B413" i="8"/>
  <c r="B392" i="8"/>
  <c r="B371" i="8"/>
  <c r="B350" i="8"/>
  <c r="B329" i="8"/>
  <c r="B308" i="8"/>
  <c r="B287" i="8"/>
  <c r="B265" i="8"/>
  <c r="B244" i="8"/>
  <c r="B223" i="8"/>
  <c r="B202" i="8"/>
  <c r="B181" i="8"/>
  <c r="B159" i="8"/>
  <c r="B138" i="8"/>
  <c r="B117" i="8"/>
  <c r="B96" i="8"/>
  <c r="B75" i="8"/>
  <c r="B54" i="8"/>
  <c r="B33" i="8"/>
  <c r="O396" i="8" l="1"/>
  <c r="K58" i="8"/>
  <c r="AA543" i="8"/>
  <c r="Z543" i="8"/>
  <c r="Y543" i="8"/>
  <c r="X543" i="8"/>
  <c r="W543" i="8"/>
  <c r="V543" i="8"/>
  <c r="U543" i="8"/>
  <c r="T543" i="8"/>
  <c r="S543" i="8"/>
  <c r="R543" i="8"/>
  <c r="Q543" i="8"/>
  <c r="P543" i="8"/>
  <c r="O543" i="8"/>
  <c r="N543" i="8"/>
  <c r="M543" i="8"/>
  <c r="L543" i="8"/>
  <c r="K543" i="8"/>
  <c r="J543" i="8"/>
  <c r="I543" i="8"/>
  <c r="H543" i="8"/>
  <c r="AA522" i="8"/>
  <c r="Z522" i="8"/>
  <c r="Y522" i="8"/>
  <c r="X522" i="8"/>
  <c r="W522" i="8"/>
  <c r="V522" i="8"/>
  <c r="U522" i="8"/>
  <c r="T522" i="8"/>
  <c r="S522" i="8"/>
  <c r="R522" i="8"/>
  <c r="Q522" i="8"/>
  <c r="P522" i="8"/>
  <c r="O522" i="8"/>
  <c r="N522" i="8"/>
  <c r="M522" i="8"/>
  <c r="L522" i="8"/>
  <c r="K522" i="8"/>
  <c r="J522" i="8"/>
  <c r="I522" i="8"/>
  <c r="H522" i="8"/>
  <c r="AA501" i="8"/>
  <c r="Z501" i="8"/>
  <c r="Y501" i="8"/>
  <c r="X501" i="8"/>
  <c r="W501" i="8"/>
  <c r="V501" i="8"/>
  <c r="U501" i="8"/>
  <c r="T501" i="8"/>
  <c r="S501" i="8"/>
  <c r="R501" i="8"/>
  <c r="Q501" i="8"/>
  <c r="P501" i="8"/>
  <c r="O501" i="8"/>
  <c r="N501" i="8"/>
  <c r="M501" i="8"/>
  <c r="L501" i="8"/>
  <c r="K501" i="8"/>
  <c r="J501" i="8"/>
  <c r="I501" i="8"/>
  <c r="H501" i="8"/>
  <c r="AA480" i="8"/>
  <c r="Z480" i="8"/>
  <c r="Y480" i="8"/>
  <c r="X480" i="8"/>
  <c r="W480" i="8"/>
  <c r="V480" i="8"/>
  <c r="U480" i="8"/>
  <c r="T480" i="8"/>
  <c r="S480" i="8"/>
  <c r="R480" i="8"/>
  <c r="Q480" i="8"/>
  <c r="P480" i="8"/>
  <c r="O480" i="8"/>
  <c r="N480" i="8"/>
  <c r="M480" i="8"/>
  <c r="L480" i="8"/>
  <c r="K480" i="8"/>
  <c r="J480" i="8"/>
  <c r="I480" i="8"/>
  <c r="H480" i="8"/>
  <c r="AA459" i="8"/>
  <c r="Z459" i="8"/>
  <c r="Y459" i="8"/>
  <c r="X459" i="8"/>
  <c r="W459" i="8"/>
  <c r="V459" i="8"/>
  <c r="U459" i="8"/>
  <c r="T459" i="8"/>
  <c r="S459" i="8"/>
  <c r="R459" i="8"/>
  <c r="Q459" i="8"/>
  <c r="P459" i="8"/>
  <c r="O459" i="8"/>
  <c r="N459" i="8"/>
  <c r="M459" i="8"/>
  <c r="L459" i="8"/>
  <c r="K459" i="8"/>
  <c r="J459" i="8"/>
  <c r="I459" i="8"/>
  <c r="H459" i="8"/>
  <c r="AA438" i="8"/>
  <c r="Z438" i="8"/>
  <c r="Y438" i="8"/>
  <c r="X438" i="8"/>
  <c r="W438" i="8"/>
  <c r="V438" i="8"/>
  <c r="U438" i="8"/>
  <c r="T438" i="8"/>
  <c r="S438" i="8"/>
  <c r="R438" i="8"/>
  <c r="Q438" i="8"/>
  <c r="P438" i="8"/>
  <c r="O438" i="8"/>
  <c r="N438" i="8"/>
  <c r="M438" i="8"/>
  <c r="L438" i="8"/>
  <c r="K438" i="8"/>
  <c r="J438" i="8"/>
  <c r="I438" i="8"/>
  <c r="H438" i="8"/>
  <c r="AA417" i="8"/>
  <c r="Z417" i="8"/>
  <c r="Y417" i="8"/>
  <c r="X417" i="8"/>
  <c r="W417" i="8"/>
  <c r="V417" i="8"/>
  <c r="U417" i="8"/>
  <c r="T417" i="8"/>
  <c r="S417" i="8"/>
  <c r="R417" i="8"/>
  <c r="Q417" i="8"/>
  <c r="P417" i="8"/>
  <c r="O417" i="8"/>
  <c r="N417" i="8"/>
  <c r="M417" i="8"/>
  <c r="L417" i="8"/>
  <c r="K417" i="8"/>
  <c r="J417" i="8"/>
  <c r="I417" i="8"/>
  <c r="H417" i="8"/>
  <c r="AA396" i="8"/>
  <c r="Z396" i="8"/>
  <c r="Y396" i="8"/>
  <c r="X396" i="8"/>
  <c r="W396" i="8"/>
  <c r="V396" i="8"/>
  <c r="U396" i="8"/>
  <c r="T396" i="8"/>
  <c r="S396" i="8"/>
  <c r="R396" i="8"/>
  <c r="Q396" i="8"/>
  <c r="P396" i="8"/>
  <c r="N396" i="8"/>
  <c r="M396" i="8"/>
  <c r="L396" i="8"/>
  <c r="K396" i="8"/>
  <c r="J396" i="8"/>
  <c r="I396" i="8"/>
  <c r="H396" i="8"/>
  <c r="AA375" i="8"/>
  <c r="Z375" i="8"/>
  <c r="Y375" i="8"/>
  <c r="X375" i="8"/>
  <c r="W375" i="8"/>
  <c r="V375" i="8"/>
  <c r="U375" i="8"/>
  <c r="T375" i="8"/>
  <c r="S375" i="8"/>
  <c r="R375" i="8"/>
  <c r="Q375" i="8"/>
  <c r="P375" i="8"/>
  <c r="O375" i="8"/>
  <c r="N375" i="8"/>
  <c r="M375" i="8"/>
  <c r="L375" i="8"/>
  <c r="K375" i="8"/>
  <c r="J375" i="8"/>
  <c r="I375" i="8"/>
  <c r="H375" i="8"/>
  <c r="AA354" i="8"/>
  <c r="Z354" i="8"/>
  <c r="Y354" i="8"/>
  <c r="X354" i="8"/>
  <c r="W354" i="8"/>
  <c r="V354" i="8"/>
  <c r="U354" i="8"/>
  <c r="T354" i="8"/>
  <c r="S354" i="8"/>
  <c r="R354" i="8"/>
  <c r="Q354" i="8"/>
  <c r="P354" i="8"/>
  <c r="O354" i="8"/>
  <c r="N354" i="8"/>
  <c r="M354" i="8"/>
  <c r="L354" i="8"/>
  <c r="K354" i="8"/>
  <c r="J354" i="8"/>
  <c r="I354" i="8"/>
  <c r="H354" i="8"/>
  <c r="AA333" i="8"/>
  <c r="Z333" i="8"/>
  <c r="Y333" i="8"/>
  <c r="X333" i="8"/>
  <c r="W333" i="8"/>
  <c r="V333" i="8"/>
  <c r="U333" i="8"/>
  <c r="T333" i="8"/>
  <c r="S333" i="8"/>
  <c r="R333" i="8"/>
  <c r="Q333" i="8"/>
  <c r="P333" i="8"/>
  <c r="O333" i="8"/>
  <c r="N333" i="8"/>
  <c r="M333" i="8"/>
  <c r="L333" i="8"/>
  <c r="K333" i="8"/>
  <c r="J333" i="8"/>
  <c r="I333" i="8"/>
  <c r="H333" i="8"/>
  <c r="AA312" i="8"/>
  <c r="Z312" i="8"/>
  <c r="Y312" i="8"/>
  <c r="X312" i="8"/>
  <c r="W312" i="8"/>
  <c r="V312" i="8"/>
  <c r="U312" i="8"/>
  <c r="T312" i="8"/>
  <c r="S312" i="8"/>
  <c r="R312" i="8"/>
  <c r="Q312" i="8"/>
  <c r="P312" i="8"/>
  <c r="O312" i="8"/>
  <c r="N312" i="8"/>
  <c r="M312" i="8"/>
  <c r="L312" i="8"/>
  <c r="K312" i="8"/>
  <c r="J312" i="8"/>
  <c r="I312" i="8"/>
  <c r="H312" i="8"/>
  <c r="AA291" i="8"/>
  <c r="Z291" i="8"/>
  <c r="Y291" i="8"/>
  <c r="X291" i="8"/>
  <c r="W291" i="8"/>
  <c r="V291" i="8"/>
  <c r="U291" i="8"/>
  <c r="T291" i="8"/>
  <c r="S291" i="8"/>
  <c r="R291" i="8"/>
  <c r="Q291" i="8"/>
  <c r="P291" i="8"/>
  <c r="O291" i="8"/>
  <c r="N291" i="8"/>
  <c r="M291" i="8"/>
  <c r="L291" i="8"/>
  <c r="K291" i="8"/>
  <c r="J291" i="8"/>
  <c r="I291" i="8"/>
  <c r="H291" i="8"/>
  <c r="AA269" i="8"/>
  <c r="Z269" i="8"/>
  <c r="Y269" i="8"/>
  <c r="X269" i="8"/>
  <c r="W269" i="8"/>
  <c r="V269" i="8"/>
  <c r="U269" i="8"/>
  <c r="T269" i="8"/>
  <c r="S269" i="8"/>
  <c r="R269" i="8"/>
  <c r="Q269" i="8"/>
  <c r="P269" i="8"/>
  <c r="O269" i="8"/>
  <c r="N269" i="8"/>
  <c r="M269" i="8"/>
  <c r="L269" i="8"/>
  <c r="K269" i="8"/>
  <c r="J269" i="8"/>
  <c r="I269" i="8"/>
  <c r="H269" i="8"/>
  <c r="AA248" i="8"/>
  <c r="Z248" i="8"/>
  <c r="Y248" i="8"/>
  <c r="X248" i="8"/>
  <c r="W248" i="8"/>
  <c r="V248" i="8"/>
  <c r="U248" i="8"/>
  <c r="T248" i="8"/>
  <c r="S248" i="8"/>
  <c r="R248" i="8"/>
  <c r="Q248" i="8"/>
  <c r="P248" i="8"/>
  <c r="O248" i="8"/>
  <c r="N248" i="8"/>
  <c r="M248" i="8"/>
  <c r="L248" i="8"/>
  <c r="K248" i="8"/>
  <c r="J248" i="8"/>
  <c r="I248" i="8"/>
  <c r="H248" i="8"/>
  <c r="AA227" i="8"/>
  <c r="Z227" i="8"/>
  <c r="Y227" i="8"/>
  <c r="X227" i="8"/>
  <c r="W227" i="8"/>
  <c r="V227" i="8"/>
  <c r="U227" i="8"/>
  <c r="T227" i="8"/>
  <c r="S227" i="8"/>
  <c r="R227" i="8"/>
  <c r="Q227" i="8"/>
  <c r="P227" i="8"/>
  <c r="O227" i="8"/>
  <c r="N227" i="8"/>
  <c r="M227" i="8"/>
  <c r="L227" i="8"/>
  <c r="K227" i="8"/>
  <c r="J227" i="8"/>
  <c r="I227" i="8"/>
  <c r="H227" i="8"/>
  <c r="AA206" i="8"/>
  <c r="Z206" i="8"/>
  <c r="Y206" i="8"/>
  <c r="X206" i="8"/>
  <c r="W206" i="8"/>
  <c r="V206" i="8"/>
  <c r="U206" i="8"/>
  <c r="T206" i="8"/>
  <c r="S206" i="8"/>
  <c r="R206" i="8"/>
  <c r="Q206" i="8"/>
  <c r="P206" i="8"/>
  <c r="O206" i="8"/>
  <c r="N206" i="8"/>
  <c r="M206" i="8"/>
  <c r="L206" i="8"/>
  <c r="K206" i="8"/>
  <c r="J206" i="8"/>
  <c r="I206" i="8"/>
  <c r="H206" i="8"/>
  <c r="AA163" i="8"/>
  <c r="Z163" i="8"/>
  <c r="Y163" i="8"/>
  <c r="X163" i="8"/>
  <c r="W163" i="8"/>
  <c r="V163" i="8"/>
  <c r="U163" i="8"/>
  <c r="T163" i="8"/>
  <c r="S163" i="8"/>
  <c r="R163" i="8"/>
  <c r="Q163" i="8"/>
  <c r="P163" i="8"/>
  <c r="O163" i="8"/>
  <c r="N163" i="8"/>
  <c r="M163" i="8"/>
  <c r="L163" i="8"/>
  <c r="K163" i="8"/>
  <c r="J163" i="8"/>
  <c r="I163" i="8"/>
  <c r="H163" i="8"/>
  <c r="AA142" i="8"/>
  <c r="Z142" i="8"/>
  <c r="Y142" i="8"/>
  <c r="X142" i="8"/>
  <c r="W142" i="8"/>
  <c r="V142" i="8"/>
  <c r="U142" i="8"/>
  <c r="T142" i="8"/>
  <c r="S142" i="8"/>
  <c r="R142" i="8"/>
  <c r="Q142" i="8"/>
  <c r="P142" i="8"/>
  <c r="O142" i="8"/>
  <c r="N142" i="8"/>
  <c r="M142" i="8"/>
  <c r="L142" i="8"/>
  <c r="K142" i="8"/>
  <c r="J142" i="8"/>
  <c r="I142" i="8"/>
  <c r="H142" i="8"/>
  <c r="AA121" i="8"/>
  <c r="Z121" i="8"/>
  <c r="Y121" i="8"/>
  <c r="X121" i="8"/>
  <c r="W121" i="8"/>
  <c r="V121" i="8"/>
  <c r="U121" i="8"/>
  <c r="T121" i="8"/>
  <c r="S121" i="8"/>
  <c r="R121" i="8"/>
  <c r="Q121" i="8"/>
  <c r="P121" i="8"/>
  <c r="O121" i="8"/>
  <c r="N121" i="8"/>
  <c r="M121" i="8"/>
  <c r="L121" i="8"/>
  <c r="K121" i="8"/>
  <c r="J121" i="8"/>
  <c r="I121" i="8"/>
  <c r="H121" i="8"/>
  <c r="AA100" i="8"/>
  <c r="Z100" i="8"/>
  <c r="Y100" i="8"/>
  <c r="X100" i="8"/>
  <c r="W100" i="8"/>
  <c r="V100" i="8"/>
  <c r="U100" i="8"/>
  <c r="T100" i="8"/>
  <c r="S100" i="8"/>
  <c r="R100" i="8"/>
  <c r="Q100" i="8"/>
  <c r="P100" i="8"/>
  <c r="O100" i="8"/>
  <c r="N100" i="8"/>
  <c r="M100" i="8"/>
  <c r="L100" i="8"/>
  <c r="K100" i="8"/>
  <c r="J100" i="8"/>
  <c r="I100" i="8"/>
  <c r="H100" i="8"/>
  <c r="AA79" i="8"/>
  <c r="Z79" i="8"/>
  <c r="Y79" i="8"/>
  <c r="X79" i="8"/>
  <c r="W79" i="8"/>
  <c r="V79" i="8"/>
  <c r="U79" i="8"/>
  <c r="T79" i="8"/>
  <c r="S79" i="8"/>
  <c r="R79" i="8"/>
  <c r="Q79" i="8"/>
  <c r="P79" i="8"/>
  <c r="O79" i="8"/>
  <c r="N79" i="8"/>
  <c r="M79" i="8"/>
  <c r="L79" i="8"/>
  <c r="K79" i="8"/>
  <c r="J79" i="8"/>
  <c r="I79" i="8"/>
  <c r="H79" i="8"/>
  <c r="AA58" i="8"/>
  <c r="Z58" i="8"/>
  <c r="Y58" i="8"/>
  <c r="X58" i="8"/>
  <c r="W58" i="8"/>
  <c r="V58" i="8"/>
  <c r="U58" i="8"/>
  <c r="T58" i="8"/>
  <c r="S58" i="8"/>
  <c r="R58" i="8"/>
  <c r="Q58" i="8"/>
  <c r="P58" i="8"/>
  <c r="O58" i="8"/>
  <c r="N58" i="8"/>
  <c r="M58" i="8"/>
  <c r="L58" i="8"/>
  <c r="J58" i="8"/>
  <c r="I58" i="8"/>
  <c r="H58" i="8"/>
  <c r="AA37" i="8"/>
  <c r="Z37" i="8"/>
  <c r="Y37" i="8"/>
  <c r="X37" i="8"/>
  <c r="W37" i="8"/>
  <c r="V37" i="8"/>
  <c r="U37" i="8"/>
  <c r="T37" i="8"/>
  <c r="S37" i="8"/>
  <c r="R37" i="8"/>
  <c r="Q37" i="8"/>
  <c r="P37" i="8"/>
  <c r="O37" i="8"/>
  <c r="N37" i="8"/>
  <c r="M37" i="8"/>
  <c r="L37" i="8"/>
  <c r="K37" i="8"/>
  <c r="J37" i="8"/>
  <c r="I37" i="8"/>
  <c r="H37" i="8"/>
  <c r="B47" i="5" l="1"/>
  <c r="B46" i="5"/>
  <c r="B45" i="5"/>
  <c r="B44" i="5"/>
  <c r="B43" i="5"/>
  <c r="B42" i="5"/>
  <c r="B41" i="5"/>
  <c r="B40" i="5"/>
  <c r="B39" i="5"/>
  <c r="B38" i="5"/>
  <c r="B37" i="5"/>
  <c r="B36" i="5"/>
  <c r="B35" i="5"/>
  <c r="B33" i="5"/>
  <c r="B32" i="5"/>
  <c r="B31" i="5"/>
  <c r="B30" i="5"/>
  <c r="B29" i="5"/>
  <c r="B27" i="5"/>
  <c r="B26" i="5"/>
  <c r="B25" i="5"/>
  <c r="B24" i="5"/>
  <c r="B23" i="5"/>
  <c r="B22" i="5" l="1"/>
  <c r="C11" i="9" l="1"/>
  <c r="B38" i="11" l="1"/>
  <c r="B19" i="9"/>
  <c r="B17" i="7"/>
  <c r="C11" i="7" l="1"/>
  <c r="F47" i="5" l="1"/>
  <c r="G47" i="5" s="1"/>
  <c r="F46" i="5"/>
  <c r="G46" i="5" s="1"/>
  <c r="F45" i="5"/>
  <c r="G45" i="5" s="1"/>
  <c r="F44" i="5"/>
  <c r="G44" i="5" s="1"/>
  <c r="F43" i="5"/>
  <c r="G43" i="5" s="1"/>
  <c r="F42" i="5"/>
  <c r="G42" i="5" s="1"/>
  <c r="F41" i="5"/>
  <c r="G41" i="5" s="1"/>
  <c r="F40" i="5"/>
  <c r="G40" i="5" s="1"/>
  <c r="F39" i="5"/>
  <c r="G39" i="5" s="1"/>
  <c r="F38" i="5"/>
  <c r="G38" i="5" s="1"/>
  <c r="F37" i="5"/>
  <c r="G37" i="5" s="1"/>
  <c r="F36" i="5"/>
  <c r="G36" i="5" s="1"/>
  <c r="F35" i="5"/>
  <c r="G35" i="5" s="1"/>
  <c r="F33" i="5"/>
  <c r="G33" i="5" s="1"/>
  <c r="F32" i="5"/>
  <c r="G32" i="5" s="1"/>
  <c r="F31" i="5"/>
  <c r="G31" i="5" s="1"/>
  <c r="F30" i="5"/>
  <c r="G30" i="5" s="1"/>
  <c r="F29" i="5"/>
  <c r="G29" i="5" s="1"/>
  <c r="F27" i="5"/>
  <c r="G27" i="5" s="1"/>
  <c r="F26" i="5"/>
  <c r="G26" i="5" s="1"/>
  <c r="F25" i="5"/>
  <c r="G25" i="5" s="1"/>
  <c r="F24" i="5"/>
  <c r="G24" i="5" s="1"/>
  <c r="F23" i="5"/>
  <c r="G23" i="5" s="1"/>
  <c r="F21" i="5"/>
  <c r="F22" i="5"/>
  <c r="B47" i="11" l="1"/>
  <c r="B44" i="9"/>
  <c r="B26" i="7"/>
  <c r="B31" i="7"/>
  <c r="B52" i="11"/>
  <c r="B57" i="9"/>
  <c r="B34" i="9"/>
  <c r="B22" i="7"/>
  <c r="B43" i="11"/>
  <c r="B53" i="11"/>
  <c r="B60" i="9"/>
  <c r="B32" i="7"/>
  <c r="B40" i="11"/>
  <c r="B25" i="9"/>
  <c r="B19" i="7"/>
  <c r="B45" i="11"/>
  <c r="B38" i="9"/>
  <c r="B24" i="7"/>
  <c r="B49" i="11"/>
  <c r="B50" i="9"/>
  <c r="B28" i="7"/>
  <c r="B54" i="11"/>
  <c r="B63" i="9"/>
  <c r="B33" i="7"/>
  <c r="B58" i="11"/>
  <c r="B75" i="9"/>
  <c r="B37" i="7"/>
  <c r="B62" i="11"/>
  <c r="B87" i="9"/>
  <c r="B41" i="7"/>
  <c r="B37" i="11"/>
  <c r="B16" i="7"/>
  <c r="B16" i="9"/>
  <c r="B42" i="11"/>
  <c r="B31" i="9"/>
  <c r="B21" i="7"/>
  <c r="B56" i="11"/>
  <c r="B69" i="9"/>
  <c r="B35" i="7"/>
  <c r="B39" i="7"/>
  <c r="B60" i="11"/>
  <c r="B81" i="9"/>
  <c r="B39" i="11"/>
  <c r="B22" i="9"/>
  <c r="B18" i="7"/>
  <c r="B48" i="11"/>
  <c r="B47" i="9"/>
  <c r="B27" i="7"/>
  <c r="B57" i="11"/>
  <c r="B72" i="9"/>
  <c r="B36" i="7"/>
  <c r="B61" i="11"/>
  <c r="B84" i="9"/>
  <c r="B40" i="7"/>
  <c r="B41" i="11"/>
  <c r="B28" i="9"/>
  <c r="B20" i="7"/>
  <c r="B46" i="11"/>
  <c r="B41" i="9"/>
  <c r="B25" i="7"/>
  <c r="B54" i="9"/>
  <c r="B30" i="7"/>
  <c r="B51" i="11"/>
  <c r="B55" i="11"/>
  <c r="B66" i="9"/>
  <c r="B34" i="7"/>
  <c r="B78" i="9"/>
  <c r="B38" i="7"/>
  <c r="B59" i="11"/>
  <c r="B63" i="11"/>
  <c r="B90" i="9"/>
  <c r="B42" i="7"/>
  <c r="C16" i="7" l="1"/>
  <c r="C7" i="5" l="1"/>
  <c r="C21" i="8" l="1"/>
  <c r="D81" i="11" l="1"/>
  <c r="C81" i="11"/>
  <c r="D83" i="11"/>
  <c r="C83" i="11"/>
  <c r="G79" i="11"/>
  <c r="H79" i="11" s="1"/>
  <c r="I79" i="11" s="1"/>
  <c r="J79" i="11" s="1"/>
  <c r="K79" i="11" s="1"/>
  <c r="L79" i="11" s="1"/>
  <c r="M79" i="11" s="1"/>
  <c r="N79" i="11" s="1"/>
  <c r="O79" i="11" s="1"/>
  <c r="P79" i="11" s="1"/>
  <c r="Q79" i="11" s="1"/>
  <c r="R79" i="11" s="1"/>
  <c r="S79" i="11" s="1"/>
  <c r="T79" i="11" s="1"/>
  <c r="U79" i="11" s="1"/>
  <c r="V79" i="11" s="1"/>
  <c r="W79" i="11" s="1"/>
  <c r="X79" i="11" s="1"/>
  <c r="F19" i="11"/>
  <c r="G19" i="11" s="1"/>
  <c r="G18" i="11"/>
  <c r="H18" i="11" s="1"/>
  <c r="I18" i="11" s="1"/>
  <c r="J18" i="11" s="1"/>
  <c r="K18" i="11" s="1"/>
  <c r="L18" i="11" s="1"/>
  <c r="M18" i="11" s="1"/>
  <c r="N18" i="11" s="1"/>
  <c r="O18" i="11" s="1"/>
  <c r="P18" i="11" s="1"/>
  <c r="Q18" i="11" s="1"/>
  <c r="R18" i="11" s="1"/>
  <c r="S18" i="11" s="1"/>
  <c r="T18" i="11" s="1"/>
  <c r="U18" i="11" s="1"/>
  <c r="V18" i="11" s="1"/>
  <c r="W18" i="11" s="1"/>
  <c r="X18" i="11" s="1"/>
  <c r="E20" i="11"/>
  <c r="E81" i="11" l="1"/>
  <c r="F20" i="11"/>
  <c r="G20" i="11"/>
  <c r="H19" i="11"/>
  <c r="M222" i="8"/>
  <c r="M221" i="8"/>
  <c r="M220" i="8"/>
  <c r="K43" i="9" s="1"/>
  <c r="AA559" i="8"/>
  <c r="Y91" i="9" s="1"/>
  <c r="Z559" i="8"/>
  <c r="Y559" i="8"/>
  <c r="X559" i="8"/>
  <c r="W559" i="8"/>
  <c r="V559" i="8"/>
  <c r="U559" i="8"/>
  <c r="T559" i="8"/>
  <c r="S559" i="8"/>
  <c r="R559" i="8"/>
  <c r="Q559" i="8"/>
  <c r="P559" i="8"/>
  <c r="O559" i="8"/>
  <c r="N559" i="8"/>
  <c r="M559" i="8"/>
  <c r="L559" i="8"/>
  <c r="K559" i="8"/>
  <c r="J559" i="8"/>
  <c r="AA558" i="8"/>
  <c r="Z558" i="8"/>
  <c r="Y558" i="8"/>
  <c r="X558" i="8"/>
  <c r="W558" i="8"/>
  <c r="V558" i="8"/>
  <c r="U558" i="8"/>
  <c r="T558" i="8"/>
  <c r="S558" i="8"/>
  <c r="R558" i="8"/>
  <c r="Q558" i="8"/>
  <c r="P558" i="8"/>
  <c r="O558" i="8"/>
  <c r="N558" i="8"/>
  <c r="M558" i="8"/>
  <c r="L558" i="8"/>
  <c r="K558" i="8"/>
  <c r="J558" i="8"/>
  <c r="AA557" i="8"/>
  <c r="Y92" i="9" s="1"/>
  <c r="Z557" i="8"/>
  <c r="X92" i="9" s="1"/>
  <c r="Y557" i="8"/>
  <c r="W92" i="9" s="1"/>
  <c r="X557" i="8"/>
  <c r="V92" i="9" s="1"/>
  <c r="W557" i="8"/>
  <c r="U92" i="9" s="1"/>
  <c r="V557" i="8"/>
  <c r="T92" i="9" s="1"/>
  <c r="U557" i="8"/>
  <c r="S92" i="9" s="1"/>
  <c r="T557" i="8"/>
  <c r="R92" i="9" s="1"/>
  <c r="S557" i="8"/>
  <c r="Q92" i="9" s="1"/>
  <c r="R557" i="8"/>
  <c r="P92" i="9" s="1"/>
  <c r="Q557" i="8"/>
  <c r="O92" i="9" s="1"/>
  <c r="P557" i="8"/>
  <c r="N92" i="9" s="1"/>
  <c r="O557" i="8"/>
  <c r="M92" i="9" s="1"/>
  <c r="N557" i="8"/>
  <c r="L92" i="9" s="1"/>
  <c r="M557" i="8"/>
  <c r="K92" i="9" s="1"/>
  <c r="L557" i="8"/>
  <c r="J92" i="9" s="1"/>
  <c r="K557" i="8"/>
  <c r="I92" i="9" s="1"/>
  <c r="J557" i="8"/>
  <c r="H92" i="9" s="1"/>
  <c r="AA538" i="8"/>
  <c r="Y88" i="9" s="1"/>
  <c r="Z538" i="8"/>
  <c r="Y538" i="8"/>
  <c r="X538" i="8"/>
  <c r="W538" i="8"/>
  <c r="V538" i="8"/>
  <c r="U538" i="8"/>
  <c r="T538" i="8"/>
  <c r="S538" i="8"/>
  <c r="R538" i="8"/>
  <c r="Q538" i="8"/>
  <c r="P538" i="8"/>
  <c r="O538" i="8"/>
  <c r="N538" i="8"/>
  <c r="M538" i="8"/>
  <c r="L538" i="8"/>
  <c r="K538" i="8"/>
  <c r="J538" i="8"/>
  <c r="AA537" i="8"/>
  <c r="Z537" i="8"/>
  <c r="Y537" i="8"/>
  <c r="X537" i="8"/>
  <c r="W537" i="8"/>
  <c r="V537" i="8"/>
  <c r="U537" i="8"/>
  <c r="T537" i="8"/>
  <c r="S537" i="8"/>
  <c r="R537" i="8"/>
  <c r="Q537" i="8"/>
  <c r="P537" i="8"/>
  <c r="O537" i="8"/>
  <c r="N537" i="8"/>
  <c r="M537" i="8"/>
  <c r="L537" i="8"/>
  <c r="K537" i="8"/>
  <c r="J537" i="8"/>
  <c r="AA536" i="8"/>
  <c r="Y89" i="9" s="1"/>
  <c r="Z536" i="8"/>
  <c r="X89" i="9" s="1"/>
  <c r="Y536" i="8"/>
  <c r="W89" i="9" s="1"/>
  <c r="X536" i="8"/>
  <c r="V89" i="9" s="1"/>
  <c r="W536" i="8"/>
  <c r="U89" i="9" s="1"/>
  <c r="V536" i="8"/>
  <c r="T89" i="9" s="1"/>
  <c r="U536" i="8"/>
  <c r="S89" i="9" s="1"/>
  <c r="T536" i="8"/>
  <c r="R89" i="9" s="1"/>
  <c r="S536" i="8"/>
  <c r="Q89" i="9" s="1"/>
  <c r="R536" i="8"/>
  <c r="P89" i="9" s="1"/>
  <c r="Q536" i="8"/>
  <c r="O89" i="9" s="1"/>
  <c r="P536" i="8"/>
  <c r="N89" i="9" s="1"/>
  <c r="O536" i="8"/>
  <c r="M89" i="9" s="1"/>
  <c r="N536" i="8"/>
  <c r="L89" i="9" s="1"/>
  <c r="M536" i="8"/>
  <c r="K89" i="9" s="1"/>
  <c r="L536" i="8"/>
  <c r="J89" i="9" s="1"/>
  <c r="K536" i="8"/>
  <c r="I89" i="9" s="1"/>
  <c r="J536" i="8"/>
  <c r="H89" i="9" s="1"/>
  <c r="AA517" i="8"/>
  <c r="Y85" i="9" s="1"/>
  <c r="Z517" i="8"/>
  <c r="Y517" i="8"/>
  <c r="X517" i="8"/>
  <c r="W517" i="8"/>
  <c r="V517" i="8"/>
  <c r="U517" i="8"/>
  <c r="T517" i="8"/>
  <c r="S517" i="8"/>
  <c r="R517" i="8"/>
  <c r="Q517" i="8"/>
  <c r="P517" i="8"/>
  <c r="O517" i="8"/>
  <c r="N517" i="8"/>
  <c r="M517" i="8"/>
  <c r="L517" i="8"/>
  <c r="K517" i="8"/>
  <c r="J517" i="8"/>
  <c r="AA516" i="8"/>
  <c r="Z516" i="8"/>
  <c r="Y516" i="8"/>
  <c r="X516" i="8"/>
  <c r="W516" i="8"/>
  <c r="V516" i="8"/>
  <c r="U516" i="8"/>
  <c r="T516" i="8"/>
  <c r="S516" i="8"/>
  <c r="R516" i="8"/>
  <c r="Q516" i="8"/>
  <c r="P516" i="8"/>
  <c r="O516" i="8"/>
  <c r="N516" i="8"/>
  <c r="M516" i="8"/>
  <c r="L516" i="8"/>
  <c r="K516" i="8"/>
  <c r="J516" i="8"/>
  <c r="AA515" i="8"/>
  <c r="Y86" i="9" s="1"/>
  <c r="Z515" i="8"/>
  <c r="X86" i="9" s="1"/>
  <c r="Y515" i="8"/>
  <c r="W86" i="9" s="1"/>
  <c r="X515" i="8"/>
  <c r="V86" i="9" s="1"/>
  <c r="W515" i="8"/>
  <c r="U86" i="9" s="1"/>
  <c r="V515" i="8"/>
  <c r="T86" i="9" s="1"/>
  <c r="U515" i="8"/>
  <c r="S86" i="9" s="1"/>
  <c r="T515" i="8"/>
  <c r="R86" i="9" s="1"/>
  <c r="S515" i="8"/>
  <c r="Q86" i="9" s="1"/>
  <c r="R515" i="8"/>
  <c r="P86" i="9" s="1"/>
  <c r="Q515" i="8"/>
  <c r="O86" i="9" s="1"/>
  <c r="P515" i="8"/>
  <c r="N86" i="9" s="1"/>
  <c r="O515" i="8"/>
  <c r="M86" i="9" s="1"/>
  <c r="N515" i="8"/>
  <c r="L86" i="9" s="1"/>
  <c r="M515" i="8"/>
  <c r="K86" i="9" s="1"/>
  <c r="L515" i="8"/>
  <c r="J86" i="9" s="1"/>
  <c r="K515" i="8"/>
  <c r="I86" i="9" s="1"/>
  <c r="J515" i="8"/>
  <c r="H86" i="9" s="1"/>
  <c r="AA496" i="8"/>
  <c r="Y82" i="9" s="1"/>
  <c r="Z496" i="8"/>
  <c r="X82" i="9" s="1"/>
  <c r="Y496" i="8"/>
  <c r="W82" i="9" s="1"/>
  <c r="X496" i="8"/>
  <c r="V82" i="9" s="1"/>
  <c r="W496" i="8"/>
  <c r="U82" i="9" s="1"/>
  <c r="V496" i="8"/>
  <c r="T82" i="9" s="1"/>
  <c r="U496" i="8"/>
  <c r="S82" i="9" s="1"/>
  <c r="T496" i="8"/>
  <c r="R82" i="9" s="1"/>
  <c r="S496" i="8"/>
  <c r="Q82" i="9" s="1"/>
  <c r="R496" i="8"/>
  <c r="P82" i="9" s="1"/>
  <c r="Q496" i="8"/>
  <c r="O82" i="9" s="1"/>
  <c r="P496" i="8"/>
  <c r="N82" i="9" s="1"/>
  <c r="O496" i="8"/>
  <c r="M82" i="9" s="1"/>
  <c r="N496" i="8"/>
  <c r="L82" i="9" s="1"/>
  <c r="M496" i="8"/>
  <c r="K82" i="9" s="1"/>
  <c r="L496" i="8"/>
  <c r="J82" i="9" s="1"/>
  <c r="K496" i="8"/>
  <c r="I82" i="9" s="1"/>
  <c r="J496" i="8"/>
  <c r="H82" i="9" s="1"/>
  <c r="AA495" i="8"/>
  <c r="Z495" i="8"/>
  <c r="Y495" i="8"/>
  <c r="X495" i="8"/>
  <c r="W495" i="8"/>
  <c r="V495" i="8"/>
  <c r="U495" i="8"/>
  <c r="T495" i="8"/>
  <c r="S495" i="8"/>
  <c r="R495" i="8"/>
  <c r="Q495" i="8"/>
  <c r="P495" i="8"/>
  <c r="O495" i="8"/>
  <c r="N495" i="8"/>
  <c r="M495" i="8"/>
  <c r="L495" i="8"/>
  <c r="K495" i="8"/>
  <c r="J495" i="8"/>
  <c r="AA494" i="8"/>
  <c r="Y83" i="9" s="1"/>
  <c r="Z494" i="8"/>
  <c r="X83" i="9" s="1"/>
  <c r="Y494" i="8"/>
  <c r="W83" i="9" s="1"/>
  <c r="X494" i="8"/>
  <c r="V83" i="9" s="1"/>
  <c r="W494" i="8"/>
  <c r="U83" i="9" s="1"/>
  <c r="V494" i="8"/>
  <c r="T83" i="9" s="1"/>
  <c r="U494" i="8"/>
  <c r="S83" i="9" s="1"/>
  <c r="T494" i="8"/>
  <c r="R83" i="9" s="1"/>
  <c r="S494" i="8"/>
  <c r="Q83" i="9" s="1"/>
  <c r="R494" i="8"/>
  <c r="P83" i="9" s="1"/>
  <c r="Q494" i="8"/>
  <c r="O83" i="9" s="1"/>
  <c r="P494" i="8"/>
  <c r="N83" i="9" s="1"/>
  <c r="O494" i="8"/>
  <c r="M83" i="9" s="1"/>
  <c r="N494" i="8"/>
  <c r="L83" i="9" s="1"/>
  <c r="M494" i="8"/>
  <c r="K83" i="9" s="1"/>
  <c r="L494" i="8"/>
  <c r="J83" i="9" s="1"/>
  <c r="K494" i="8"/>
  <c r="I83" i="9" s="1"/>
  <c r="J494" i="8"/>
  <c r="H83" i="9" s="1"/>
  <c r="AA475" i="8"/>
  <c r="Y79" i="9" s="1"/>
  <c r="Z475" i="8"/>
  <c r="X79" i="9" s="1"/>
  <c r="Y475" i="8"/>
  <c r="W79" i="9" s="1"/>
  <c r="X475" i="8"/>
  <c r="V79" i="9" s="1"/>
  <c r="W475" i="8"/>
  <c r="U79" i="9" s="1"/>
  <c r="V475" i="8"/>
  <c r="T79" i="9" s="1"/>
  <c r="U475" i="8"/>
  <c r="S79" i="9" s="1"/>
  <c r="T475" i="8"/>
  <c r="R79" i="9" s="1"/>
  <c r="S475" i="8"/>
  <c r="Q79" i="9" s="1"/>
  <c r="R475" i="8"/>
  <c r="P79" i="9" s="1"/>
  <c r="Q475" i="8"/>
  <c r="O79" i="9" s="1"/>
  <c r="P475" i="8"/>
  <c r="N79" i="9" s="1"/>
  <c r="O475" i="8"/>
  <c r="M79" i="9" s="1"/>
  <c r="N475" i="8"/>
  <c r="L79" i="9" s="1"/>
  <c r="M475" i="8"/>
  <c r="K79" i="9" s="1"/>
  <c r="L475" i="8"/>
  <c r="J79" i="9" s="1"/>
  <c r="K475" i="8"/>
  <c r="I79" i="9" s="1"/>
  <c r="J475" i="8"/>
  <c r="H79" i="9" s="1"/>
  <c r="AA474" i="8"/>
  <c r="Z474" i="8"/>
  <c r="Y474" i="8"/>
  <c r="X474" i="8"/>
  <c r="W474" i="8"/>
  <c r="V474" i="8"/>
  <c r="U474" i="8"/>
  <c r="T474" i="8"/>
  <c r="S474" i="8"/>
  <c r="R474" i="8"/>
  <c r="Q474" i="8"/>
  <c r="P474" i="8"/>
  <c r="O474" i="8"/>
  <c r="N474" i="8"/>
  <c r="M474" i="8"/>
  <c r="L474" i="8"/>
  <c r="K474" i="8"/>
  <c r="J474" i="8"/>
  <c r="AA473" i="8"/>
  <c r="Y80" i="9" s="1"/>
  <c r="Z473" i="8"/>
  <c r="X80" i="9" s="1"/>
  <c r="Y473" i="8"/>
  <c r="W80" i="9" s="1"/>
  <c r="X473" i="8"/>
  <c r="V80" i="9" s="1"/>
  <c r="W473" i="8"/>
  <c r="U80" i="9" s="1"/>
  <c r="V473" i="8"/>
  <c r="T80" i="9" s="1"/>
  <c r="U473" i="8"/>
  <c r="S80" i="9" s="1"/>
  <c r="T473" i="8"/>
  <c r="R80" i="9" s="1"/>
  <c r="S473" i="8"/>
  <c r="Q80" i="9" s="1"/>
  <c r="R473" i="8"/>
  <c r="P80" i="9" s="1"/>
  <c r="Q473" i="8"/>
  <c r="O80" i="9" s="1"/>
  <c r="P473" i="8"/>
  <c r="N80" i="9" s="1"/>
  <c r="O473" i="8"/>
  <c r="M80" i="9" s="1"/>
  <c r="N473" i="8"/>
  <c r="L80" i="9" s="1"/>
  <c r="M473" i="8"/>
  <c r="K80" i="9" s="1"/>
  <c r="L473" i="8"/>
  <c r="J80" i="9" s="1"/>
  <c r="K473" i="8"/>
  <c r="I80" i="9" s="1"/>
  <c r="J473" i="8"/>
  <c r="H80" i="9" s="1"/>
  <c r="AA454" i="8"/>
  <c r="Z454" i="8"/>
  <c r="Y454" i="8"/>
  <c r="X454" i="8"/>
  <c r="W454" i="8"/>
  <c r="V454" i="8"/>
  <c r="U454" i="8"/>
  <c r="T454" i="8"/>
  <c r="S454" i="8"/>
  <c r="R454" i="8"/>
  <c r="Q454" i="8"/>
  <c r="P454" i="8"/>
  <c r="O454" i="8"/>
  <c r="N454" i="8"/>
  <c r="M454" i="8"/>
  <c r="L454" i="8"/>
  <c r="K454" i="8"/>
  <c r="J454" i="8"/>
  <c r="AA453" i="8"/>
  <c r="Z453" i="8"/>
  <c r="Y453" i="8"/>
  <c r="X453" i="8"/>
  <c r="W453" i="8"/>
  <c r="V453" i="8"/>
  <c r="U453" i="8"/>
  <c r="T453" i="8"/>
  <c r="S453" i="8"/>
  <c r="R453" i="8"/>
  <c r="Q453" i="8"/>
  <c r="P453" i="8"/>
  <c r="O453" i="8"/>
  <c r="N453" i="8"/>
  <c r="M453" i="8"/>
  <c r="L453" i="8"/>
  <c r="K453" i="8"/>
  <c r="J453" i="8"/>
  <c r="AA452" i="8"/>
  <c r="Z452" i="8"/>
  <c r="Y452" i="8"/>
  <c r="X452" i="8"/>
  <c r="W452" i="8"/>
  <c r="V452" i="8"/>
  <c r="U452" i="8"/>
  <c r="T452" i="8"/>
  <c r="S452" i="8"/>
  <c r="R452" i="8"/>
  <c r="Q452" i="8"/>
  <c r="P452" i="8"/>
  <c r="O452" i="8"/>
  <c r="N452" i="8"/>
  <c r="M452" i="8"/>
  <c r="L452" i="8"/>
  <c r="K452" i="8"/>
  <c r="J452" i="8"/>
  <c r="AA433" i="8"/>
  <c r="Z433" i="8"/>
  <c r="Y433" i="8"/>
  <c r="X433" i="8"/>
  <c r="W433" i="8"/>
  <c r="V433" i="8"/>
  <c r="U433" i="8"/>
  <c r="T433" i="8"/>
  <c r="S433" i="8"/>
  <c r="R433" i="8"/>
  <c r="Q433" i="8"/>
  <c r="P433" i="8"/>
  <c r="O433" i="8"/>
  <c r="N433" i="8"/>
  <c r="M433" i="8"/>
  <c r="L433" i="8"/>
  <c r="K433" i="8"/>
  <c r="J433" i="8"/>
  <c r="AA432" i="8"/>
  <c r="Z432" i="8"/>
  <c r="Y432" i="8"/>
  <c r="X432" i="8"/>
  <c r="W432" i="8"/>
  <c r="V432" i="8"/>
  <c r="U432" i="8"/>
  <c r="T432" i="8"/>
  <c r="S432" i="8"/>
  <c r="R432" i="8"/>
  <c r="Q432" i="8"/>
  <c r="P432" i="8"/>
  <c r="O432" i="8"/>
  <c r="N432" i="8"/>
  <c r="M432" i="8"/>
  <c r="L432" i="8"/>
  <c r="K432" i="8"/>
  <c r="J432" i="8"/>
  <c r="AA431" i="8"/>
  <c r="Z431" i="8"/>
  <c r="Y431" i="8"/>
  <c r="X431" i="8"/>
  <c r="W431" i="8"/>
  <c r="V431" i="8"/>
  <c r="U431" i="8"/>
  <c r="T431" i="8"/>
  <c r="S431" i="8"/>
  <c r="R431" i="8"/>
  <c r="Q431" i="8"/>
  <c r="P431" i="8"/>
  <c r="O431" i="8"/>
  <c r="N431" i="8"/>
  <c r="M431" i="8"/>
  <c r="L431" i="8"/>
  <c r="K431" i="8"/>
  <c r="J431" i="8"/>
  <c r="AA412" i="8"/>
  <c r="Z412" i="8"/>
  <c r="Y412" i="8"/>
  <c r="X412" i="8"/>
  <c r="W412" i="8"/>
  <c r="V412" i="8"/>
  <c r="U412" i="8"/>
  <c r="T412" i="8"/>
  <c r="S412" i="8"/>
  <c r="R412" i="8"/>
  <c r="Q412" i="8"/>
  <c r="P412" i="8"/>
  <c r="O412" i="8"/>
  <c r="N412" i="8"/>
  <c r="M412" i="8"/>
  <c r="L412" i="8"/>
  <c r="K412" i="8"/>
  <c r="J412" i="8"/>
  <c r="AA411" i="8"/>
  <c r="Z411" i="8"/>
  <c r="Y411" i="8"/>
  <c r="X411" i="8"/>
  <c r="W411" i="8"/>
  <c r="V411" i="8"/>
  <c r="U411" i="8"/>
  <c r="T411" i="8"/>
  <c r="S411" i="8"/>
  <c r="R411" i="8"/>
  <c r="Q411" i="8"/>
  <c r="P411" i="8"/>
  <c r="O411" i="8"/>
  <c r="N411" i="8"/>
  <c r="M411" i="8"/>
  <c r="L411" i="8"/>
  <c r="K411" i="8"/>
  <c r="J411" i="8"/>
  <c r="AA410" i="8"/>
  <c r="Z410" i="8"/>
  <c r="Y410" i="8"/>
  <c r="X410" i="8"/>
  <c r="W410" i="8"/>
  <c r="V410" i="8"/>
  <c r="U410" i="8"/>
  <c r="T410" i="8"/>
  <c r="S410" i="8"/>
  <c r="R410" i="8"/>
  <c r="Q410" i="8"/>
  <c r="P410" i="8"/>
  <c r="O410" i="8"/>
  <c r="N410" i="8"/>
  <c r="M410" i="8"/>
  <c r="L410" i="8"/>
  <c r="K410" i="8"/>
  <c r="J410" i="8"/>
  <c r="AA391" i="8"/>
  <c r="Z391" i="8"/>
  <c r="Y391" i="8"/>
  <c r="X391" i="8"/>
  <c r="W391" i="8"/>
  <c r="V391" i="8"/>
  <c r="U391" i="8"/>
  <c r="T391" i="8"/>
  <c r="S391" i="8"/>
  <c r="R391" i="8"/>
  <c r="Q391" i="8"/>
  <c r="P391" i="8"/>
  <c r="O391" i="8"/>
  <c r="N391" i="8"/>
  <c r="M391" i="8"/>
  <c r="L391" i="8"/>
  <c r="K391" i="8"/>
  <c r="J391" i="8"/>
  <c r="AA390" i="8"/>
  <c r="Z390" i="8"/>
  <c r="Y390" i="8"/>
  <c r="X390" i="8"/>
  <c r="W390" i="8"/>
  <c r="V390" i="8"/>
  <c r="U390" i="8"/>
  <c r="T390" i="8"/>
  <c r="S390" i="8"/>
  <c r="R390" i="8"/>
  <c r="Q390" i="8"/>
  <c r="P390" i="8"/>
  <c r="O390" i="8"/>
  <c r="N390" i="8"/>
  <c r="M390" i="8"/>
  <c r="L390" i="8"/>
  <c r="K390" i="8"/>
  <c r="J390" i="8"/>
  <c r="AA389" i="8"/>
  <c r="Z389" i="8"/>
  <c r="Y389" i="8"/>
  <c r="X389" i="8"/>
  <c r="W389" i="8"/>
  <c r="V389" i="8"/>
  <c r="U389" i="8"/>
  <c r="T389" i="8"/>
  <c r="S389" i="8"/>
  <c r="R389" i="8"/>
  <c r="Q389" i="8"/>
  <c r="P389" i="8"/>
  <c r="O389" i="8"/>
  <c r="N389" i="8"/>
  <c r="M389" i="8"/>
  <c r="L389" i="8"/>
  <c r="K389" i="8"/>
  <c r="J389" i="8"/>
  <c r="AA370" i="8"/>
  <c r="Z370" i="8"/>
  <c r="Y370" i="8"/>
  <c r="X370" i="8"/>
  <c r="W370" i="8"/>
  <c r="V370" i="8"/>
  <c r="U370" i="8"/>
  <c r="T370" i="8"/>
  <c r="S370" i="8"/>
  <c r="R370" i="8"/>
  <c r="Q370" i="8"/>
  <c r="P370" i="8"/>
  <c r="O370" i="8"/>
  <c r="N370" i="8"/>
  <c r="M370" i="8"/>
  <c r="L370" i="8"/>
  <c r="K370" i="8"/>
  <c r="J370" i="8"/>
  <c r="AA369" i="8"/>
  <c r="Z369" i="8"/>
  <c r="Y369" i="8"/>
  <c r="X369" i="8"/>
  <c r="W369" i="8"/>
  <c r="V369" i="8"/>
  <c r="U369" i="8"/>
  <c r="T369" i="8"/>
  <c r="S369" i="8"/>
  <c r="R369" i="8"/>
  <c r="Q369" i="8"/>
  <c r="P369" i="8"/>
  <c r="O369" i="8"/>
  <c r="N369" i="8"/>
  <c r="M369" i="8"/>
  <c r="L369" i="8"/>
  <c r="K369" i="8"/>
  <c r="J369" i="8"/>
  <c r="AA368" i="8"/>
  <c r="Z368" i="8"/>
  <c r="Y368" i="8"/>
  <c r="X368" i="8"/>
  <c r="W368" i="8"/>
  <c r="V368" i="8"/>
  <c r="U368" i="8"/>
  <c r="T368" i="8"/>
  <c r="S368" i="8"/>
  <c r="R368" i="8"/>
  <c r="Q368" i="8"/>
  <c r="P368" i="8"/>
  <c r="O368" i="8"/>
  <c r="N368" i="8"/>
  <c r="M368" i="8"/>
  <c r="L368" i="8"/>
  <c r="K368" i="8"/>
  <c r="J368" i="8"/>
  <c r="AA349" i="8"/>
  <c r="Z349" i="8"/>
  <c r="Y349" i="8"/>
  <c r="X349" i="8"/>
  <c r="W349" i="8"/>
  <c r="V349" i="8"/>
  <c r="U349" i="8"/>
  <c r="T349" i="8"/>
  <c r="S349" i="8"/>
  <c r="R349" i="8"/>
  <c r="Q349" i="8"/>
  <c r="P349" i="8"/>
  <c r="O349" i="8"/>
  <c r="N349" i="8"/>
  <c r="M349" i="8"/>
  <c r="L349" i="8"/>
  <c r="K349" i="8"/>
  <c r="J349" i="8"/>
  <c r="AA348" i="8"/>
  <c r="Z348" i="8"/>
  <c r="Y348" i="8"/>
  <c r="X348" i="8"/>
  <c r="W348" i="8"/>
  <c r="V348" i="8"/>
  <c r="U348" i="8"/>
  <c r="T348" i="8"/>
  <c r="S348" i="8"/>
  <c r="R348" i="8"/>
  <c r="Q348" i="8"/>
  <c r="P348" i="8"/>
  <c r="O348" i="8"/>
  <c r="N348" i="8"/>
  <c r="M348" i="8"/>
  <c r="L348" i="8"/>
  <c r="K348" i="8"/>
  <c r="J348" i="8"/>
  <c r="AA347" i="8"/>
  <c r="Z347" i="8"/>
  <c r="Y347" i="8"/>
  <c r="X347" i="8"/>
  <c r="W347" i="8"/>
  <c r="V347" i="8"/>
  <c r="U347" i="8"/>
  <c r="T347" i="8"/>
  <c r="S347" i="8"/>
  <c r="R347" i="8"/>
  <c r="Q347" i="8"/>
  <c r="P347" i="8"/>
  <c r="O347" i="8"/>
  <c r="N347" i="8"/>
  <c r="M347" i="8"/>
  <c r="L347" i="8"/>
  <c r="K347" i="8"/>
  <c r="J347" i="8"/>
  <c r="AA328" i="8"/>
  <c r="Z328" i="8"/>
  <c r="Y328" i="8"/>
  <c r="X328" i="8"/>
  <c r="W328" i="8"/>
  <c r="V328" i="8"/>
  <c r="U328" i="8"/>
  <c r="T328" i="8"/>
  <c r="S328" i="8"/>
  <c r="R328" i="8"/>
  <c r="Q328" i="8"/>
  <c r="P328" i="8"/>
  <c r="O328" i="8"/>
  <c r="N328" i="8"/>
  <c r="M328" i="8"/>
  <c r="L328" i="8"/>
  <c r="K328" i="8"/>
  <c r="J328" i="8"/>
  <c r="AA327" i="8"/>
  <c r="Z327" i="8"/>
  <c r="Y327" i="8"/>
  <c r="X327" i="8"/>
  <c r="W327" i="8"/>
  <c r="V327" i="8"/>
  <c r="U327" i="8"/>
  <c r="T327" i="8"/>
  <c r="S327" i="8"/>
  <c r="R327" i="8"/>
  <c r="Q327" i="8"/>
  <c r="P327" i="8"/>
  <c r="O327" i="8"/>
  <c r="N327" i="8"/>
  <c r="M327" i="8"/>
  <c r="L327" i="8"/>
  <c r="K327" i="8"/>
  <c r="J327" i="8"/>
  <c r="AA326" i="8"/>
  <c r="Z326" i="8"/>
  <c r="Y326" i="8"/>
  <c r="X326" i="8"/>
  <c r="W326" i="8"/>
  <c r="V326" i="8"/>
  <c r="U326" i="8"/>
  <c r="T326" i="8"/>
  <c r="S326" i="8"/>
  <c r="R326" i="8"/>
  <c r="Q326" i="8"/>
  <c r="P326" i="8"/>
  <c r="O326" i="8"/>
  <c r="N326" i="8"/>
  <c r="M326" i="8"/>
  <c r="L326" i="8"/>
  <c r="K326" i="8"/>
  <c r="J326" i="8"/>
  <c r="H307" i="8"/>
  <c r="H306" i="8"/>
  <c r="H305" i="8"/>
  <c r="AA285" i="8"/>
  <c r="Y51" i="9" s="1"/>
  <c r="Z285" i="8"/>
  <c r="Y285" i="8"/>
  <c r="X285" i="8"/>
  <c r="W285" i="8"/>
  <c r="V285" i="8"/>
  <c r="U285" i="8"/>
  <c r="T285" i="8"/>
  <c r="S285" i="8"/>
  <c r="R285" i="8"/>
  <c r="Q285" i="8"/>
  <c r="P285" i="8"/>
  <c r="O285" i="8"/>
  <c r="N285" i="8"/>
  <c r="M285" i="8"/>
  <c r="L285" i="8"/>
  <c r="K285" i="8"/>
  <c r="J285" i="8"/>
  <c r="AA284" i="8"/>
  <c r="Z284" i="8"/>
  <c r="Y284" i="8"/>
  <c r="X284" i="8"/>
  <c r="W284" i="8"/>
  <c r="V284" i="8"/>
  <c r="U284" i="8"/>
  <c r="T284" i="8"/>
  <c r="S284" i="8"/>
  <c r="R284" i="8"/>
  <c r="Q284" i="8"/>
  <c r="P284" i="8"/>
  <c r="O284" i="8"/>
  <c r="N284" i="8"/>
  <c r="M284" i="8"/>
  <c r="L284" i="8"/>
  <c r="K284" i="8"/>
  <c r="J284" i="8"/>
  <c r="AA283" i="8"/>
  <c r="Y52" i="9" s="1"/>
  <c r="Z283" i="8"/>
  <c r="X52" i="9" s="1"/>
  <c r="Y283" i="8"/>
  <c r="W52" i="9" s="1"/>
  <c r="X283" i="8"/>
  <c r="V52" i="9" s="1"/>
  <c r="W283" i="8"/>
  <c r="U52" i="9" s="1"/>
  <c r="V283" i="8"/>
  <c r="T52" i="9" s="1"/>
  <c r="U283" i="8"/>
  <c r="S52" i="9" s="1"/>
  <c r="T283" i="8"/>
  <c r="R52" i="9" s="1"/>
  <c r="S283" i="8"/>
  <c r="Q52" i="9" s="1"/>
  <c r="R283" i="8"/>
  <c r="P52" i="9" s="1"/>
  <c r="Q283" i="8"/>
  <c r="O52" i="9" s="1"/>
  <c r="P283" i="8"/>
  <c r="N52" i="9" s="1"/>
  <c r="O283" i="8"/>
  <c r="M52" i="9" s="1"/>
  <c r="N283" i="8"/>
  <c r="L52" i="9" s="1"/>
  <c r="M283" i="8"/>
  <c r="K52" i="9" s="1"/>
  <c r="L283" i="8"/>
  <c r="J52" i="9" s="1"/>
  <c r="K283" i="8"/>
  <c r="I52" i="9" s="1"/>
  <c r="J283" i="8"/>
  <c r="H52" i="9" s="1"/>
  <c r="AA264" i="8"/>
  <c r="Y48" i="9" s="1"/>
  <c r="Z264" i="8"/>
  <c r="Y264" i="8"/>
  <c r="X264" i="8"/>
  <c r="W264" i="8"/>
  <c r="V264" i="8"/>
  <c r="U264" i="8"/>
  <c r="T264" i="8"/>
  <c r="S264" i="8"/>
  <c r="R264" i="8"/>
  <c r="Q264" i="8"/>
  <c r="P264" i="8"/>
  <c r="O264" i="8"/>
  <c r="N264" i="8"/>
  <c r="M264" i="8"/>
  <c r="L264" i="8"/>
  <c r="K264" i="8"/>
  <c r="J264" i="8"/>
  <c r="AA263" i="8"/>
  <c r="Z263" i="8"/>
  <c r="Y263" i="8"/>
  <c r="X263" i="8"/>
  <c r="W263" i="8"/>
  <c r="V263" i="8"/>
  <c r="U263" i="8"/>
  <c r="T263" i="8"/>
  <c r="S263" i="8"/>
  <c r="R263" i="8"/>
  <c r="Q263" i="8"/>
  <c r="P263" i="8"/>
  <c r="O263" i="8"/>
  <c r="N263" i="8"/>
  <c r="M263" i="8"/>
  <c r="L263" i="8"/>
  <c r="K263" i="8"/>
  <c r="J263" i="8"/>
  <c r="AA262" i="8"/>
  <c r="Y49" i="9" s="1"/>
  <c r="Z262" i="8"/>
  <c r="X49" i="9" s="1"/>
  <c r="Y262" i="8"/>
  <c r="W49" i="9" s="1"/>
  <c r="X262" i="8"/>
  <c r="V49" i="9" s="1"/>
  <c r="W262" i="8"/>
  <c r="U49" i="9" s="1"/>
  <c r="V262" i="8"/>
  <c r="T49" i="9" s="1"/>
  <c r="U262" i="8"/>
  <c r="S49" i="9" s="1"/>
  <c r="T262" i="8"/>
  <c r="R49" i="9" s="1"/>
  <c r="S262" i="8"/>
  <c r="Q49" i="9" s="1"/>
  <c r="R262" i="8"/>
  <c r="P49" i="9" s="1"/>
  <c r="Q262" i="8"/>
  <c r="O49" i="9" s="1"/>
  <c r="P262" i="8"/>
  <c r="N49" i="9" s="1"/>
  <c r="O262" i="8"/>
  <c r="M49" i="9" s="1"/>
  <c r="N262" i="8"/>
  <c r="L49" i="9" s="1"/>
  <c r="M262" i="8"/>
  <c r="K49" i="9" s="1"/>
  <c r="L262" i="8"/>
  <c r="J49" i="9" s="1"/>
  <c r="K262" i="8"/>
  <c r="I49" i="9" s="1"/>
  <c r="J262" i="8"/>
  <c r="H49" i="9" s="1"/>
  <c r="AA243" i="8"/>
  <c r="Y45" i="9" s="1"/>
  <c r="Z243" i="8"/>
  <c r="Y243" i="8"/>
  <c r="X243" i="8"/>
  <c r="W243" i="8"/>
  <c r="V243" i="8"/>
  <c r="U243" i="8"/>
  <c r="T243" i="8"/>
  <c r="S243" i="8"/>
  <c r="R243" i="8"/>
  <c r="Q243" i="8"/>
  <c r="P243" i="8"/>
  <c r="O243" i="8"/>
  <c r="N243" i="8"/>
  <c r="M243" i="8"/>
  <c r="L243" i="8"/>
  <c r="K243" i="8"/>
  <c r="J243" i="8"/>
  <c r="AA242" i="8"/>
  <c r="Z242" i="8"/>
  <c r="Y242" i="8"/>
  <c r="X242" i="8"/>
  <c r="W242" i="8"/>
  <c r="V242" i="8"/>
  <c r="U242" i="8"/>
  <c r="T242" i="8"/>
  <c r="S242" i="8"/>
  <c r="R242" i="8"/>
  <c r="Q242" i="8"/>
  <c r="P242" i="8"/>
  <c r="O242" i="8"/>
  <c r="N242" i="8"/>
  <c r="M242" i="8"/>
  <c r="L242" i="8"/>
  <c r="K242" i="8"/>
  <c r="J242" i="8"/>
  <c r="AA241" i="8"/>
  <c r="Y46" i="9" s="1"/>
  <c r="Z241" i="8"/>
  <c r="X46" i="9" s="1"/>
  <c r="Y241" i="8"/>
  <c r="W46" i="9" s="1"/>
  <c r="X241" i="8"/>
  <c r="V46" i="9" s="1"/>
  <c r="W241" i="8"/>
  <c r="U46" i="9" s="1"/>
  <c r="V241" i="8"/>
  <c r="T46" i="9" s="1"/>
  <c r="U241" i="8"/>
  <c r="S46" i="9" s="1"/>
  <c r="T241" i="8"/>
  <c r="R46" i="9" s="1"/>
  <c r="S241" i="8"/>
  <c r="Q46" i="9" s="1"/>
  <c r="R241" i="8"/>
  <c r="P46" i="9" s="1"/>
  <c r="Q241" i="8"/>
  <c r="O46" i="9" s="1"/>
  <c r="P241" i="8"/>
  <c r="N46" i="9" s="1"/>
  <c r="O241" i="8"/>
  <c r="M46" i="9" s="1"/>
  <c r="N241" i="8"/>
  <c r="L46" i="9" s="1"/>
  <c r="M241" i="8"/>
  <c r="K46" i="9" s="1"/>
  <c r="L241" i="8"/>
  <c r="J46" i="9" s="1"/>
  <c r="K241" i="8"/>
  <c r="I46" i="9" s="1"/>
  <c r="J241" i="8"/>
  <c r="H46" i="9" s="1"/>
  <c r="AA222" i="8"/>
  <c r="Y42" i="9" s="1"/>
  <c r="Z222" i="8"/>
  <c r="Y222" i="8"/>
  <c r="X222" i="8"/>
  <c r="W222" i="8"/>
  <c r="V222" i="8"/>
  <c r="U222" i="8"/>
  <c r="T222" i="8"/>
  <c r="S222" i="8"/>
  <c r="R222" i="8"/>
  <c r="Q222" i="8"/>
  <c r="P222" i="8"/>
  <c r="O222" i="8"/>
  <c r="N222" i="8"/>
  <c r="L222" i="8"/>
  <c r="K222" i="8"/>
  <c r="J222" i="8"/>
  <c r="AA221" i="8"/>
  <c r="Z221" i="8"/>
  <c r="Y221" i="8"/>
  <c r="X221" i="8"/>
  <c r="W221" i="8"/>
  <c r="V221" i="8"/>
  <c r="U221" i="8"/>
  <c r="T221" i="8"/>
  <c r="S221" i="8"/>
  <c r="R221" i="8"/>
  <c r="Q221" i="8"/>
  <c r="P221" i="8"/>
  <c r="O221" i="8"/>
  <c r="N221" i="8"/>
  <c r="L221" i="8"/>
  <c r="K221" i="8"/>
  <c r="J221" i="8"/>
  <c r="AA220" i="8"/>
  <c r="Y43" i="9" s="1"/>
  <c r="Z220" i="8"/>
  <c r="X43" i="9" s="1"/>
  <c r="Y220" i="8"/>
  <c r="W43" i="9" s="1"/>
  <c r="X220" i="8"/>
  <c r="V43" i="9" s="1"/>
  <c r="W220" i="8"/>
  <c r="U43" i="9" s="1"/>
  <c r="V220" i="8"/>
  <c r="T43" i="9" s="1"/>
  <c r="U220" i="8"/>
  <c r="S43" i="9" s="1"/>
  <c r="T220" i="8"/>
  <c r="R43" i="9" s="1"/>
  <c r="S220" i="8"/>
  <c r="Q43" i="9" s="1"/>
  <c r="R220" i="8"/>
  <c r="P43" i="9" s="1"/>
  <c r="Q220" i="8"/>
  <c r="O43" i="9" s="1"/>
  <c r="P220" i="8"/>
  <c r="N43" i="9" s="1"/>
  <c r="O220" i="8"/>
  <c r="M43" i="9" s="1"/>
  <c r="N220" i="8"/>
  <c r="L43" i="9" s="1"/>
  <c r="L220" i="8"/>
  <c r="J43" i="9" s="1"/>
  <c r="K220" i="8"/>
  <c r="I43" i="9" s="1"/>
  <c r="J220" i="8"/>
  <c r="H43" i="9" s="1"/>
  <c r="AA201" i="8"/>
  <c r="Y39" i="9" s="1"/>
  <c r="Z201" i="8"/>
  <c r="X39" i="9" s="1"/>
  <c r="Y201" i="8"/>
  <c r="W39" i="9" s="1"/>
  <c r="X201" i="8"/>
  <c r="V39" i="9" s="1"/>
  <c r="W201" i="8"/>
  <c r="U39" i="9" s="1"/>
  <c r="V201" i="8"/>
  <c r="T39" i="9" s="1"/>
  <c r="U201" i="8"/>
  <c r="S39" i="9" s="1"/>
  <c r="T201" i="8"/>
  <c r="R39" i="9" s="1"/>
  <c r="S201" i="8"/>
  <c r="Q39" i="9" s="1"/>
  <c r="R201" i="8"/>
  <c r="P39" i="9" s="1"/>
  <c r="Q201" i="8"/>
  <c r="O39" i="9" s="1"/>
  <c r="P201" i="8"/>
  <c r="N39" i="9" s="1"/>
  <c r="O201" i="8"/>
  <c r="M39" i="9" s="1"/>
  <c r="N201" i="8"/>
  <c r="L39" i="9" s="1"/>
  <c r="M201" i="8"/>
  <c r="K39" i="9" s="1"/>
  <c r="L201" i="8"/>
  <c r="J39" i="9" s="1"/>
  <c r="K201" i="8"/>
  <c r="I39" i="9" s="1"/>
  <c r="J201" i="8"/>
  <c r="H39" i="9" s="1"/>
  <c r="AA200" i="8"/>
  <c r="Z200" i="8"/>
  <c r="Y200" i="8"/>
  <c r="X200" i="8"/>
  <c r="W200" i="8"/>
  <c r="V200" i="8"/>
  <c r="U200" i="8"/>
  <c r="T200" i="8"/>
  <c r="S200" i="8"/>
  <c r="R200" i="8"/>
  <c r="Q200" i="8"/>
  <c r="P200" i="8"/>
  <c r="O200" i="8"/>
  <c r="N200" i="8"/>
  <c r="M200" i="8"/>
  <c r="L200" i="8"/>
  <c r="K200" i="8"/>
  <c r="J200" i="8"/>
  <c r="AA199" i="8"/>
  <c r="Y40" i="9" s="1"/>
  <c r="Z199" i="8"/>
  <c r="X40" i="9" s="1"/>
  <c r="Y199" i="8"/>
  <c r="W40" i="9" s="1"/>
  <c r="X199" i="8"/>
  <c r="V40" i="9" s="1"/>
  <c r="W199" i="8"/>
  <c r="U40" i="9" s="1"/>
  <c r="V199" i="8"/>
  <c r="T40" i="9" s="1"/>
  <c r="U199" i="8"/>
  <c r="S40" i="9" s="1"/>
  <c r="T199" i="8"/>
  <c r="R40" i="9" s="1"/>
  <c r="S199" i="8"/>
  <c r="Q40" i="9" s="1"/>
  <c r="R199" i="8"/>
  <c r="P40" i="9" s="1"/>
  <c r="Q199" i="8"/>
  <c r="O40" i="9" s="1"/>
  <c r="P199" i="8"/>
  <c r="N40" i="9" s="1"/>
  <c r="O199" i="8"/>
  <c r="M40" i="9" s="1"/>
  <c r="N199" i="8"/>
  <c r="L40" i="9" s="1"/>
  <c r="M199" i="8"/>
  <c r="K40" i="9" s="1"/>
  <c r="L199" i="8"/>
  <c r="J40" i="9" s="1"/>
  <c r="K199" i="8"/>
  <c r="I40" i="9" s="1"/>
  <c r="J199" i="8"/>
  <c r="H40" i="9" s="1"/>
  <c r="AA179" i="8"/>
  <c r="Y35" i="9" s="1"/>
  <c r="Z179" i="8"/>
  <c r="X35" i="9" s="1"/>
  <c r="Y179" i="8"/>
  <c r="W35" i="9" s="1"/>
  <c r="X179" i="8"/>
  <c r="V35" i="9" s="1"/>
  <c r="W179" i="8"/>
  <c r="U35" i="9" s="1"/>
  <c r="V179" i="8"/>
  <c r="T35" i="9" s="1"/>
  <c r="U179" i="8"/>
  <c r="S35" i="9" s="1"/>
  <c r="T179" i="8"/>
  <c r="R35" i="9" s="1"/>
  <c r="S179" i="8"/>
  <c r="Q35" i="9" s="1"/>
  <c r="R179" i="8"/>
  <c r="P35" i="9" s="1"/>
  <c r="Q179" i="8"/>
  <c r="O35" i="9" s="1"/>
  <c r="P179" i="8"/>
  <c r="N35" i="9" s="1"/>
  <c r="O179" i="8"/>
  <c r="M35" i="9" s="1"/>
  <c r="N179" i="8"/>
  <c r="L35" i="9" s="1"/>
  <c r="M179" i="8"/>
  <c r="K35" i="9" s="1"/>
  <c r="L179" i="8"/>
  <c r="J35" i="9" s="1"/>
  <c r="K179" i="8"/>
  <c r="I35" i="9" s="1"/>
  <c r="J179" i="8"/>
  <c r="H35" i="9" s="1"/>
  <c r="AA178" i="8"/>
  <c r="Z178" i="8"/>
  <c r="Y178" i="8"/>
  <c r="X178" i="8"/>
  <c r="W178" i="8"/>
  <c r="V178" i="8"/>
  <c r="U178" i="8"/>
  <c r="T178" i="8"/>
  <c r="S178" i="8"/>
  <c r="R178" i="8"/>
  <c r="Q178" i="8"/>
  <c r="P178" i="8"/>
  <c r="O178" i="8"/>
  <c r="N178" i="8"/>
  <c r="M178" i="8"/>
  <c r="L178" i="8"/>
  <c r="K178" i="8"/>
  <c r="J178" i="8"/>
  <c r="AA177" i="8"/>
  <c r="Y36" i="9" s="1"/>
  <c r="Z177" i="8"/>
  <c r="X36" i="9" s="1"/>
  <c r="Y177" i="8"/>
  <c r="W36" i="9" s="1"/>
  <c r="X177" i="8"/>
  <c r="V36" i="9" s="1"/>
  <c r="W177" i="8"/>
  <c r="U36" i="9" s="1"/>
  <c r="V177" i="8"/>
  <c r="T36" i="9" s="1"/>
  <c r="U177" i="8"/>
  <c r="S36" i="9" s="1"/>
  <c r="T177" i="8"/>
  <c r="R36" i="9" s="1"/>
  <c r="S177" i="8"/>
  <c r="Q36" i="9" s="1"/>
  <c r="R177" i="8"/>
  <c r="P36" i="9" s="1"/>
  <c r="Q177" i="8"/>
  <c r="O36" i="9" s="1"/>
  <c r="P177" i="8"/>
  <c r="N36" i="9" s="1"/>
  <c r="O177" i="8"/>
  <c r="M36" i="9" s="1"/>
  <c r="N177" i="8"/>
  <c r="L36" i="9" s="1"/>
  <c r="M177" i="8"/>
  <c r="K36" i="9" s="1"/>
  <c r="L177" i="8"/>
  <c r="J36" i="9" s="1"/>
  <c r="K177" i="8"/>
  <c r="I36" i="9" s="1"/>
  <c r="J177" i="8"/>
  <c r="H36" i="9" s="1"/>
  <c r="AA158" i="8"/>
  <c r="Y32" i="9" s="1"/>
  <c r="Z158" i="8"/>
  <c r="X32" i="9" s="1"/>
  <c r="Y158" i="8"/>
  <c r="W32" i="9" s="1"/>
  <c r="X158" i="8"/>
  <c r="V32" i="9" s="1"/>
  <c r="W158" i="8"/>
  <c r="U32" i="9" s="1"/>
  <c r="V158" i="8"/>
  <c r="T32" i="9" s="1"/>
  <c r="U158" i="8"/>
  <c r="S32" i="9" s="1"/>
  <c r="T158" i="8"/>
  <c r="R32" i="9" s="1"/>
  <c r="S158" i="8"/>
  <c r="Q32" i="9" s="1"/>
  <c r="R158" i="8"/>
  <c r="P32" i="9" s="1"/>
  <c r="Q158" i="8"/>
  <c r="O32" i="9" s="1"/>
  <c r="P158" i="8"/>
  <c r="N32" i="9" s="1"/>
  <c r="O158" i="8"/>
  <c r="M32" i="9" s="1"/>
  <c r="N158" i="8"/>
  <c r="L32" i="9" s="1"/>
  <c r="M158" i="8"/>
  <c r="K32" i="9" s="1"/>
  <c r="L158" i="8"/>
  <c r="J32" i="9" s="1"/>
  <c r="K158" i="8"/>
  <c r="I32" i="9" s="1"/>
  <c r="J158" i="8"/>
  <c r="H32" i="9" s="1"/>
  <c r="AA157" i="8"/>
  <c r="Z157" i="8"/>
  <c r="Y157" i="8"/>
  <c r="X157" i="8"/>
  <c r="W157" i="8"/>
  <c r="V157" i="8"/>
  <c r="U157" i="8"/>
  <c r="T157" i="8"/>
  <c r="S157" i="8"/>
  <c r="R157" i="8"/>
  <c r="Q157" i="8"/>
  <c r="P157" i="8"/>
  <c r="O157" i="8"/>
  <c r="N157" i="8"/>
  <c r="M157" i="8"/>
  <c r="L157" i="8"/>
  <c r="K157" i="8"/>
  <c r="J157" i="8"/>
  <c r="AA156" i="8"/>
  <c r="Y33" i="9" s="1"/>
  <c r="Z156" i="8"/>
  <c r="X33" i="9" s="1"/>
  <c r="Y156" i="8"/>
  <c r="W33" i="9" s="1"/>
  <c r="X156" i="8"/>
  <c r="V33" i="9" s="1"/>
  <c r="W156" i="8"/>
  <c r="U33" i="9" s="1"/>
  <c r="V156" i="8"/>
  <c r="T33" i="9" s="1"/>
  <c r="U156" i="8"/>
  <c r="S33" i="9" s="1"/>
  <c r="T156" i="8"/>
  <c r="R33" i="9" s="1"/>
  <c r="S156" i="8"/>
  <c r="Q33" i="9" s="1"/>
  <c r="R156" i="8"/>
  <c r="P33" i="9" s="1"/>
  <c r="Q156" i="8"/>
  <c r="O33" i="9" s="1"/>
  <c r="P156" i="8"/>
  <c r="N33" i="9" s="1"/>
  <c r="O156" i="8"/>
  <c r="M33" i="9" s="1"/>
  <c r="N156" i="8"/>
  <c r="L33" i="9" s="1"/>
  <c r="M156" i="8"/>
  <c r="K33" i="9" s="1"/>
  <c r="L156" i="8"/>
  <c r="J33" i="9" s="1"/>
  <c r="K156" i="8"/>
  <c r="I33" i="9" s="1"/>
  <c r="J156" i="8"/>
  <c r="H33" i="9" s="1"/>
  <c r="AA137" i="8"/>
  <c r="Y29" i="9" s="1"/>
  <c r="Z137" i="8"/>
  <c r="X29" i="9" s="1"/>
  <c r="Y137" i="8"/>
  <c r="W29" i="9" s="1"/>
  <c r="X137" i="8"/>
  <c r="V29" i="9" s="1"/>
  <c r="W137" i="8"/>
  <c r="U29" i="9" s="1"/>
  <c r="V137" i="8"/>
  <c r="T29" i="9" s="1"/>
  <c r="U137" i="8"/>
  <c r="S29" i="9" s="1"/>
  <c r="T137" i="8"/>
  <c r="R29" i="9" s="1"/>
  <c r="S137" i="8"/>
  <c r="Q29" i="9" s="1"/>
  <c r="R137" i="8"/>
  <c r="P29" i="9" s="1"/>
  <c r="Q137" i="8"/>
  <c r="O29" i="9" s="1"/>
  <c r="P137" i="8"/>
  <c r="N29" i="9" s="1"/>
  <c r="O137" i="8"/>
  <c r="M29" i="9" s="1"/>
  <c r="N137" i="8"/>
  <c r="L29" i="9" s="1"/>
  <c r="M137" i="8"/>
  <c r="K29" i="9" s="1"/>
  <c r="L137" i="8"/>
  <c r="J29" i="9" s="1"/>
  <c r="K137" i="8"/>
  <c r="I29" i="9" s="1"/>
  <c r="J137" i="8"/>
  <c r="H29" i="9" s="1"/>
  <c r="AA136" i="8"/>
  <c r="Z136" i="8"/>
  <c r="Y136" i="8"/>
  <c r="X136" i="8"/>
  <c r="W136" i="8"/>
  <c r="V136" i="8"/>
  <c r="U136" i="8"/>
  <c r="T136" i="8"/>
  <c r="S136" i="8"/>
  <c r="R136" i="8"/>
  <c r="Q136" i="8"/>
  <c r="P136" i="8"/>
  <c r="O136" i="8"/>
  <c r="N136" i="8"/>
  <c r="M136" i="8"/>
  <c r="L136" i="8"/>
  <c r="K136" i="8"/>
  <c r="J136" i="8"/>
  <c r="AA135" i="8"/>
  <c r="Y30" i="9" s="1"/>
  <c r="Z135" i="8"/>
  <c r="X30" i="9" s="1"/>
  <c r="Y135" i="8"/>
  <c r="W30" i="9" s="1"/>
  <c r="X135" i="8"/>
  <c r="V30" i="9" s="1"/>
  <c r="W135" i="8"/>
  <c r="U30" i="9" s="1"/>
  <c r="V135" i="8"/>
  <c r="T30" i="9" s="1"/>
  <c r="U135" i="8"/>
  <c r="S30" i="9" s="1"/>
  <c r="T135" i="8"/>
  <c r="R30" i="9" s="1"/>
  <c r="S135" i="8"/>
  <c r="Q30" i="9" s="1"/>
  <c r="R135" i="8"/>
  <c r="P30" i="9" s="1"/>
  <c r="Q135" i="8"/>
  <c r="O30" i="9" s="1"/>
  <c r="P135" i="8"/>
  <c r="N30" i="9" s="1"/>
  <c r="O135" i="8"/>
  <c r="M30" i="9" s="1"/>
  <c r="N135" i="8"/>
  <c r="L30" i="9" s="1"/>
  <c r="M135" i="8"/>
  <c r="K30" i="9" s="1"/>
  <c r="L135" i="8"/>
  <c r="J30" i="9" s="1"/>
  <c r="K135" i="8"/>
  <c r="I30" i="9" s="1"/>
  <c r="J135" i="8"/>
  <c r="H30" i="9" s="1"/>
  <c r="I559" i="8"/>
  <c r="H559" i="8"/>
  <c r="F91" i="9" s="1"/>
  <c r="I558" i="8"/>
  <c r="H558" i="8"/>
  <c r="I557" i="8"/>
  <c r="G92" i="9" s="1"/>
  <c r="H557" i="8"/>
  <c r="F92" i="9" s="1"/>
  <c r="I538" i="8"/>
  <c r="H538" i="8"/>
  <c r="F88" i="9" s="1"/>
  <c r="I537" i="8"/>
  <c r="H537" i="8"/>
  <c r="I536" i="8"/>
  <c r="G89" i="9" s="1"/>
  <c r="H536" i="8"/>
  <c r="F89" i="9" s="1"/>
  <c r="I517" i="8"/>
  <c r="H517" i="8"/>
  <c r="F85" i="9" s="1"/>
  <c r="I516" i="8"/>
  <c r="H516" i="8"/>
  <c r="I515" i="8"/>
  <c r="G86" i="9" s="1"/>
  <c r="H515" i="8"/>
  <c r="F86" i="9" s="1"/>
  <c r="I496" i="8"/>
  <c r="G82" i="9" s="1"/>
  <c r="H496" i="8"/>
  <c r="F82" i="9" s="1"/>
  <c r="I495" i="8"/>
  <c r="H495" i="8"/>
  <c r="I494" i="8"/>
  <c r="G83" i="9" s="1"/>
  <c r="H494" i="8"/>
  <c r="F83" i="9" s="1"/>
  <c r="I475" i="8"/>
  <c r="G79" i="9" s="1"/>
  <c r="H475" i="8"/>
  <c r="F79" i="9" s="1"/>
  <c r="I474" i="8"/>
  <c r="H474" i="8"/>
  <c r="I473" i="8"/>
  <c r="G80" i="9" s="1"/>
  <c r="H473" i="8"/>
  <c r="F80" i="9" s="1"/>
  <c r="I454" i="8"/>
  <c r="H454" i="8"/>
  <c r="I453" i="8"/>
  <c r="H453" i="8"/>
  <c r="I452" i="8"/>
  <c r="H452" i="8"/>
  <c r="I433" i="8"/>
  <c r="H433" i="8"/>
  <c r="I432" i="8"/>
  <c r="H432" i="8"/>
  <c r="I431" i="8"/>
  <c r="H431" i="8"/>
  <c r="I412" i="8"/>
  <c r="H412" i="8"/>
  <c r="I411" i="8"/>
  <c r="H411" i="8"/>
  <c r="I410" i="8"/>
  <c r="H410" i="8"/>
  <c r="I391" i="8"/>
  <c r="H391" i="8"/>
  <c r="I390" i="8"/>
  <c r="H390" i="8"/>
  <c r="I389" i="8"/>
  <c r="H389" i="8"/>
  <c r="I370" i="8"/>
  <c r="H370" i="8"/>
  <c r="I369" i="8"/>
  <c r="H369" i="8"/>
  <c r="I368" i="8"/>
  <c r="H368" i="8"/>
  <c r="I349" i="8"/>
  <c r="H349" i="8"/>
  <c r="I348" i="8"/>
  <c r="H348" i="8"/>
  <c r="I347" i="8"/>
  <c r="H347" i="8"/>
  <c r="I328" i="8"/>
  <c r="H328" i="8"/>
  <c r="F58" i="9" s="1"/>
  <c r="I327" i="8"/>
  <c r="H327" i="8"/>
  <c r="I326" i="8"/>
  <c r="H326" i="8"/>
  <c r="F59" i="9" s="1"/>
  <c r="I285" i="8"/>
  <c r="H285" i="8"/>
  <c r="F51" i="9" s="1"/>
  <c r="I284" i="8"/>
  <c r="H284" i="8"/>
  <c r="I283" i="8"/>
  <c r="G52" i="9" s="1"/>
  <c r="H283" i="8"/>
  <c r="F52" i="9" s="1"/>
  <c r="I264" i="8"/>
  <c r="H264" i="8"/>
  <c r="F48" i="9" s="1"/>
  <c r="I263" i="8"/>
  <c r="H263" i="8"/>
  <c r="I262" i="8"/>
  <c r="G49" i="9" s="1"/>
  <c r="H262" i="8"/>
  <c r="F49" i="9" s="1"/>
  <c r="I243" i="8"/>
  <c r="H243" i="8"/>
  <c r="F45" i="9" s="1"/>
  <c r="I242" i="8"/>
  <c r="H242" i="8"/>
  <c r="I241" i="8"/>
  <c r="G46" i="9" s="1"/>
  <c r="H241" i="8"/>
  <c r="F46" i="9" s="1"/>
  <c r="I222" i="8"/>
  <c r="H222" i="8"/>
  <c r="F42" i="9" s="1"/>
  <c r="I221" i="8"/>
  <c r="H221" i="8"/>
  <c r="I220" i="8"/>
  <c r="G43" i="9" s="1"/>
  <c r="H220" i="8"/>
  <c r="F43" i="9" s="1"/>
  <c r="H201" i="8"/>
  <c r="I200" i="8"/>
  <c r="H200" i="8"/>
  <c r="H199" i="8"/>
  <c r="F40" i="9" s="1"/>
  <c r="I179" i="8"/>
  <c r="G35" i="9" s="1"/>
  <c r="H179" i="8"/>
  <c r="F35" i="9" s="1"/>
  <c r="I178" i="8"/>
  <c r="H178" i="8"/>
  <c r="I177" i="8"/>
  <c r="G36" i="9" s="1"/>
  <c r="H177" i="8"/>
  <c r="F36" i="9" s="1"/>
  <c r="I158" i="8"/>
  <c r="G32" i="9" s="1"/>
  <c r="H158" i="8"/>
  <c r="F32" i="9" s="1"/>
  <c r="I157" i="8"/>
  <c r="H157" i="8"/>
  <c r="I156" i="8"/>
  <c r="G33" i="9" s="1"/>
  <c r="H156" i="8"/>
  <c r="F33" i="9" s="1"/>
  <c r="I137" i="8"/>
  <c r="G29" i="9" s="1"/>
  <c r="H137" i="8"/>
  <c r="F29" i="9" s="1"/>
  <c r="I136" i="8"/>
  <c r="H136" i="8"/>
  <c r="I135" i="8"/>
  <c r="G30" i="9" s="1"/>
  <c r="H135" i="8"/>
  <c r="F30" i="9" s="1"/>
  <c r="AA116" i="8"/>
  <c r="Y26" i="9" s="1"/>
  <c r="Z116" i="8"/>
  <c r="X26" i="9" s="1"/>
  <c r="Y116" i="8"/>
  <c r="W26" i="9" s="1"/>
  <c r="X116" i="8"/>
  <c r="V26" i="9" s="1"/>
  <c r="W116" i="8"/>
  <c r="U26" i="9" s="1"/>
  <c r="V116" i="8"/>
  <c r="T26" i="9" s="1"/>
  <c r="U116" i="8"/>
  <c r="S26" i="9" s="1"/>
  <c r="T116" i="8"/>
  <c r="R26" i="9" s="1"/>
  <c r="S116" i="8"/>
  <c r="Q26" i="9" s="1"/>
  <c r="R116" i="8"/>
  <c r="P26" i="9" s="1"/>
  <c r="Q116" i="8"/>
  <c r="O26" i="9" s="1"/>
  <c r="P116" i="8"/>
  <c r="N26" i="9" s="1"/>
  <c r="O116" i="8"/>
  <c r="M26" i="9" s="1"/>
  <c r="N116" i="8"/>
  <c r="L26" i="9" s="1"/>
  <c r="M116" i="8"/>
  <c r="K26" i="9" s="1"/>
  <c r="L116" i="8"/>
  <c r="J26" i="9" s="1"/>
  <c r="K116" i="8"/>
  <c r="I26" i="9" s="1"/>
  <c r="J116" i="8"/>
  <c r="H26" i="9" s="1"/>
  <c r="AA115" i="8"/>
  <c r="Z115" i="8"/>
  <c r="Y115" i="8"/>
  <c r="X115" i="8"/>
  <c r="W115" i="8"/>
  <c r="V115" i="8"/>
  <c r="U115" i="8"/>
  <c r="T115" i="8"/>
  <c r="S115" i="8"/>
  <c r="R115" i="8"/>
  <c r="Q115" i="8"/>
  <c r="P115" i="8"/>
  <c r="O115" i="8"/>
  <c r="N115" i="8"/>
  <c r="M115" i="8"/>
  <c r="L115" i="8"/>
  <c r="K115" i="8"/>
  <c r="J115" i="8"/>
  <c r="AA114" i="8"/>
  <c r="Y27" i="9" s="1"/>
  <c r="Z114" i="8"/>
  <c r="X27" i="9" s="1"/>
  <c r="Y114" i="8"/>
  <c r="W27" i="9" s="1"/>
  <c r="X114" i="8"/>
  <c r="V27" i="9" s="1"/>
  <c r="W114" i="8"/>
  <c r="U27" i="9" s="1"/>
  <c r="V114" i="8"/>
  <c r="T27" i="9" s="1"/>
  <c r="U114" i="8"/>
  <c r="S27" i="9" s="1"/>
  <c r="T114" i="8"/>
  <c r="R27" i="9" s="1"/>
  <c r="S114" i="8"/>
  <c r="Q27" i="9" s="1"/>
  <c r="R114" i="8"/>
  <c r="P27" i="9" s="1"/>
  <c r="Q114" i="8"/>
  <c r="O27" i="9" s="1"/>
  <c r="P114" i="8"/>
  <c r="N27" i="9" s="1"/>
  <c r="O114" i="8"/>
  <c r="M27" i="9" s="1"/>
  <c r="N114" i="8"/>
  <c r="L27" i="9" s="1"/>
  <c r="M114" i="8"/>
  <c r="K27" i="9" s="1"/>
  <c r="L114" i="8"/>
  <c r="J27" i="9" s="1"/>
  <c r="K114" i="8"/>
  <c r="I27" i="9" s="1"/>
  <c r="J114" i="8"/>
  <c r="H27" i="9" s="1"/>
  <c r="I116" i="8"/>
  <c r="G26" i="9" s="1"/>
  <c r="H116" i="8"/>
  <c r="F26" i="9" s="1"/>
  <c r="I115" i="8"/>
  <c r="H115" i="8"/>
  <c r="I114" i="8"/>
  <c r="G27" i="9" s="1"/>
  <c r="H114" i="8"/>
  <c r="F27" i="9" s="1"/>
  <c r="H95" i="8"/>
  <c r="F23" i="9" s="1"/>
  <c r="H94" i="8"/>
  <c r="H93" i="8"/>
  <c r="F24" i="9" s="1"/>
  <c r="AA95" i="8"/>
  <c r="Z95" i="8"/>
  <c r="Y95" i="8"/>
  <c r="X95" i="8"/>
  <c r="W95" i="8"/>
  <c r="V95" i="8"/>
  <c r="U95" i="8"/>
  <c r="T95" i="8"/>
  <c r="S95" i="8"/>
  <c r="R95" i="8"/>
  <c r="Q95" i="8"/>
  <c r="P95" i="8"/>
  <c r="O95" i="8"/>
  <c r="N95" i="8"/>
  <c r="M95" i="8"/>
  <c r="L95" i="8"/>
  <c r="J23" i="9" s="1"/>
  <c r="K95" i="8"/>
  <c r="J95" i="8"/>
  <c r="I95" i="8"/>
  <c r="AA94" i="8"/>
  <c r="Z94" i="8"/>
  <c r="Y94" i="8"/>
  <c r="X94" i="8"/>
  <c r="W94" i="8"/>
  <c r="V94" i="8"/>
  <c r="U94" i="8"/>
  <c r="T94" i="8"/>
  <c r="S94" i="8"/>
  <c r="R94" i="8"/>
  <c r="Q94" i="8"/>
  <c r="P94" i="8"/>
  <c r="O94" i="8"/>
  <c r="N94" i="8"/>
  <c r="M94" i="8"/>
  <c r="L94" i="8"/>
  <c r="K94" i="8"/>
  <c r="J94" i="8"/>
  <c r="I94" i="8"/>
  <c r="AA93" i="8"/>
  <c r="Z93" i="8"/>
  <c r="Y93" i="8"/>
  <c r="X93" i="8"/>
  <c r="W93" i="8"/>
  <c r="V93" i="8"/>
  <c r="U93" i="8"/>
  <c r="T93" i="8"/>
  <c r="S93" i="8"/>
  <c r="R93" i="8"/>
  <c r="Q93" i="8"/>
  <c r="P93" i="8"/>
  <c r="O93" i="8"/>
  <c r="N93" i="8"/>
  <c r="M93" i="8"/>
  <c r="L93" i="8"/>
  <c r="J24" i="9" s="1"/>
  <c r="K93" i="8"/>
  <c r="J93" i="8"/>
  <c r="I93" i="8"/>
  <c r="K72" i="8"/>
  <c r="AA74" i="8"/>
  <c r="Z74" i="8"/>
  <c r="Y74" i="8"/>
  <c r="X74" i="8"/>
  <c r="W74" i="8"/>
  <c r="V74" i="8"/>
  <c r="U74" i="8"/>
  <c r="T74" i="8"/>
  <c r="S74" i="8"/>
  <c r="R74" i="8"/>
  <c r="Q74" i="8"/>
  <c r="P74" i="8"/>
  <c r="O74" i="8"/>
  <c r="N74" i="8"/>
  <c r="M74" i="8"/>
  <c r="L74" i="8"/>
  <c r="K74" i="8"/>
  <c r="J74" i="8"/>
  <c r="I74" i="8"/>
  <c r="AA73" i="8"/>
  <c r="Z73" i="8"/>
  <c r="Y73" i="8"/>
  <c r="X73" i="8"/>
  <c r="W73" i="8"/>
  <c r="V73" i="8"/>
  <c r="U73" i="8"/>
  <c r="T73" i="8"/>
  <c r="S73" i="8"/>
  <c r="R73" i="8"/>
  <c r="Q73" i="8"/>
  <c r="P73" i="8"/>
  <c r="O73" i="8"/>
  <c r="N73" i="8"/>
  <c r="M73" i="8"/>
  <c r="L73" i="8"/>
  <c r="K73" i="8"/>
  <c r="J73" i="8"/>
  <c r="I73" i="8"/>
  <c r="AA72" i="8"/>
  <c r="Z72" i="8"/>
  <c r="Y72" i="8"/>
  <c r="X72" i="8"/>
  <c r="W72" i="8"/>
  <c r="V72" i="8"/>
  <c r="U72" i="8"/>
  <c r="T72" i="8"/>
  <c r="S72" i="8"/>
  <c r="R72" i="8"/>
  <c r="Q72" i="8"/>
  <c r="P72" i="8"/>
  <c r="O72" i="8"/>
  <c r="N72" i="8"/>
  <c r="M72" i="8"/>
  <c r="L72" i="8"/>
  <c r="J72" i="8"/>
  <c r="I72" i="8"/>
  <c r="H73" i="8"/>
  <c r="H72" i="8"/>
  <c r="F21" i="9" s="1"/>
  <c r="H74" i="8"/>
  <c r="F20" i="9" s="1"/>
  <c r="AA53" i="8"/>
  <c r="Z53" i="8"/>
  <c r="Y53" i="8"/>
  <c r="X53" i="8"/>
  <c r="W53" i="8"/>
  <c r="V53" i="8"/>
  <c r="U53" i="8"/>
  <c r="T53" i="8"/>
  <c r="S53" i="8"/>
  <c r="R53" i="8"/>
  <c r="Q53" i="8"/>
  <c r="P53" i="8"/>
  <c r="O53" i="8"/>
  <c r="N53" i="8"/>
  <c r="M53" i="8"/>
  <c r="L53" i="8"/>
  <c r="K53" i="8"/>
  <c r="J53" i="8"/>
  <c r="I53" i="8"/>
  <c r="AA52" i="8"/>
  <c r="Z52" i="8"/>
  <c r="Y52" i="8"/>
  <c r="X52" i="8"/>
  <c r="W52" i="8"/>
  <c r="V52" i="8"/>
  <c r="U52" i="8"/>
  <c r="T52" i="8"/>
  <c r="S52" i="8"/>
  <c r="R52" i="8"/>
  <c r="Q52" i="8"/>
  <c r="P52" i="8"/>
  <c r="O52" i="8"/>
  <c r="N52" i="8"/>
  <c r="M52" i="8"/>
  <c r="L52" i="8"/>
  <c r="K52" i="8"/>
  <c r="J52" i="8"/>
  <c r="I52" i="8"/>
  <c r="AA51" i="8"/>
  <c r="Z51" i="8"/>
  <c r="Y51" i="8"/>
  <c r="X51" i="8"/>
  <c r="W51" i="8"/>
  <c r="V51" i="8"/>
  <c r="U51" i="8"/>
  <c r="T51" i="8"/>
  <c r="S51" i="8"/>
  <c r="R51" i="8"/>
  <c r="Q51" i="8"/>
  <c r="P51" i="8"/>
  <c r="O51" i="8"/>
  <c r="N51" i="8"/>
  <c r="M51" i="8"/>
  <c r="L51" i="8"/>
  <c r="K51" i="8"/>
  <c r="J51" i="8"/>
  <c r="I51" i="8"/>
  <c r="H52" i="8"/>
  <c r="H51" i="8"/>
  <c r="H53" i="8"/>
  <c r="H564" i="8" l="1"/>
  <c r="F18" i="9"/>
  <c r="H562" i="8"/>
  <c r="H563" i="8"/>
  <c r="O42" i="9"/>
  <c r="I45" i="9"/>
  <c r="Q45" i="9"/>
  <c r="U45" i="9"/>
  <c r="I51" i="9"/>
  <c r="Q51" i="9"/>
  <c r="U51" i="9"/>
  <c r="J85" i="9"/>
  <c r="N85" i="9"/>
  <c r="R85" i="9"/>
  <c r="V85" i="9"/>
  <c r="H88" i="9"/>
  <c r="G62" i="11" s="1"/>
  <c r="L88" i="9"/>
  <c r="P88" i="9"/>
  <c r="T88" i="9"/>
  <c r="X88" i="9"/>
  <c r="J91" i="9"/>
  <c r="N91" i="9"/>
  <c r="R91" i="9"/>
  <c r="V91" i="9"/>
  <c r="G42" i="9"/>
  <c r="G48" i="9"/>
  <c r="G88" i="9"/>
  <c r="L42" i="9"/>
  <c r="P42" i="9"/>
  <c r="T42" i="9"/>
  <c r="X42" i="9"/>
  <c r="J45" i="9"/>
  <c r="N45" i="9"/>
  <c r="R45" i="9"/>
  <c r="V45" i="9"/>
  <c r="H48" i="9"/>
  <c r="G48" i="11" s="1"/>
  <c r="L48" i="9"/>
  <c r="P48" i="9"/>
  <c r="T48" i="9"/>
  <c r="X48" i="9"/>
  <c r="J51" i="9"/>
  <c r="N51" i="9"/>
  <c r="R51" i="9"/>
  <c r="V51" i="9"/>
  <c r="K85" i="9"/>
  <c r="O85" i="9"/>
  <c r="S85" i="9"/>
  <c r="W85" i="9"/>
  <c r="I88" i="9"/>
  <c r="M88" i="9"/>
  <c r="Q88" i="9"/>
  <c r="U88" i="9"/>
  <c r="K91" i="9"/>
  <c r="O91" i="9"/>
  <c r="S91" i="9"/>
  <c r="W91" i="9"/>
  <c r="H42" i="9"/>
  <c r="M42" i="9"/>
  <c r="Q42" i="9"/>
  <c r="U42" i="9"/>
  <c r="K45" i="9"/>
  <c r="O45" i="9"/>
  <c r="S45" i="9"/>
  <c r="W45" i="9"/>
  <c r="I48" i="9"/>
  <c r="M48" i="9"/>
  <c r="Q48" i="9"/>
  <c r="U48" i="9"/>
  <c r="K51" i="9"/>
  <c r="O51" i="9"/>
  <c r="S51" i="9"/>
  <c r="W51" i="9"/>
  <c r="H85" i="9"/>
  <c r="L85" i="9"/>
  <c r="P85" i="9"/>
  <c r="T85" i="9"/>
  <c r="X85" i="9"/>
  <c r="J88" i="9"/>
  <c r="N88" i="9"/>
  <c r="R88" i="9"/>
  <c r="V88" i="9"/>
  <c r="H91" i="9"/>
  <c r="L91" i="9"/>
  <c r="P91" i="9"/>
  <c r="T91" i="9"/>
  <c r="X91" i="9"/>
  <c r="K42" i="9"/>
  <c r="J42" i="9"/>
  <c r="S42" i="9"/>
  <c r="W42" i="9"/>
  <c r="M45" i="9"/>
  <c r="K48" i="9"/>
  <c r="O48" i="9"/>
  <c r="S48" i="9"/>
  <c r="W48" i="9"/>
  <c r="M51" i="9"/>
  <c r="G45" i="9"/>
  <c r="F47" i="11" s="1"/>
  <c r="G51" i="9"/>
  <c r="F49" i="11" s="1"/>
  <c r="G85" i="9"/>
  <c r="G91" i="9"/>
  <c r="F63" i="11" s="1"/>
  <c r="I42" i="9"/>
  <c r="N42" i="9"/>
  <c r="R42" i="9"/>
  <c r="V42" i="9"/>
  <c r="H45" i="9"/>
  <c r="L45" i="9"/>
  <c r="P45" i="9"/>
  <c r="T45" i="9"/>
  <c r="X45" i="9"/>
  <c r="J48" i="9"/>
  <c r="N48" i="9"/>
  <c r="R48" i="9"/>
  <c r="V48" i="9"/>
  <c r="H51" i="9"/>
  <c r="G49" i="11" s="1"/>
  <c r="L51" i="9"/>
  <c r="P51" i="9"/>
  <c r="T51" i="9"/>
  <c r="X51" i="9"/>
  <c r="I85" i="9"/>
  <c r="M85" i="9"/>
  <c r="Q85" i="9"/>
  <c r="U85" i="9"/>
  <c r="K88" i="9"/>
  <c r="O88" i="9"/>
  <c r="S88" i="9"/>
  <c r="W88" i="9"/>
  <c r="I91" i="9"/>
  <c r="M91" i="9"/>
  <c r="Q91" i="9"/>
  <c r="U91" i="9"/>
  <c r="F17" i="9"/>
  <c r="F39" i="9"/>
  <c r="X306" i="8"/>
  <c r="X563" i="8" s="1"/>
  <c r="M306" i="8"/>
  <c r="M563" i="8" s="1"/>
  <c r="Q306" i="8"/>
  <c r="Q563" i="8" s="1"/>
  <c r="Y306" i="8"/>
  <c r="Y563" i="8" s="1"/>
  <c r="I306" i="8"/>
  <c r="I563" i="8" s="1"/>
  <c r="U306" i="8"/>
  <c r="U563" i="8" s="1"/>
  <c r="K16" i="7"/>
  <c r="S16" i="7"/>
  <c r="I17" i="7"/>
  <c r="D16" i="7"/>
  <c r="H16" i="7"/>
  <c r="P16" i="7"/>
  <c r="G24" i="9"/>
  <c r="J17" i="7"/>
  <c r="R17" i="7"/>
  <c r="V17" i="7"/>
  <c r="F16" i="7"/>
  <c r="J16" i="7"/>
  <c r="N16" i="7"/>
  <c r="R16" i="7"/>
  <c r="V16" i="7"/>
  <c r="H17" i="7"/>
  <c r="L17" i="7"/>
  <c r="P17" i="7"/>
  <c r="T17" i="7"/>
  <c r="G16" i="7"/>
  <c r="O16" i="7"/>
  <c r="D17" i="7"/>
  <c r="E17" i="7"/>
  <c r="M17" i="7"/>
  <c r="Q17" i="7"/>
  <c r="U17" i="7"/>
  <c r="L16" i="7"/>
  <c r="T16" i="7"/>
  <c r="F17" i="7"/>
  <c r="N17" i="7"/>
  <c r="E16" i="7"/>
  <c r="I16" i="7"/>
  <c r="M16" i="7"/>
  <c r="Q16" i="7"/>
  <c r="U16" i="7"/>
  <c r="K24" i="9"/>
  <c r="G17" i="7"/>
  <c r="K17" i="7"/>
  <c r="O17" i="7"/>
  <c r="S17" i="7"/>
  <c r="Z306" i="8"/>
  <c r="Z563" i="8" s="1"/>
  <c r="E43" i="11"/>
  <c r="E49" i="11"/>
  <c r="J306" i="8"/>
  <c r="J563" i="8" s="1"/>
  <c r="N306" i="8"/>
  <c r="N563" i="8" s="1"/>
  <c r="R306" i="8"/>
  <c r="R563" i="8" s="1"/>
  <c r="V306" i="8"/>
  <c r="V563" i="8" s="1"/>
  <c r="K306" i="8"/>
  <c r="K563" i="8" s="1"/>
  <c r="O306" i="8"/>
  <c r="O563" i="8" s="1"/>
  <c r="S306" i="8"/>
  <c r="S563" i="8" s="1"/>
  <c r="W306" i="8"/>
  <c r="W563" i="8" s="1"/>
  <c r="AA306" i="8"/>
  <c r="AA563" i="8" s="1"/>
  <c r="E46" i="11"/>
  <c r="L306" i="8"/>
  <c r="L563" i="8" s="1"/>
  <c r="P306" i="8"/>
  <c r="P563" i="8" s="1"/>
  <c r="T306" i="8"/>
  <c r="T563" i="8" s="1"/>
  <c r="I307" i="8"/>
  <c r="F81" i="11"/>
  <c r="G81" i="11"/>
  <c r="F41" i="11"/>
  <c r="G41" i="11"/>
  <c r="G45" i="11"/>
  <c r="G60" i="11"/>
  <c r="H20" i="11"/>
  <c r="I19" i="11"/>
  <c r="I305" i="8"/>
  <c r="G47" i="11" l="1"/>
  <c r="G46" i="11"/>
  <c r="F61" i="11"/>
  <c r="F46" i="11"/>
  <c r="G63" i="11"/>
  <c r="G61" i="11"/>
  <c r="F62" i="11"/>
  <c r="F48" i="11"/>
  <c r="J17" i="9"/>
  <c r="O21" i="9"/>
  <c r="V21" i="9"/>
  <c r="O17" i="9"/>
  <c r="G20" i="9"/>
  <c r="J18" i="9"/>
  <c r="N21" i="9"/>
  <c r="I17" i="9"/>
  <c r="O18" i="9"/>
  <c r="G23" i="9"/>
  <c r="H21" i="9"/>
  <c r="L18" i="9"/>
  <c r="T21" i="9"/>
  <c r="Q17" i="9"/>
  <c r="W21" i="9"/>
  <c r="U18" i="9"/>
  <c r="X20" i="9"/>
  <c r="R17" i="9"/>
  <c r="M18" i="9"/>
  <c r="T18" i="9"/>
  <c r="I21" i="9"/>
  <c r="Y17" i="9"/>
  <c r="V20" i="9"/>
  <c r="Y21" i="9"/>
  <c r="G17" i="9"/>
  <c r="Q20" i="9"/>
  <c r="P17" i="9"/>
  <c r="H17" i="9"/>
  <c r="R18" i="9"/>
  <c r="M20" i="9"/>
  <c r="U21" i="9"/>
  <c r="M21" i="9"/>
  <c r="V17" i="9"/>
  <c r="N17" i="9"/>
  <c r="X18" i="9"/>
  <c r="P18" i="9"/>
  <c r="H18" i="9"/>
  <c r="X21" i="9"/>
  <c r="P21" i="9"/>
  <c r="G21" i="9"/>
  <c r="U17" i="9"/>
  <c r="M17" i="9"/>
  <c r="W18" i="9"/>
  <c r="K18" i="9"/>
  <c r="R21" i="9"/>
  <c r="J21" i="9"/>
  <c r="S17" i="9"/>
  <c r="K17" i="9"/>
  <c r="Y18" i="9"/>
  <c r="Q18" i="9"/>
  <c r="I18" i="9"/>
  <c r="G18" i="9"/>
  <c r="N20" i="9"/>
  <c r="T20" i="9"/>
  <c r="W20" i="9"/>
  <c r="Y20" i="9"/>
  <c r="I20" i="9"/>
  <c r="P20" i="9"/>
  <c r="S20" i="9"/>
  <c r="Q21" i="9"/>
  <c r="L21" i="9"/>
  <c r="S18" i="9"/>
  <c r="W17" i="9"/>
  <c r="X17" i="9"/>
  <c r="R20" i="9"/>
  <c r="S21" i="9"/>
  <c r="K21" i="9"/>
  <c r="T17" i="9"/>
  <c r="L17" i="9"/>
  <c r="V18" i="9"/>
  <c r="N18" i="9"/>
  <c r="J20" i="9"/>
  <c r="L20" i="9"/>
  <c r="O20" i="9"/>
  <c r="U20" i="9"/>
  <c r="H20" i="9"/>
  <c r="K20" i="9"/>
  <c r="K23" i="9"/>
  <c r="F60" i="11"/>
  <c r="G42" i="11"/>
  <c r="T58" i="9"/>
  <c r="T59" i="9"/>
  <c r="L58" i="9"/>
  <c r="L59" i="9"/>
  <c r="O59" i="9"/>
  <c r="O58" i="9"/>
  <c r="V59" i="9"/>
  <c r="V58" i="9"/>
  <c r="J59" i="9"/>
  <c r="J58" i="9"/>
  <c r="Y59" i="9"/>
  <c r="Y58" i="9"/>
  <c r="Q59" i="9"/>
  <c r="Q58" i="9"/>
  <c r="I59" i="9"/>
  <c r="I58" i="9"/>
  <c r="K59" i="9"/>
  <c r="K58" i="9"/>
  <c r="X58" i="9"/>
  <c r="X59" i="9"/>
  <c r="P58" i="9"/>
  <c r="P59" i="9"/>
  <c r="H58" i="9"/>
  <c r="H59" i="9"/>
  <c r="W59" i="9"/>
  <c r="W58" i="9"/>
  <c r="G59" i="9"/>
  <c r="G58" i="9"/>
  <c r="N59" i="9"/>
  <c r="N58" i="9"/>
  <c r="R59" i="9"/>
  <c r="R58" i="9"/>
  <c r="U59" i="9"/>
  <c r="U58" i="9"/>
  <c r="M59" i="9"/>
  <c r="M58" i="9"/>
  <c r="S59" i="9"/>
  <c r="S58" i="9"/>
  <c r="F42" i="11"/>
  <c r="F43" i="11"/>
  <c r="G43" i="11"/>
  <c r="G40" i="11"/>
  <c r="F40" i="11"/>
  <c r="U52" i="10"/>
  <c r="AA52" i="10"/>
  <c r="K52" i="10"/>
  <c r="N52" i="10"/>
  <c r="E40" i="11"/>
  <c r="Q52" i="10"/>
  <c r="W52" i="10"/>
  <c r="R52" i="10"/>
  <c r="R69" i="10" s="1"/>
  <c r="E41" i="11"/>
  <c r="L52" i="10"/>
  <c r="E42" i="11"/>
  <c r="X52" i="10"/>
  <c r="I52" i="10"/>
  <c r="O52" i="10"/>
  <c r="T52" i="10"/>
  <c r="J52" i="10"/>
  <c r="Z52" i="10"/>
  <c r="P52" i="10"/>
  <c r="M52" i="10"/>
  <c r="V52" i="10"/>
  <c r="S52" i="10"/>
  <c r="Y52" i="10"/>
  <c r="H81" i="11"/>
  <c r="H62" i="11"/>
  <c r="H49" i="11"/>
  <c r="H60" i="11"/>
  <c r="H47" i="11"/>
  <c r="H63" i="11"/>
  <c r="H46" i="11"/>
  <c r="H40" i="11"/>
  <c r="H45" i="11"/>
  <c r="H42" i="11"/>
  <c r="H41" i="11"/>
  <c r="H61" i="11"/>
  <c r="H43" i="11"/>
  <c r="H48" i="11"/>
  <c r="I20" i="11"/>
  <c r="J19" i="11"/>
  <c r="D63" i="11"/>
  <c r="C63" i="11"/>
  <c r="D62" i="11"/>
  <c r="C62" i="11"/>
  <c r="D61" i="11"/>
  <c r="C61" i="11"/>
  <c r="D60" i="11"/>
  <c r="C60" i="11"/>
  <c r="D59" i="11"/>
  <c r="C59" i="11"/>
  <c r="D58" i="11"/>
  <c r="C58" i="11"/>
  <c r="D57" i="11"/>
  <c r="C57" i="11"/>
  <c r="D56" i="11"/>
  <c r="C56" i="11"/>
  <c r="D55" i="11"/>
  <c r="C55" i="11"/>
  <c r="D54" i="11"/>
  <c r="C54" i="11"/>
  <c r="D53" i="11"/>
  <c r="C53" i="11"/>
  <c r="D52" i="11"/>
  <c r="C52" i="11"/>
  <c r="D51" i="11"/>
  <c r="C51" i="11"/>
  <c r="D49" i="11"/>
  <c r="C49" i="11"/>
  <c r="D48" i="11"/>
  <c r="C48" i="11"/>
  <c r="D47" i="11"/>
  <c r="C47" i="11"/>
  <c r="D46" i="11"/>
  <c r="C46" i="11"/>
  <c r="D45" i="11"/>
  <c r="C45" i="11"/>
  <c r="D43" i="11"/>
  <c r="C43" i="11"/>
  <c r="D42" i="11"/>
  <c r="C42" i="11"/>
  <c r="D41" i="11"/>
  <c r="C41" i="11"/>
  <c r="D40" i="11"/>
  <c r="C40" i="11"/>
  <c r="D39" i="11"/>
  <c r="C39" i="11"/>
  <c r="D38" i="11"/>
  <c r="C38" i="11"/>
  <c r="D37" i="11"/>
  <c r="C37" i="11"/>
  <c r="G35" i="11"/>
  <c r="H35" i="11" s="1"/>
  <c r="I35" i="11" s="1"/>
  <c r="J35" i="11" s="1"/>
  <c r="K35" i="11" s="1"/>
  <c r="L35" i="11" s="1"/>
  <c r="M35" i="11" s="1"/>
  <c r="N35" i="11" s="1"/>
  <c r="O35" i="11" s="1"/>
  <c r="P35" i="11" s="1"/>
  <c r="Q35" i="11" s="1"/>
  <c r="R35" i="11" s="1"/>
  <c r="S35" i="11" s="1"/>
  <c r="T35" i="11" s="1"/>
  <c r="U35" i="11" s="1"/>
  <c r="V35" i="11" s="1"/>
  <c r="W35" i="11" s="1"/>
  <c r="X35" i="11" s="1"/>
  <c r="E4" i="11"/>
  <c r="V69" i="10" l="1"/>
  <c r="Z69" i="10"/>
  <c r="M69" i="10"/>
  <c r="J69" i="10"/>
  <c r="O69" i="10"/>
  <c r="L69" i="10"/>
  <c r="W69" i="10"/>
  <c r="Q69" i="10"/>
  <c r="N69" i="10"/>
  <c r="AA69" i="10"/>
  <c r="U69" i="10"/>
  <c r="S69" i="10"/>
  <c r="P69" i="10"/>
  <c r="T69" i="10"/>
  <c r="K69" i="10"/>
  <c r="I69" i="10"/>
  <c r="Y69" i="10"/>
  <c r="X69" i="10"/>
  <c r="H23" i="9"/>
  <c r="H24" i="9"/>
  <c r="L24" i="9"/>
  <c r="L23" i="9"/>
  <c r="G52" i="11"/>
  <c r="F37" i="11"/>
  <c r="F52" i="11"/>
  <c r="H52" i="11"/>
  <c r="E83" i="11"/>
  <c r="I81" i="11"/>
  <c r="I63" i="11"/>
  <c r="I46" i="11"/>
  <c r="I61" i="11"/>
  <c r="I48" i="11"/>
  <c r="I60" i="11"/>
  <c r="I52" i="11"/>
  <c r="I41" i="11"/>
  <c r="I47" i="11"/>
  <c r="I43" i="11"/>
  <c r="I62" i="11"/>
  <c r="I45" i="11"/>
  <c r="I49" i="11"/>
  <c r="I40" i="11"/>
  <c r="I42" i="11"/>
  <c r="J20" i="11"/>
  <c r="K19" i="11"/>
  <c r="E35" i="9"/>
  <c r="D35" i="9"/>
  <c r="E32" i="9"/>
  <c r="D32" i="9"/>
  <c r="E29" i="9"/>
  <c r="D29" i="9"/>
  <c r="E51" i="9"/>
  <c r="D51" i="9"/>
  <c r="E48" i="9"/>
  <c r="D48" i="9"/>
  <c r="E45" i="9"/>
  <c r="D45" i="9"/>
  <c r="E42" i="9"/>
  <c r="D42" i="9"/>
  <c r="E39" i="9"/>
  <c r="D39" i="9"/>
  <c r="E91" i="9"/>
  <c r="D91" i="9"/>
  <c r="E88" i="9"/>
  <c r="D88" i="9"/>
  <c r="E85" i="9"/>
  <c r="D85" i="9"/>
  <c r="E82" i="9"/>
  <c r="D82" i="9"/>
  <c r="E79" i="9"/>
  <c r="D79" i="9"/>
  <c r="E76" i="9"/>
  <c r="D76" i="9"/>
  <c r="E73" i="9"/>
  <c r="D73" i="9"/>
  <c r="E70" i="9"/>
  <c r="D70" i="9"/>
  <c r="E67" i="9"/>
  <c r="D67" i="9"/>
  <c r="E64" i="9"/>
  <c r="D64" i="9"/>
  <c r="E61" i="9"/>
  <c r="D61" i="9"/>
  <c r="E58" i="9"/>
  <c r="D58" i="9"/>
  <c r="E55" i="9"/>
  <c r="D55" i="9"/>
  <c r="E26" i="9"/>
  <c r="D26" i="9"/>
  <c r="E23" i="9"/>
  <c r="D23" i="9"/>
  <c r="E20" i="9"/>
  <c r="D20" i="9"/>
  <c r="E17" i="9"/>
  <c r="D17" i="9"/>
  <c r="H14" i="9"/>
  <c r="I14" i="9" s="1"/>
  <c r="J14" i="9" s="1"/>
  <c r="K14" i="9" s="1"/>
  <c r="L14" i="9" s="1"/>
  <c r="M14" i="9" s="1"/>
  <c r="N14" i="9" s="1"/>
  <c r="O14" i="9" s="1"/>
  <c r="P14" i="9" s="1"/>
  <c r="Q14" i="9" s="1"/>
  <c r="R14" i="9" s="1"/>
  <c r="S14" i="9" s="1"/>
  <c r="T14" i="9" s="1"/>
  <c r="U14" i="9" s="1"/>
  <c r="V14" i="9" s="1"/>
  <c r="W14" i="9" s="1"/>
  <c r="X14" i="9" s="1"/>
  <c r="Y14" i="9" s="1"/>
  <c r="I24" i="9" l="1"/>
  <c r="I23" i="9"/>
  <c r="M23" i="9"/>
  <c r="M24" i="9"/>
  <c r="D18" i="9"/>
  <c r="D59" i="9"/>
  <c r="D71" i="9"/>
  <c r="D80" i="9"/>
  <c r="D86" i="9"/>
  <c r="D92" i="9"/>
  <c r="D46" i="9"/>
  <c r="D52" i="9"/>
  <c r="E24" i="9"/>
  <c r="E59" i="9"/>
  <c r="E65" i="9"/>
  <c r="E71" i="9"/>
  <c r="E80" i="9"/>
  <c r="E86" i="9"/>
  <c r="E40" i="9"/>
  <c r="E46" i="9"/>
  <c r="E52" i="9"/>
  <c r="E33" i="9"/>
  <c r="D27" i="9"/>
  <c r="D56" i="9"/>
  <c r="D62" i="9"/>
  <c r="D74" i="9"/>
  <c r="D77" i="9"/>
  <c r="D83" i="9"/>
  <c r="D89" i="9"/>
  <c r="D43" i="9"/>
  <c r="D49" i="9"/>
  <c r="D30" i="9"/>
  <c r="D36" i="9"/>
  <c r="D24" i="9"/>
  <c r="D65" i="9"/>
  <c r="D40" i="9"/>
  <c r="D33" i="9"/>
  <c r="E18" i="9"/>
  <c r="E92" i="9"/>
  <c r="D21" i="9"/>
  <c r="D68" i="9"/>
  <c r="E21" i="9"/>
  <c r="E27" i="9"/>
  <c r="E56" i="9"/>
  <c r="E62" i="9"/>
  <c r="E68" i="9"/>
  <c r="E74" i="9"/>
  <c r="E77" i="9"/>
  <c r="E83" i="9"/>
  <c r="E89" i="9"/>
  <c r="E43" i="9"/>
  <c r="E49" i="9"/>
  <c r="E30" i="9"/>
  <c r="E36" i="9"/>
  <c r="E60" i="11"/>
  <c r="E61" i="11"/>
  <c r="E48" i="11"/>
  <c r="E63" i="11"/>
  <c r="E47" i="11"/>
  <c r="E62" i="11"/>
  <c r="E37" i="11"/>
  <c r="E45" i="11"/>
  <c r="E38" i="11"/>
  <c r="E52" i="11"/>
  <c r="E59" i="11"/>
  <c r="J81" i="11"/>
  <c r="J60" i="11"/>
  <c r="J52" i="11"/>
  <c r="J47" i="11"/>
  <c r="J62" i="11"/>
  <c r="J49" i="11"/>
  <c r="J45" i="11"/>
  <c r="J48" i="11"/>
  <c r="J42" i="11"/>
  <c r="J61" i="11"/>
  <c r="J40" i="11"/>
  <c r="J43" i="11"/>
  <c r="J63" i="11"/>
  <c r="J46" i="11"/>
  <c r="J41" i="11"/>
  <c r="K20" i="11"/>
  <c r="L19" i="11"/>
  <c r="N24" i="9" l="1"/>
  <c r="N23" i="9"/>
  <c r="F83" i="11"/>
  <c r="F39" i="11"/>
  <c r="J39" i="11"/>
  <c r="I39" i="11"/>
  <c r="E39" i="11"/>
  <c r="E66" i="11" s="1"/>
  <c r="K81" i="11"/>
  <c r="K61" i="11"/>
  <c r="K48" i="11"/>
  <c r="K63" i="11"/>
  <c r="K46" i="11"/>
  <c r="K62" i="11"/>
  <c r="K45" i="11"/>
  <c r="K43" i="11"/>
  <c r="K39" i="11"/>
  <c r="K49" i="11"/>
  <c r="K41" i="11"/>
  <c r="K40" i="11"/>
  <c r="K60" i="11"/>
  <c r="K42" i="11"/>
  <c r="K47" i="11"/>
  <c r="K52" i="11"/>
  <c r="L20" i="11"/>
  <c r="M19" i="11"/>
  <c r="O24" i="9" l="1"/>
  <c r="O23" i="9"/>
  <c r="E68" i="11"/>
  <c r="E67" i="11" s="1"/>
  <c r="G83" i="11"/>
  <c r="L81" i="11"/>
  <c r="L62" i="11"/>
  <c r="L49" i="11"/>
  <c r="L45" i="11"/>
  <c r="L60" i="11"/>
  <c r="L52" i="11"/>
  <c r="L47" i="11"/>
  <c r="L40" i="11"/>
  <c r="L63" i="11"/>
  <c r="L46" i="11"/>
  <c r="L42" i="11"/>
  <c r="L61" i="11"/>
  <c r="L48" i="11"/>
  <c r="L39" i="11"/>
  <c r="L41" i="11"/>
  <c r="L43" i="11"/>
  <c r="M20" i="11"/>
  <c r="N19" i="11"/>
  <c r="J307" i="8"/>
  <c r="J564" i="8" s="1"/>
  <c r="J305" i="8"/>
  <c r="J562" i="8" s="1"/>
  <c r="P24" i="9" l="1"/>
  <c r="P23" i="9"/>
  <c r="H83" i="11"/>
  <c r="G37" i="11"/>
  <c r="F38" i="11"/>
  <c r="M81" i="11"/>
  <c r="M63" i="11"/>
  <c r="M46" i="11"/>
  <c r="M61" i="11"/>
  <c r="M48" i="11"/>
  <c r="M47" i="11"/>
  <c r="M41" i="11"/>
  <c r="M60" i="11"/>
  <c r="M52" i="11"/>
  <c r="M43" i="11"/>
  <c r="M39" i="11"/>
  <c r="M49" i="11"/>
  <c r="M42" i="11"/>
  <c r="M62" i="11"/>
  <c r="M45" i="11"/>
  <c r="M40" i="11"/>
  <c r="O19" i="11"/>
  <c r="N20" i="11"/>
  <c r="K307" i="8"/>
  <c r="K564" i="8" s="1"/>
  <c r="K305" i="8"/>
  <c r="K562" i="8" s="1"/>
  <c r="G38" i="6"/>
  <c r="H38" i="6" s="1"/>
  <c r="I38" i="6" s="1"/>
  <c r="J38" i="6" s="1"/>
  <c r="K38" i="6" s="1"/>
  <c r="L38" i="6" s="1"/>
  <c r="M38" i="6" s="1"/>
  <c r="N38" i="6" s="1"/>
  <c r="O38" i="6" s="1"/>
  <c r="P38" i="6" s="1"/>
  <c r="Q38" i="6" s="1"/>
  <c r="R38" i="6" s="1"/>
  <c r="S38" i="6" s="1"/>
  <c r="T38" i="6" s="1"/>
  <c r="U38" i="6" s="1"/>
  <c r="V38" i="6" s="1"/>
  <c r="W38" i="6" s="1"/>
  <c r="X38" i="6" s="1"/>
  <c r="Y38" i="6" s="1"/>
  <c r="Z38" i="6" s="1"/>
  <c r="AA38" i="6" s="1"/>
  <c r="AB38" i="6" s="1"/>
  <c r="AC38" i="6" s="1"/>
  <c r="AD38" i="6" s="1"/>
  <c r="AE38" i="6" s="1"/>
  <c r="AF38" i="6" s="1"/>
  <c r="AG38" i="6" s="1"/>
  <c r="AH38" i="6" s="1"/>
  <c r="AI38" i="6" s="1"/>
  <c r="AJ38" i="6" s="1"/>
  <c r="AK38" i="6" s="1"/>
  <c r="AL38" i="6" s="1"/>
  <c r="AM38" i="6" s="1"/>
  <c r="AN38" i="6" s="1"/>
  <c r="AO38" i="6" s="1"/>
  <c r="AP38" i="6" s="1"/>
  <c r="AQ38" i="6" s="1"/>
  <c r="AR38" i="6" s="1"/>
  <c r="AS38" i="6" s="1"/>
  <c r="AT38" i="6" s="1"/>
  <c r="AU38" i="6" s="1"/>
  <c r="AV38" i="6" s="1"/>
  <c r="AW38" i="6" s="1"/>
  <c r="AX38" i="6" s="1"/>
  <c r="AY38" i="6" s="1"/>
  <c r="AZ38" i="6" s="1"/>
  <c r="BA38" i="6" s="1"/>
  <c r="BB38" i="6" s="1"/>
  <c r="BC38" i="6" s="1"/>
  <c r="BD38" i="6" s="1"/>
  <c r="BE38" i="6" s="1"/>
  <c r="BF38" i="6" s="1"/>
  <c r="BG38" i="6" s="1"/>
  <c r="BH38" i="6" s="1"/>
  <c r="BI38" i="6" s="1"/>
  <c r="BJ38" i="6" s="1"/>
  <c r="BK38" i="6" s="1"/>
  <c r="BL38" i="6" s="1"/>
  <c r="BM38" i="6" s="1"/>
  <c r="BN38" i="6" s="1"/>
  <c r="BO38" i="6" s="1"/>
  <c r="BP38" i="6" s="1"/>
  <c r="BQ38" i="6" s="1"/>
  <c r="BR38" i="6" s="1"/>
  <c r="BS38" i="6" s="1"/>
  <c r="BT38" i="6" s="1"/>
  <c r="BU38" i="6" s="1"/>
  <c r="BV38" i="6" s="1"/>
  <c r="BW38" i="6" s="1"/>
  <c r="BX38" i="6" s="1"/>
  <c r="BY38" i="6" s="1"/>
  <c r="BZ38" i="6" s="1"/>
  <c r="CA38" i="6" s="1"/>
  <c r="CB38" i="6" s="1"/>
  <c r="CC38" i="6" s="1"/>
  <c r="CD38" i="6" s="1"/>
  <c r="CE38" i="6" s="1"/>
  <c r="CF38" i="6" s="1"/>
  <c r="CG38" i="6" s="1"/>
  <c r="CH38" i="6" s="1"/>
  <c r="CI38" i="6" s="1"/>
  <c r="CJ38" i="6" s="1"/>
  <c r="CK38" i="6" s="1"/>
  <c r="Q24" i="9" l="1"/>
  <c r="Q23" i="9"/>
  <c r="I83" i="11"/>
  <c r="G38" i="11"/>
  <c r="H37" i="11"/>
  <c r="N81" i="11"/>
  <c r="N60" i="11"/>
  <c r="N52" i="11"/>
  <c r="N47" i="11"/>
  <c r="N62" i="11"/>
  <c r="N49" i="11"/>
  <c r="N45" i="11"/>
  <c r="N61" i="11"/>
  <c r="N42" i="11"/>
  <c r="N48" i="11"/>
  <c r="N40" i="11"/>
  <c r="N39" i="11"/>
  <c r="N41" i="11"/>
  <c r="N63" i="11"/>
  <c r="N46" i="11"/>
  <c r="N43" i="11"/>
  <c r="O20" i="11"/>
  <c r="P19" i="11"/>
  <c r="L307" i="8"/>
  <c r="L564" i="8" s="1"/>
  <c r="L305" i="8"/>
  <c r="L562" i="8" s="1"/>
  <c r="J33" i="10"/>
  <c r="K33" i="10" s="1"/>
  <c r="L33" i="10" s="1"/>
  <c r="M33" i="10" s="1"/>
  <c r="N33" i="10" s="1"/>
  <c r="O33" i="10" s="1"/>
  <c r="P33" i="10" s="1"/>
  <c r="Q33" i="10" s="1"/>
  <c r="R33" i="10" s="1"/>
  <c r="S33" i="10" s="1"/>
  <c r="T33" i="10" s="1"/>
  <c r="U33" i="10" s="1"/>
  <c r="V33" i="10" s="1"/>
  <c r="W33" i="10" s="1"/>
  <c r="X33" i="10" s="1"/>
  <c r="Y33" i="10" s="1"/>
  <c r="Z33" i="10" s="1"/>
  <c r="AA33" i="10" s="1"/>
  <c r="C11" i="10"/>
  <c r="R24" i="9" l="1"/>
  <c r="R23" i="9"/>
  <c r="J83" i="11"/>
  <c r="H38" i="11"/>
  <c r="I37" i="11"/>
  <c r="O81" i="11"/>
  <c r="O61" i="11"/>
  <c r="O48" i="11"/>
  <c r="O63" i="11"/>
  <c r="O46" i="11"/>
  <c r="O49" i="11"/>
  <c r="O43" i="11"/>
  <c r="O39" i="11"/>
  <c r="O62" i="11"/>
  <c r="O45" i="11"/>
  <c r="O41" i="11"/>
  <c r="O60" i="11"/>
  <c r="O47" i="11"/>
  <c r="O52" i="11"/>
  <c r="O40" i="11"/>
  <c r="O42" i="11"/>
  <c r="P20" i="11"/>
  <c r="Q19" i="11"/>
  <c r="M307" i="8"/>
  <c r="M564" i="8" s="1"/>
  <c r="M305" i="8"/>
  <c r="M562" i="8" s="1"/>
  <c r="J31" i="8"/>
  <c r="K31" i="8" s="1"/>
  <c r="L31" i="8" s="1"/>
  <c r="M31" i="8" s="1"/>
  <c r="N31" i="8" s="1"/>
  <c r="O31" i="8" s="1"/>
  <c r="P31" i="8" s="1"/>
  <c r="Q31" i="8" s="1"/>
  <c r="R31" i="8" s="1"/>
  <c r="S31" i="8" s="1"/>
  <c r="T31" i="8" s="1"/>
  <c r="U31" i="8" s="1"/>
  <c r="V31" i="8" s="1"/>
  <c r="W31" i="8" s="1"/>
  <c r="X31" i="8" s="1"/>
  <c r="Y31" i="8" s="1"/>
  <c r="Z31" i="8" s="1"/>
  <c r="AA31" i="8" s="1"/>
  <c r="S24" i="9" l="1"/>
  <c r="S23" i="9"/>
  <c r="K83" i="11"/>
  <c r="I38" i="11"/>
  <c r="I68" i="11" s="1"/>
  <c r="J37" i="11"/>
  <c r="P81" i="11"/>
  <c r="P62" i="11"/>
  <c r="P49" i="11"/>
  <c r="P45" i="11"/>
  <c r="P60" i="11"/>
  <c r="P52" i="11"/>
  <c r="P47" i="11"/>
  <c r="P63" i="11"/>
  <c r="P46" i="11"/>
  <c r="P40" i="11"/>
  <c r="P42" i="11"/>
  <c r="P48" i="11"/>
  <c r="P41" i="11"/>
  <c r="P43" i="11"/>
  <c r="P61" i="11"/>
  <c r="P39" i="11"/>
  <c r="Q20" i="11"/>
  <c r="R19" i="11"/>
  <c r="N307" i="8"/>
  <c r="N564" i="8" s="1"/>
  <c r="N305" i="8"/>
  <c r="N562" i="8" s="1"/>
  <c r="F71" i="9" l="1"/>
  <c r="T77" i="9"/>
  <c r="T76" i="9"/>
  <c r="K76" i="9"/>
  <c r="K77" i="9"/>
  <c r="Y76" i="9"/>
  <c r="Y77" i="9"/>
  <c r="F74" i="9"/>
  <c r="F73" i="9"/>
  <c r="H76" i="9"/>
  <c r="H77" i="9"/>
  <c r="R77" i="9"/>
  <c r="R76" i="9"/>
  <c r="M76" i="9"/>
  <c r="M77" i="9"/>
  <c r="L77" i="9"/>
  <c r="L76" i="9"/>
  <c r="F77" i="9"/>
  <c r="F76" i="9"/>
  <c r="V77" i="9"/>
  <c r="V76" i="9"/>
  <c r="S76" i="9"/>
  <c r="S77" i="9"/>
  <c r="Q76" i="9"/>
  <c r="Q77" i="9"/>
  <c r="G73" i="9"/>
  <c r="N77" i="9"/>
  <c r="N76" i="9"/>
  <c r="I77" i="9"/>
  <c r="I76" i="9"/>
  <c r="X77" i="9"/>
  <c r="X76" i="9"/>
  <c r="O76" i="9"/>
  <c r="O77" i="9"/>
  <c r="F56" i="9"/>
  <c r="F55" i="9"/>
  <c r="P76" i="9"/>
  <c r="P77" i="9"/>
  <c r="J77" i="9"/>
  <c r="J76" i="9"/>
  <c r="G76" i="9"/>
  <c r="G77" i="9"/>
  <c r="W76" i="9"/>
  <c r="W77" i="9"/>
  <c r="U76" i="9"/>
  <c r="U77" i="9"/>
  <c r="G71" i="9"/>
  <c r="G70" i="9"/>
  <c r="F70" i="9"/>
  <c r="T23" i="9"/>
  <c r="T24" i="9"/>
  <c r="I66" i="11"/>
  <c r="I67" i="11" s="1"/>
  <c r="L83" i="11"/>
  <c r="J38" i="11"/>
  <c r="J68" i="11" s="1"/>
  <c r="K37" i="11"/>
  <c r="Q81" i="11"/>
  <c r="Q63" i="11"/>
  <c r="Q46" i="11"/>
  <c r="Q61" i="11"/>
  <c r="Q48" i="11"/>
  <c r="Q60" i="11"/>
  <c r="Q52" i="11"/>
  <c r="Q41" i="11"/>
  <c r="Q47" i="11"/>
  <c r="Q43" i="11"/>
  <c r="Q39" i="11"/>
  <c r="Q40" i="11"/>
  <c r="Q62" i="11"/>
  <c r="Q45" i="11"/>
  <c r="Q42" i="11"/>
  <c r="Q49" i="11"/>
  <c r="S19" i="11"/>
  <c r="R20" i="11"/>
  <c r="O305" i="8"/>
  <c r="O562" i="8" s="1"/>
  <c r="O307" i="8"/>
  <c r="O564" i="8" s="1"/>
  <c r="U65" i="9" l="1"/>
  <c r="U64" i="9"/>
  <c r="L62" i="9"/>
  <c r="L61" i="9"/>
  <c r="I64" i="9"/>
  <c r="I65" i="9"/>
  <c r="I62" i="9"/>
  <c r="I61" i="9"/>
  <c r="V65" i="9"/>
  <c r="V64" i="9"/>
  <c r="S65" i="9"/>
  <c r="S64" i="9"/>
  <c r="O62" i="9"/>
  <c r="O61" i="9"/>
  <c r="L64" i="9"/>
  <c r="L65" i="9"/>
  <c r="Y64" i="9"/>
  <c r="Y65" i="9"/>
  <c r="F61" i="9"/>
  <c r="F62" i="9"/>
  <c r="M64" i="9"/>
  <c r="M65" i="9"/>
  <c r="J65" i="9"/>
  <c r="J64" i="9"/>
  <c r="G65" i="9"/>
  <c r="G64" i="9"/>
  <c r="W65" i="9"/>
  <c r="W64" i="9"/>
  <c r="P64" i="9"/>
  <c r="P65" i="9"/>
  <c r="R64" i="9"/>
  <c r="R65" i="9"/>
  <c r="O65" i="9"/>
  <c r="O64" i="9"/>
  <c r="H65" i="9"/>
  <c r="H64" i="9"/>
  <c r="X65" i="9"/>
  <c r="X64" i="9"/>
  <c r="F65" i="9"/>
  <c r="F64" i="9"/>
  <c r="Q65" i="9"/>
  <c r="Q64" i="9"/>
  <c r="N64" i="9"/>
  <c r="N65" i="9"/>
  <c r="K65" i="9"/>
  <c r="K64" i="9"/>
  <c r="T64" i="9"/>
  <c r="T65" i="9"/>
  <c r="C43" i="7"/>
  <c r="G74" i="9"/>
  <c r="Q58" i="11"/>
  <c r="O67" i="9"/>
  <c r="O68" i="9"/>
  <c r="F68" i="9"/>
  <c r="F67" i="9"/>
  <c r="U23" i="9"/>
  <c r="U24" i="9"/>
  <c r="O58" i="11"/>
  <c r="P58" i="11"/>
  <c r="H58" i="11"/>
  <c r="E58" i="11"/>
  <c r="G58" i="11"/>
  <c r="K58" i="11"/>
  <c r="M58" i="11"/>
  <c r="F58" i="11"/>
  <c r="J58" i="11"/>
  <c r="L58" i="11"/>
  <c r="N58" i="11"/>
  <c r="I58" i="11"/>
  <c r="J66" i="11"/>
  <c r="J67" i="11" s="1"/>
  <c r="M83" i="11"/>
  <c r="L37" i="11"/>
  <c r="K38" i="11"/>
  <c r="K68" i="11" s="1"/>
  <c r="E57" i="11"/>
  <c r="E56" i="11"/>
  <c r="F57" i="11"/>
  <c r="R81" i="11"/>
  <c r="R60" i="11"/>
  <c r="R52" i="11"/>
  <c r="R47" i="11"/>
  <c r="R62" i="11"/>
  <c r="R58" i="11"/>
  <c r="R49" i="11"/>
  <c r="R45" i="11"/>
  <c r="R48" i="11"/>
  <c r="R42" i="11"/>
  <c r="R61" i="11"/>
  <c r="R40" i="11"/>
  <c r="R43" i="11"/>
  <c r="R63" i="11"/>
  <c r="R46" i="11"/>
  <c r="R39" i="11"/>
  <c r="R41" i="11"/>
  <c r="S20" i="11"/>
  <c r="T19" i="11"/>
  <c r="P307" i="8"/>
  <c r="P564" i="8" s="1"/>
  <c r="P305" i="8"/>
  <c r="P562" i="8" s="1"/>
  <c r="C8" i="3"/>
  <c r="R54" i="11" l="1"/>
  <c r="E54" i="11"/>
  <c r="O54" i="11"/>
  <c r="I54" i="11"/>
  <c r="L54" i="11"/>
  <c r="H53" i="11"/>
  <c r="H54" i="11"/>
  <c r="P54" i="11"/>
  <c r="N54" i="11"/>
  <c r="Q54" i="11"/>
  <c r="F54" i="11"/>
  <c r="K54" i="11"/>
  <c r="G54" i="11"/>
  <c r="K53" i="11"/>
  <c r="J54" i="11"/>
  <c r="M54" i="11"/>
  <c r="E53" i="11"/>
  <c r="N53" i="11"/>
  <c r="E55" i="11"/>
  <c r="V24" i="9"/>
  <c r="V23" i="9"/>
  <c r="K66" i="11"/>
  <c r="K67" i="11" s="1"/>
  <c r="N83" i="11"/>
  <c r="M37" i="11"/>
  <c r="L38" i="11"/>
  <c r="L68" i="11" s="1"/>
  <c r="E51" i="11"/>
  <c r="S81" i="11"/>
  <c r="S61" i="11"/>
  <c r="S48" i="11"/>
  <c r="S63" i="11"/>
  <c r="S46" i="11"/>
  <c r="S62" i="11"/>
  <c r="S54" i="11"/>
  <c r="S45" i="11"/>
  <c r="S43" i="11"/>
  <c r="S39" i="11"/>
  <c r="S58" i="11"/>
  <c r="S49" i="11"/>
  <c r="S41" i="11"/>
  <c r="S47" i="11"/>
  <c r="S40" i="11"/>
  <c r="S52" i="11"/>
  <c r="S42" i="11"/>
  <c r="S60" i="11"/>
  <c r="T20" i="11"/>
  <c r="U19" i="11"/>
  <c r="Q307" i="8"/>
  <c r="Q564" i="8" s="1"/>
  <c r="Q305" i="8"/>
  <c r="Q562" i="8" s="1"/>
  <c r="E69" i="11" l="1"/>
  <c r="W24" i="9"/>
  <c r="W23" i="9"/>
  <c r="L66" i="11"/>
  <c r="L67" i="11" s="1"/>
  <c r="O83" i="11"/>
  <c r="N37" i="11"/>
  <c r="M38" i="11"/>
  <c r="M68" i="11" s="1"/>
  <c r="T81" i="11"/>
  <c r="T62" i="11"/>
  <c r="T58" i="11"/>
  <c r="T54" i="11"/>
  <c r="T49" i="11"/>
  <c r="T45" i="11"/>
  <c r="T60" i="11"/>
  <c r="T52" i="11"/>
  <c r="T47" i="11"/>
  <c r="T40" i="11"/>
  <c r="T63" i="11"/>
  <c r="T46" i="11"/>
  <c r="T42" i="11"/>
  <c r="T39" i="11"/>
  <c r="T61" i="11"/>
  <c r="T41" i="11"/>
  <c r="T48" i="11"/>
  <c r="T43" i="11"/>
  <c r="U20" i="11"/>
  <c r="V19" i="11"/>
  <c r="R307" i="8"/>
  <c r="R564" i="8" s="1"/>
  <c r="R305" i="8"/>
  <c r="R562" i="8" s="1"/>
  <c r="X23" i="9" l="1"/>
  <c r="X24" i="9"/>
  <c r="M66" i="11"/>
  <c r="M67" i="11" s="1"/>
  <c r="P83" i="11"/>
  <c r="N38" i="11"/>
  <c r="N68" i="11" s="1"/>
  <c r="O37" i="11"/>
  <c r="U81" i="11"/>
  <c r="U63" i="11"/>
  <c r="U46" i="11"/>
  <c r="U61" i="11"/>
  <c r="U48" i="11"/>
  <c r="U47" i="11"/>
  <c r="U41" i="11"/>
  <c r="U60" i="11"/>
  <c r="U52" i="11"/>
  <c r="U43" i="11"/>
  <c r="U39" i="11"/>
  <c r="U58" i="11"/>
  <c r="U42" i="11"/>
  <c r="U62" i="11"/>
  <c r="U45" i="11"/>
  <c r="U49" i="11"/>
  <c r="U54" i="11"/>
  <c r="U40" i="11"/>
  <c r="W19" i="11"/>
  <c r="V20" i="11"/>
  <c r="S307" i="8"/>
  <c r="S564" i="8" s="1"/>
  <c r="S305" i="8"/>
  <c r="S562" i="8" s="1"/>
  <c r="E14" i="7"/>
  <c r="F14" i="7" s="1"/>
  <c r="G14" i="7" s="1"/>
  <c r="H14" i="7" s="1"/>
  <c r="I14" i="7" s="1"/>
  <c r="J14" i="7" s="1"/>
  <c r="K14" i="7" s="1"/>
  <c r="L14" i="7" s="1"/>
  <c r="M14" i="7" s="1"/>
  <c r="N14" i="7" s="1"/>
  <c r="O14" i="7" s="1"/>
  <c r="P14" i="7" s="1"/>
  <c r="Q14" i="7" s="1"/>
  <c r="R14" i="7" s="1"/>
  <c r="S14" i="7" s="1"/>
  <c r="T14" i="7" s="1"/>
  <c r="U14" i="7" s="1"/>
  <c r="V14" i="7" s="1"/>
  <c r="H14" i="4"/>
  <c r="I11" i="3"/>
  <c r="J11" i="3" s="1"/>
  <c r="K11" i="3" s="1"/>
  <c r="L11" i="3" s="1"/>
  <c r="M11" i="3" s="1"/>
  <c r="N11" i="3" s="1"/>
  <c r="O11" i="3" s="1"/>
  <c r="P11" i="3" s="1"/>
  <c r="Q11" i="3" s="1"/>
  <c r="R11" i="3" s="1"/>
  <c r="S11" i="3" s="1"/>
  <c r="T11" i="3" s="1"/>
  <c r="U11" i="3" s="1"/>
  <c r="I14" i="4" l="1"/>
  <c r="G55" i="9"/>
  <c r="G56" i="9"/>
  <c r="Y23" i="9"/>
  <c r="Y24" i="9"/>
  <c r="G62" i="9"/>
  <c r="G61" i="9"/>
  <c r="J61" i="9"/>
  <c r="J62" i="9"/>
  <c r="N66" i="11"/>
  <c r="N67" i="11" s="1"/>
  <c r="Q83" i="11"/>
  <c r="O38" i="11"/>
  <c r="O68" i="11" s="1"/>
  <c r="P37" i="11"/>
  <c r="V81" i="11"/>
  <c r="V60" i="11"/>
  <c r="V52" i="11"/>
  <c r="V47" i="11"/>
  <c r="V62" i="11"/>
  <c r="V58" i="11"/>
  <c r="V54" i="11"/>
  <c r="V49" i="11"/>
  <c r="V45" i="11"/>
  <c r="V61" i="11"/>
  <c r="V42" i="11"/>
  <c r="V48" i="11"/>
  <c r="V40" i="11"/>
  <c r="V63" i="11"/>
  <c r="V46" i="11"/>
  <c r="V39" i="11"/>
  <c r="V41" i="11"/>
  <c r="V43" i="11"/>
  <c r="W20" i="11"/>
  <c r="X19" i="11"/>
  <c r="T307" i="8"/>
  <c r="T564" i="8" s="1"/>
  <c r="T305" i="8"/>
  <c r="T562" i="8" s="1"/>
  <c r="V11" i="3"/>
  <c r="W11" i="3" s="1"/>
  <c r="X11" i="3" s="1"/>
  <c r="Y11" i="3" s="1"/>
  <c r="Z11" i="3" s="1"/>
  <c r="J14" i="4" l="1"/>
  <c r="H56" i="9"/>
  <c r="H55" i="9"/>
  <c r="K62" i="9"/>
  <c r="K61" i="9"/>
  <c r="H62" i="9"/>
  <c r="H61" i="9"/>
  <c r="M62" i="9"/>
  <c r="M61" i="9"/>
  <c r="O66" i="11"/>
  <c r="O67" i="11" s="1"/>
  <c r="R83" i="11"/>
  <c r="Q37" i="11"/>
  <c r="F53" i="11"/>
  <c r="I53" i="11"/>
  <c r="H39" i="11"/>
  <c r="F51" i="11"/>
  <c r="G39" i="11"/>
  <c r="P38" i="11"/>
  <c r="P68" i="11" s="1"/>
  <c r="F59" i="11"/>
  <c r="F56" i="11"/>
  <c r="W81" i="11"/>
  <c r="W61" i="11"/>
  <c r="W48" i="11"/>
  <c r="W63" i="11"/>
  <c r="W46" i="11"/>
  <c r="W58" i="11"/>
  <c r="W49" i="11"/>
  <c r="W43" i="11"/>
  <c r="W39" i="11"/>
  <c r="W62" i="11"/>
  <c r="W54" i="11"/>
  <c r="W45" i="11"/>
  <c r="W41" i="11"/>
  <c r="W52" i="11"/>
  <c r="W60" i="11"/>
  <c r="W40" i="11"/>
  <c r="W47" i="11"/>
  <c r="W42" i="11"/>
  <c r="X20" i="11"/>
  <c r="U307" i="8"/>
  <c r="U564" i="8" s="1"/>
  <c r="U305" i="8"/>
  <c r="U562" i="8" s="1"/>
  <c r="Y83" i="11" l="1"/>
  <c r="Y84" i="11"/>
  <c r="Z84" i="11" s="1"/>
  <c r="K14" i="4"/>
  <c r="H74" i="9"/>
  <c r="H73" i="9"/>
  <c r="H70" i="9"/>
  <c r="G56" i="11" s="1"/>
  <c r="H71" i="9"/>
  <c r="I56" i="9"/>
  <c r="I55" i="9"/>
  <c r="Y63" i="11"/>
  <c r="Y46" i="11"/>
  <c r="Y47" i="11"/>
  <c r="Y48" i="11"/>
  <c r="Y42" i="11"/>
  <c r="Y43" i="11"/>
  <c r="Y61" i="11"/>
  <c r="Y81" i="11"/>
  <c r="Y49" i="11"/>
  <c r="Y40" i="11"/>
  <c r="Y41" i="11"/>
  <c r="Y62" i="11"/>
  <c r="Y60" i="11"/>
  <c r="Y54" i="11"/>
  <c r="Y45" i="11"/>
  <c r="Y52" i="11"/>
  <c r="Y58" i="11"/>
  <c r="Y39" i="11"/>
  <c r="N61" i="9"/>
  <c r="N62" i="9"/>
  <c r="G68" i="11"/>
  <c r="G66" i="11"/>
  <c r="H68" i="11"/>
  <c r="H66" i="11"/>
  <c r="P66" i="11"/>
  <c r="P67" i="11" s="1"/>
  <c r="S83" i="11"/>
  <c r="G53" i="11"/>
  <c r="J53" i="11"/>
  <c r="L53" i="11"/>
  <c r="R37" i="11"/>
  <c r="G51" i="11"/>
  <c r="Q38" i="11"/>
  <c r="Q68" i="11" s="1"/>
  <c r="G59" i="11"/>
  <c r="X81" i="11"/>
  <c r="X62" i="11"/>
  <c r="X58" i="11"/>
  <c r="X54" i="11"/>
  <c r="X49" i="11"/>
  <c r="X45" i="11"/>
  <c r="X60" i="11"/>
  <c r="X52" i="11"/>
  <c r="X47" i="11"/>
  <c r="X63" i="11"/>
  <c r="X46" i="11"/>
  <c r="X40" i="11"/>
  <c r="X42" i="11"/>
  <c r="X41" i="11"/>
  <c r="X61" i="11"/>
  <c r="X43" i="11"/>
  <c r="X48" i="11"/>
  <c r="X39" i="11"/>
  <c r="V307" i="8"/>
  <c r="V564" i="8" s="1"/>
  <c r="V305" i="8"/>
  <c r="V562" i="8" s="1"/>
  <c r="Z40" i="11" l="1"/>
  <c r="Z48" i="11"/>
  <c r="Z39" i="11"/>
  <c r="G57" i="11"/>
  <c r="I71" i="9"/>
  <c r="I70" i="9"/>
  <c r="I73" i="9"/>
  <c r="I74" i="9"/>
  <c r="L14" i="4"/>
  <c r="J56" i="9"/>
  <c r="J55" i="9"/>
  <c r="Z81" i="11"/>
  <c r="Z43" i="11"/>
  <c r="Z60" i="11"/>
  <c r="Z58" i="11"/>
  <c r="Z42" i="11"/>
  <c r="Z63" i="11"/>
  <c r="Z49" i="11"/>
  <c r="Z46" i="11"/>
  <c r="Z62" i="11"/>
  <c r="Z61" i="11"/>
  <c r="Z47" i="11"/>
  <c r="Z41" i="11"/>
  <c r="Z52" i="11"/>
  <c r="Z54" i="11"/>
  <c r="P61" i="9"/>
  <c r="P62" i="9"/>
  <c r="H67" i="11"/>
  <c r="Q66" i="11"/>
  <c r="Q67" i="11" s="1"/>
  <c r="G67" i="11"/>
  <c r="T83" i="11"/>
  <c r="H51" i="11"/>
  <c r="R38" i="11"/>
  <c r="R68" i="11" s="1"/>
  <c r="S37" i="11"/>
  <c r="M53" i="11"/>
  <c r="H59" i="11"/>
  <c r="W305" i="8"/>
  <c r="W562" i="8" s="1"/>
  <c r="W307" i="8"/>
  <c r="W564" i="8" s="1"/>
  <c r="F24" i="41" l="1"/>
  <c r="D5" i="42" s="1"/>
  <c r="H56" i="11"/>
  <c r="M14" i="4"/>
  <c r="J73" i="9"/>
  <c r="J74" i="9"/>
  <c r="J70" i="9"/>
  <c r="J71" i="9"/>
  <c r="H57" i="11"/>
  <c r="K56" i="9"/>
  <c r="K55" i="9"/>
  <c r="Q62" i="9"/>
  <c r="Q61" i="9"/>
  <c r="R66" i="11"/>
  <c r="R67" i="11" s="1"/>
  <c r="U83" i="11"/>
  <c r="S38" i="11"/>
  <c r="S68" i="11" s="1"/>
  <c r="T37" i="11"/>
  <c r="O53" i="11"/>
  <c r="I51" i="11"/>
  <c r="I59" i="11"/>
  <c r="X307" i="8"/>
  <c r="X564" i="8" s="1"/>
  <c r="X305" i="8"/>
  <c r="X562" i="8" s="1"/>
  <c r="I56" i="11" l="1"/>
  <c r="I57" i="11"/>
  <c r="N14" i="4"/>
  <c r="K74" i="9"/>
  <c r="K73" i="9"/>
  <c r="K71" i="9"/>
  <c r="K70" i="9"/>
  <c r="L56" i="9"/>
  <c r="L55" i="9"/>
  <c r="R61" i="9"/>
  <c r="R62" i="9"/>
  <c r="S66" i="11"/>
  <c r="S67" i="11" s="1"/>
  <c r="V83" i="11"/>
  <c r="T38" i="11"/>
  <c r="T68" i="11" s="1"/>
  <c r="P53" i="11"/>
  <c r="U37" i="11"/>
  <c r="J51" i="11"/>
  <c r="J59" i="11"/>
  <c r="Y307" i="8"/>
  <c r="Y564" i="8" s="1"/>
  <c r="Y305" i="8"/>
  <c r="Y562" i="8" s="1"/>
  <c r="J56" i="11" l="1"/>
  <c r="J57" i="11"/>
  <c r="L71" i="9"/>
  <c r="L70" i="9"/>
  <c r="O14" i="4"/>
  <c r="L74" i="9"/>
  <c r="L73" i="9"/>
  <c r="M55" i="9"/>
  <c r="M56" i="9"/>
  <c r="S62" i="9"/>
  <c r="S61" i="9"/>
  <c r="T66" i="11"/>
  <c r="T67" i="11" s="1"/>
  <c r="W83" i="11"/>
  <c r="U38" i="11"/>
  <c r="U68" i="11" s="1"/>
  <c r="K51" i="11"/>
  <c r="V37" i="11"/>
  <c r="Q53" i="11"/>
  <c r="K59" i="11"/>
  <c r="Z307" i="8"/>
  <c r="Z564" i="8" s="1"/>
  <c r="Z305" i="8"/>
  <c r="Z562" i="8" s="1"/>
  <c r="P14" i="4" l="1"/>
  <c r="M71" i="9"/>
  <c r="M70" i="9"/>
  <c r="K56" i="11"/>
  <c r="M74" i="9"/>
  <c r="M73" i="9"/>
  <c r="K57" i="11"/>
  <c r="N56" i="9"/>
  <c r="N55" i="9"/>
  <c r="T62" i="9"/>
  <c r="T61" i="9"/>
  <c r="U66" i="11"/>
  <c r="U67" i="11" s="1"/>
  <c r="W37" i="11"/>
  <c r="L51" i="11"/>
  <c r="V38" i="11"/>
  <c r="V68" i="11" s="1"/>
  <c r="R53" i="11"/>
  <c r="L59" i="11"/>
  <c r="X83" i="11"/>
  <c r="AA307" i="8"/>
  <c r="AA564" i="8" s="1"/>
  <c r="AA305" i="8"/>
  <c r="AA562" i="8" s="1"/>
  <c r="Y37" i="11"/>
  <c r="L57" i="11" l="1"/>
  <c r="Q14" i="4"/>
  <c r="L56" i="11"/>
  <c r="N73" i="9"/>
  <c r="N74" i="9"/>
  <c r="N71" i="9"/>
  <c r="N70" i="9"/>
  <c r="O56" i="9"/>
  <c r="O55" i="9"/>
  <c r="U62" i="9"/>
  <c r="U61" i="9"/>
  <c r="V66" i="11"/>
  <c r="V67" i="11" s="1"/>
  <c r="M51" i="11"/>
  <c r="S53" i="11"/>
  <c r="W38" i="11"/>
  <c r="W68" i="11" s="1"/>
  <c r="M59" i="11"/>
  <c r="X37" i="11"/>
  <c r="Z83" i="11"/>
  <c r="E24" i="41" s="1"/>
  <c r="C5" i="42" s="1"/>
  <c r="M56" i="11" l="1"/>
  <c r="O74" i="9"/>
  <c r="O73" i="9"/>
  <c r="O71" i="9"/>
  <c r="O70" i="9"/>
  <c r="M57" i="11"/>
  <c r="R14" i="4"/>
  <c r="P56" i="9"/>
  <c r="P55" i="9"/>
  <c r="V61" i="9"/>
  <c r="V62" i="9"/>
  <c r="Y38" i="11"/>
  <c r="Y68" i="11" s="1"/>
  <c r="W66" i="11"/>
  <c r="W67" i="11" s="1"/>
  <c r="T53" i="11"/>
  <c r="N51" i="11"/>
  <c r="N59" i="11"/>
  <c r="Z37" i="11"/>
  <c r="X38" i="11"/>
  <c r="X68" i="11" s="1"/>
  <c r="G24" i="41" l="1"/>
  <c r="E28" i="41" s="1"/>
  <c r="I24" i="41"/>
  <c r="N56" i="11"/>
  <c r="P70" i="9"/>
  <c r="O56" i="11" s="1"/>
  <c r="P71" i="9"/>
  <c r="S14" i="4"/>
  <c r="N57" i="11"/>
  <c r="P73" i="9"/>
  <c r="P74" i="9"/>
  <c r="Q56" i="9"/>
  <c r="Q55" i="9"/>
  <c r="W62" i="9"/>
  <c r="W61" i="9"/>
  <c r="Y66" i="11"/>
  <c r="Y67" i="11" s="1"/>
  <c r="X66" i="11"/>
  <c r="X67" i="11" s="1"/>
  <c r="U53" i="11"/>
  <c r="O51" i="11"/>
  <c r="O59" i="11"/>
  <c r="Z38" i="11"/>
  <c r="O57" i="11" l="1"/>
  <c r="T14" i="4"/>
  <c r="Q73" i="9"/>
  <c r="Q74" i="9"/>
  <c r="Q70" i="9"/>
  <c r="Q71" i="9"/>
  <c r="R56" i="9"/>
  <c r="R55" i="9"/>
  <c r="X62" i="9"/>
  <c r="X61" i="9"/>
  <c r="V53" i="11"/>
  <c r="P51" i="11"/>
  <c r="P59" i="11"/>
  <c r="P56" i="11" l="1"/>
  <c r="P57" i="11"/>
  <c r="U14" i="4"/>
  <c r="R70" i="9"/>
  <c r="Q56" i="11" s="1"/>
  <c r="R71" i="9"/>
  <c r="R74" i="9"/>
  <c r="R73" i="9"/>
  <c r="S55" i="9"/>
  <c r="S56" i="9"/>
  <c r="Y62" i="9"/>
  <c r="Y61" i="9"/>
  <c r="Q51" i="11"/>
  <c r="W53" i="11"/>
  <c r="Q59" i="11"/>
  <c r="S71" i="9" l="1"/>
  <c r="S70" i="9"/>
  <c r="S74" i="9"/>
  <c r="S73" i="9"/>
  <c r="Q57" i="11"/>
  <c r="V14" i="4"/>
  <c r="T56" i="9"/>
  <c r="T55" i="9"/>
  <c r="Y53" i="11"/>
  <c r="X53" i="11"/>
  <c r="R51" i="11"/>
  <c r="R59" i="11"/>
  <c r="R56" i="11" l="1"/>
  <c r="T71" i="9"/>
  <c r="T70" i="9"/>
  <c r="W14" i="4"/>
  <c r="T74" i="9"/>
  <c r="T73" i="9"/>
  <c r="R57" i="11"/>
  <c r="U56" i="9"/>
  <c r="U55" i="9"/>
  <c r="Z53" i="11"/>
  <c r="S51" i="11"/>
  <c r="S59" i="11"/>
  <c r="S56" i="11" l="1"/>
  <c r="S57" i="11"/>
  <c r="X14" i="4"/>
  <c r="U73" i="9"/>
  <c r="U74" i="9"/>
  <c r="U70" i="9"/>
  <c r="U71" i="9"/>
  <c r="V55" i="9"/>
  <c r="V56" i="9"/>
  <c r="T51" i="11"/>
  <c r="T59" i="11"/>
  <c r="T56" i="11" l="1"/>
  <c r="V71" i="9"/>
  <c r="V70" i="9"/>
  <c r="T57" i="11"/>
  <c r="Y14" i="4"/>
  <c r="V73" i="9"/>
  <c r="V74" i="9"/>
  <c r="W56" i="9"/>
  <c r="W55" i="9"/>
  <c r="U51" i="11"/>
  <c r="U59" i="11"/>
  <c r="U56" i="11" l="1"/>
  <c r="W70" i="9"/>
  <c r="W71" i="9"/>
  <c r="W73" i="9"/>
  <c r="W74" i="9"/>
  <c r="U57" i="11"/>
  <c r="X55" i="9"/>
  <c r="X56" i="9"/>
  <c r="V51" i="11"/>
  <c r="V59" i="11"/>
  <c r="V56" i="11" l="1"/>
  <c r="Y70" i="9"/>
  <c r="Y71" i="9"/>
  <c r="X73" i="9"/>
  <c r="X74" i="9"/>
  <c r="V57" i="11"/>
  <c r="X70" i="9"/>
  <c r="W56" i="11" s="1"/>
  <c r="X71" i="9"/>
  <c r="Y56" i="9"/>
  <c r="Y55" i="9"/>
  <c r="W51" i="11"/>
  <c r="W59" i="11"/>
  <c r="Y74" i="9" l="1"/>
  <c r="Y73" i="9"/>
  <c r="W57" i="11"/>
  <c r="Y59" i="11"/>
  <c r="X56" i="11"/>
  <c r="Y56" i="11"/>
  <c r="Y51" i="11"/>
  <c r="X51" i="11"/>
  <c r="X59" i="11"/>
  <c r="I199" i="8"/>
  <c r="I562" i="8" s="1"/>
  <c r="I201" i="8"/>
  <c r="I564" i="8" s="1"/>
  <c r="Y57" i="11" l="1"/>
  <c r="X57" i="11"/>
  <c r="Z56" i="11"/>
  <c r="G39" i="9"/>
  <c r="G40" i="9"/>
  <c r="Z51" i="11"/>
  <c r="Z59" i="11"/>
  <c r="Z57" i="11" l="1"/>
  <c r="F45" i="11"/>
  <c r="Z45" i="11" l="1"/>
  <c r="F66" i="11"/>
  <c r="F68" i="11"/>
  <c r="Z66" i="11" l="1"/>
  <c r="F67" i="11"/>
  <c r="Z68" i="11"/>
  <c r="E23" i="41" s="1"/>
  <c r="C4" i="42" s="1"/>
  <c r="E25" i="41" l="1"/>
  <c r="C6" i="42" s="1"/>
  <c r="I23" i="41"/>
  <c r="Z67" i="11"/>
  <c r="D43" i="7" l="1"/>
  <c r="L43" i="7"/>
  <c r="M43" i="7"/>
  <c r="Q68" i="9" l="1"/>
  <c r="Q67" i="9"/>
  <c r="P68" i="9"/>
  <c r="P67" i="9"/>
  <c r="G68" i="9"/>
  <c r="G67" i="9"/>
  <c r="F55" i="11" s="1"/>
  <c r="N55" i="11"/>
  <c r="N69" i="11" s="1"/>
  <c r="N43" i="7"/>
  <c r="H68" i="9" l="1"/>
  <c r="H67" i="9"/>
  <c r="G55" i="11" s="1"/>
  <c r="G69" i="11" s="1"/>
  <c r="E43" i="7"/>
  <c r="R68" i="9"/>
  <c r="R67" i="9"/>
  <c r="F69" i="11"/>
  <c r="O43" i="7"/>
  <c r="O55" i="11"/>
  <c r="O69" i="11" s="1"/>
  <c r="S67" i="9" l="1"/>
  <c r="S68" i="9"/>
  <c r="I68" i="9"/>
  <c r="I67" i="9"/>
  <c r="H55" i="11" s="1"/>
  <c r="H69" i="11" s="1"/>
  <c r="F43" i="7"/>
  <c r="P43" i="7"/>
  <c r="P55" i="11"/>
  <c r="P69" i="11" s="1"/>
  <c r="T68" i="9" l="1"/>
  <c r="T67" i="9"/>
  <c r="J67" i="9"/>
  <c r="I55" i="11" s="1"/>
  <c r="J68" i="9"/>
  <c r="G43" i="7"/>
  <c r="Q43" i="7"/>
  <c r="Q55" i="11"/>
  <c r="Q69" i="11" s="1"/>
  <c r="U68" i="9" l="1"/>
  <c r="U67" i="9"/>
  <c r="K68" i="9"/>
  <c r="K67" i="9"/>
  <c r="H43" i="7"/>
  <c r="I69" i="11"/>
  <c r="R43" i="7"/>
  <c r="R55" i="11"/>
  <c r="R69" i="11" s="1"/>
  <c r="J55" i="11" l="1"/>
  <c r="J69" i="11" s="1"/>
  <c r="V67" i="9"/>
  <c r="V68" i="9"/>
  <c r="L67" i="9"/>
  <c r="L68" i="9"/>
  <c r="I43" i="7"/>
  <c r="K43" i="7"/>
  <c r="S55" i="11"/>
  <c r="S69" i="11" s="1"/>
  <c r="S43" i="7"/>
  <c r="K55" i="11" l="1"/>
  <c r="M67" i="9"/>
  <c r="M68" i="9"/>
  <c r="J43" i="7"/>
  <c r="N67" i="9"/>
  <c r="N68" i="9"/>
  <c r="W68" i="9"/>
  <c r="W67" i="9"/>
  <c r="K69" i="11"/>
  <c r="T43" i="7"/>
  <c r="T55" i="11"/>
  <c r="T69" i="11" s="1"/>
  <c r="L55" i="11" l="1"/>
  <c r="L69" i="11" s="1"/>
  <c r="X67" i="9"/>
  <c r="X68" i="9"/>
  <c r="U43" i="7"/>
  <c r="M55" i="11"/>
  <c r="M69" i="11" s="1"/>
  <c r="U55" i="11"/>
  <c r="U69" i="11" s="1"/>
  <c r="Y67" i="9" l="1"/>
  <c r="Y68" i="9"/>
  <c r="V55" i="11"/>
  <c r="V69" i="11" s="1"/>
  <c r="V43" i="7"/>
  <c r="W55" i="11" l="1"/>
  <c r="W69" i="11" s="1"/>
  <c r="Y55" i="11"/>
  <c r="Y69" i="11" s="1"/>
  <c r="X55" i="11" l="1"/>
  <c r="X69" i="11" s="1"/>
  <c r="Z55" i="11" l="1"/>
  <c r="Z69" i="11" l="1"/>
  <c r="F23" i="41" l="1"/>
  <c r="D4" i="42" s="1"/>
  <c r="F25" i="41" l="1"/>
  <c r="D6" i="42" s="1"/>
  <c r="G23" i="41"/>
  <c r="G25" i="41" s="1"/>
</calcChain>
</file>

<file path=xl/sharedStrings.xml><?xml version="1.0" encoding="utf-8"?>
<sst xmlns="http://schemas.openxmlformats.org/spreadsheetml/2006/main" count="1639" uniqueCount="561">
  <si>
    <t>Name of National Nature Reserve:</t>
  </si>
  <si>
    <t xml:space="preserve">National Nature Reserve: </t>
  </si>
  <si>
    <t>Key:</t>
  </si>
  <si>
    <t>Indicator</t>
  </si>
  <si>
    <t>Environmental good or service (benefit)</t>
  </si>
  <si>
    <t>National Nature Reserve:</t>
  </si>
  <si>
    <t>Gross asset value</t>
  </si>
  <si>
    <t>Liabilities</t>
  </si>
  <si>
    <t xml:space="preserve">Private </t>
  </si>
  <si>
    <t xml:space="preserve">External </t>
  </si>
  <si>
    <t>(£m)</t>
  </si>
  <si>
    <t>Non-renewables</t>
  </si>
  <si>
    <t>Renewables</t>
  </si>
  <si>
    <t xml:space="preserve">Total </t>
  </si>
  <si>
    <t xml:space="preserve">value </t>
  </si>
  <si>
    <t xml:space="preserve">Of which reported in </t>
  </si>
  <si>
    <t>financial accounts</t>
  </si>
  <si>
    <t>Provisioning</t>
  </si>
  <si>
    <t xml:space="preserve">Cultural </t>
  </si>
  <si>
    <t>○ Minor</t>
  </si>
  <si>
    <t>Micro and regional climate regulation.</t>
  </si>
  <si>
    <t>Cultivated crops.</t>
  </si>
  <si>
    <t>Reared animals and their outputs.</t>
  </si>
  <si>
    <t>Wild plants, algae and their outputs.</t>
  </si>
  <si>
    <t>Wild animals and their outputs.</t>
  </si>
  <si>
    <t>Plants and algae from on-site aquaculture.</t>
  </si>
  <si>
    <t>Animals from on-site aquaculture.</t>
  </si>
  <si>
    <t>Surface water.</t>
  </si>
  <si>
    <t>Ground water.</t>
  </si>
  <si>
    <t>Plant resources that generate energy.</t>
  </si>
  <si>
    <t>Animal resources that generate energy.</t>
  </si>
  <si>
    <t>Filtration, sequestration, storage or accumulation of waste by ecosystems.</t>
  </si>
  <si>
    <t>Maintenance of the hydrological cycle and water flow.</t>
  </si>
  <si>
    <t>Flood protection.</t>
  </si>
  <si>
    <t>Ventilation and transpiration.</t>
  </si>
  <si>
    <t>Pollination and seed dispersal.</t>
  </si>
  <si>
    <t>Maintaining habitats for reproduction and nurseries.</t>
  </si>
  <si>
    <t>Weathering processes.</t>
  </si>
  <si>
    <t>Decomposition and fixing processes.</t>
  </si>
  <si>
    <t>Chemical condition of freshwaters.</t>
  </si>
  <si>
    <t>Chemical condition of salt waters.</t>
  </si>
  <si>
    <t>Fibres and other materials for direct use or processing.</t>
  </si>
  <si>
    <t>Materials for agricultural use.</t>
  </si>
  <si>
    <t>Filtration, sequestration, storage or accumulation of pollutants by organisms.</t>
  </si>
  <si>
    <t>Genetic materials from all organisms.</t>
  </si>
  <si>
    <t>Draught power provided by animals.</t>
  </si>
  <si>
    <t>Bio-remediation of waste by organisms.</t>
  </si>
  <si>
    <t>Moderation of smell, noise or visual impacts.</t>
  </si>
  <si>
    <t>Dilution of waste by the atmosphere, freshwater or marine ecosystems.</t>
  </si>
  <si>
    <t>Stabilisation of land masses and control of erosion rates.</t>
  </si>
  <si>
    <t>Wind protection.</t>
  </si>
  <si>
    <t>Category</t>
  </si>
  <si>
    <t>Regulation and maintenance</t>
  </si>
  <si>
    <t>20 years</t>
  </si>
  <si>
    <t xml:space="preserve">Reasons for the timescale: </t>
  </si>
  <si>
    <t>Description of activity (optional)</t>
  </si>
  <si>
    <t>Source</t>
  </si>
  <si>
    <t>Source of information</t>
  </si>
  <si>
    <t>Is inflation included in the costs that are provided (Yes or No)?</t>
  </si>
  <si>
    <t>Not provided by the NNR</t>
  </si>
  <si>
    <t>Who benefits?</t>
  </si>
  <si>
    <t>NE</t>
  </si>
  <si>
    <t>Environmental good or service</t>
  </si>
  <si>
    <t>Type of cost</t>
  </si>
  <si>
    <t>Year</t>
  </si>
  <si>
    <t>Assumptions and other information</t>
  </si>
  <si>
    <t>-  None</t>
  </si>
  <si>
    <t xml:space="preserve">      Assumptions and other info</t>
  </si>
  <si>
    <t xml:space="preserve">Source of information </t>
  </si>
  <si>
    <t xml:space="preserve">DECC (2015) </t>
  </si>
  <si>
    <t>Discount Factor</t>
  </si>
  <si>
    <t>Total (£)</t>
  </si>
  <si>
    <t>Total cost (£)</t>
  </si>
  <si>
    <t>Total costs met by NE</t>
  </si>
  <si>
    <t>Total costs not met by NE</t>
  </si>
  <si>
    <t>Total costs met or not met by NE:</t>
  </si>
  <si>
    <t>Mostly others who don't pay NE for it</t>
  </si>
  <si>
    <t>NE &amp;/or others who pay NE for it</t>
  </si>
  <si>
    <t>Beneficiaries:</t>
  </si>
  <si>
    <t>Who pays for it?</t>
  </si>
  <si>
    <t>Not NE</t>
  </si>
  <si>
    <t>Cost of their time to volunteers (£) - don't enter</t>
  </si>
  <si>
    <t>Net of all costs</t>
  </si>
  <si>
    <t>Net only of costs paid by NE</t>
  </si>
  <si>
    <t>Costs paid for by NE:</t>
  </si>
  <si>
    <t>Legal/moral obligations</t>
  </si>
  <si>
    <t>Assumptions made in estimating anticipated changes  and other info</t>
  </si>
  <si>
    <t>Inputs made by others (not NE):</t>
  </si>
  <si>
    <t>Total attributable costs for all environmental goods and services</t>
  </si>
  <si>
    <t>Total attributable costs</t>
  </si>
  <si>
    <t>Total non-attributable costs (£)</t>
  </si>
  <si>
    <t>Total attributable costs (£)</t>
  </si>
  <si>
    <t>Total costs met by NE (£)</t>
  </si>
  <si>
    <t>Total costs not met by NE (£)</t>
  </si>
  <si>
    <t>Discount factor</t>
  </si>
  <si>
    <t>Years 0 to 30:</t>
  </si>
  <si>
    <t>Years 31 to 75:</t>
  </si>
  <si>
    <t>Year of analysis</t>
  </si>
  <si>
    <t>Discounted Predicted Net Value of Environmental Goods &amp; Services</t>
  </si>
  <si>
    <t>Attributable costs (£)</t>
  </si>
  <si>
    <t>Costs not met by NE (%)</t>
  </si>
  <si>
    <t>Costs met by NE (%)</t>
  </si>
  <si>
    <t>Percentage of costs met by NE or others:</t>
  </si>
  <si>
    <t>Discount rate (Source: HM Treasury (2011) The Green Book. Appraisal &amp; Evaluation in Central Government):</t>
  </si>
  <si>
    <t>Total net present value</t>
  </si>
  <si>
    <t>Discounted non-attributable costs of maintenance and improvement in the environment</t>
  </si>
  <si>
    <t>(Net value of environmental goods and services provided in G &amp; S (Net) Sheet)</t>
  </si>
  <si>
    <t>(Non-attributable costs provided in Non-attributable costs sheet)</t>
  </si>
  <si>
    <t>Costs paid for by NE (discounted value):</t>
  </si>
  <si>
    <t>Inputs made by others (not NE) (discounted value):</t>
  </si>
  <si>
    <t>Provisioning (discounted net value)</t>
  </si>
  <si>
    <t>Regulation and maintenance (discounted net value)</t>
  </si>
  <si>
    <t>Cultural (discounted net value)</t>
  </si>
  <si>
    <t>Total present value</t>
  </si>
  <si>
    <t>and the benefits are included in NE's financial accounts (£)</t>
  </si>
  <si>
    <t>Are the benefits in NE's financial accounts? (blank cells indicate 'No')</t>
  </si>
  <si>
    <t>and the benefits are not included in NE's financial accounts (£)</t>
  </si>
  <si>
    <t>Total for all goods and services providing benefits to NE and/or others who pay NE for the benefits (£)</t>
  </si>
  <si>
    <t>that provide benefits to NE and/or others who pay NE for them:</t>
  </si>
  <si>
    <t>Total for all goods and services that provide benefits mostly to others who don't pay NE for the benefits (£)</t>
  </si>
  <si>
    <t>Brief description of environmental good or service</t>
  </si>
  <si>
    <t>Non-attributable costs (£)</t>
  </si>
  <si>
    <t>Assumptions made in estimating anticipated changes</t>
  </si>
  <si>
    <t>Reference Scenario: Attributable Costs (costs that are specific to an environmental good or service)</t>
  </si>
  <si>
    <t>Reference Scenario: Environmental Goods &amp; Services</t>
  </si>
  <si>
    <t>Reference Scenario: Asset Register (Quantity, Health and Productivity of Ecosystem(s))</t>
  </si>
  <si>
    <t>Reference Scenario: Physical Flow Account (Quantities of flow of Environmental Goods and Services)</t>
  </si>
  <si>
    <t>Reference Scenario: Value of Environmental Goods &amp; Services (not considering costs)</t>
  </si>
  <si>
    <t>Reference Scenario: Monetary Account  (value of flows of environmental good and services minus attributable costs)</t>
  </si>
  <si>
    <t>Reference Scenario: Non-attributable costs (costs of maintaining or improving the environment (and associated facilities) that are not specific to an environmental good or service)</t>
  </si>
  <si>
    <t>Reference Scenario: Valuation Information (used to Value the Flow of Environmental Goods and Services)</t>
  </si>
  <si>
    <t>Why the indicator is useful to include</t>
  </si>
  <si>
    <t>Environmental goods and services listed in Physical Flow account</t>
  </si>
  <si>
    <t>Enter information only for goods and services that the NNR or NE is paid for</t>
  </si>
  <si>
    <t>Total value (not considering cost)</t>
  </si>
  <si>
    <t>Costs paid by NE (£)</t>
  </si>
  <si>
    <t>Value of inputs by others (£)</t>
  </si>
  <si>
    <t>No data entry needed</t>
  </si>
  <si>
    <t xml:space="preserve">Please enter information on revenue that the NNR receives under the relevant good or service in the table below. </t>
  </si>
  <si>
    <t>Quantity of Asset Indicators</t>
  </si>
  <si>
    <t>There is no need to provide information on the Single Farm Payment as it is not included in the account.</t>
  </si>
  <si>
    <t>Scientific (Research)</t>
  </si>
  <si>
    <t>This sheet collects information that is used to estimate the value of environmental goods and services.</t>
  </si>
  <si>
    <t>Reference Scenario: Calculation of Discounted Values (for the analysis)</t>
  </si>
  <si>
    <t>Return to Introduction</t>
  </si>
  <si>
    <t>Brief description of the boundary of the land that this account covers:</t>
  </si>
  <si>
    <t>Your name:</t>
  </si>
  <si>
    <t>Timescale of the account (long term):</t>
  </si>
  <si>
    <t>Buffering and reducing the strength of mass flows of sediment.</t>
  </si>
  <si>
    <t>Ecosystem provides pest control.</t>
  </si>
  <si>
    <t>Ecosystem provides disease control.</t>
  </si>
  <si>
    <t>Impacts on greenhouse gas concentrations (contributing to global climate regulation).</t>
  </si>
  <si>
    <t>Return to RS G &amp; S</t>
  </si>
  <si>
    <t>Brief description of environmental good or service delivered by NNR</t>
  </si>
  <si>
    <t xml:space="preserve">Indicator unit of measurement </t>
  </si>
  <si>
    <t>Purpose:</t>
  </si>
  <si>
    <t>In each year, the account will assess the extent and quality of ecosystems against this.</t>
  </si>
  <si>
    <t>Quality of asset indicators</t>
  </si>
  <si>
    <t>Other indicators</t>
  </si>
  <si>
    <t>Return to RS Register</t>
  </si>
  <si>
    <t xml:space="preserve">Experiences that directly involve plants, animals and land/sea scapes. </t>
  </si>
  <si>
    <t>Physical uses of land/sea scapes.</t>
  </si>
  <si>
    <t>Educational.</t>
  </si>
  <si>
    <t>Heritage, cultural.</t>
  </si>
  <si>
    <t>Aesthetic.</t>
  </si>
  <si>
    <t>Symbolic.</t>
  </si>
  <si>
    <t>Sacred and/or religious.</t>
  </si>
  <si>
    <t>Existence for current generation.</t>
  </si>
  <si>
    <t>The account will assess the level of environmental goods and services provided by the NNR each year against this.</t>
  </si>
  <si>
    <t>Return to RS Phys Flow</t>
  </si>
  <si>
    <t>Enter for all goods and services quantified in the Physical Flow account</t>
  </si>
  <si>
    <t>If the NNR or NE is paid for the good or service, where can you get estimates of the revenue from?</t>
  </si>
  <si>
    <t>Assumptions and other information regarding the revenue estimate</t>
  </si>
  <si>
    <t>If this revenue is in NE's financial accounts, select 'Yes' (entering 'No' is optional)</t>
  </si>
  <si>
    <t xml:space="preserve">Purpose: </t>
  </si>
  <si>
    <t>Information on how to complete this is provided in the column headings and pop-up boxes in the white cells.</t>
  </si>
  <si>
    <t>After completing it, please scroll down to the rest of the sheet.</t>
  </si>
  <si>
    <t>Cost of volunteers to NE (£/yr)</t>
  </si>
  <si>
    <t>Costs in CMSi paid by NE excluding capital items(£/yr)</t>
  </si>
  <si>
    <t>Likely purchases of capital items by NE (£/yr)</t>
  </si>
  <si>
    <t>Staff costs not in CMSi paid by NE (£/yr)</t>
  </si>
  <si>
    <t xml:space="preserve">Other costs not in CMSi paid by NE (£/yr) </t>
  </si>
  <si>
    <t>Financial costs paid by others (not NE) (£/yr)</t>
  </si>
  <si>
    <t>Contributions in kind excluding volunteer time (£/yr)</t>
  </si>
  <si>
    <t xml:space="preserve">  Cost of their time to volunteers (£/yr) - don't enter</t>
  </si>
  <si>
    <t>Contributions in kind by others excluding volunteer time (£/yr)</t>
  </si>
  <si>
    <t>Financial costs paid for by others (£/yr)</t>
  </si>
  <si>
    <t>Costs in CMSi paid by NE excluding capital items (£/yr)</t>
  </si>
  <si>
    <t>Staff costs not in CMSi paid by NE (£/yr) - don't enter</t>
  </si>
  <si>
    <t>Other costs not in CMSi paid by NE (£/yr) - don't enter</t>
  </si>
  <si>
    <t>Add categories in these blank rows</t>
  </si>
  <si>
    <t>Inputs by volunteers:</t>
  </si>
  <si>
    <t>Return to RS Attrib</t>
  </si>
  <si>
    <t>Also, only do it for goods or services that you think can be valued (for example, because you entered information on it in the RS V Info sheet).</t>
  </si>
  <si>
    <t xml:space="preserve">In this sheet, only enter information on costs and other inputs (such as volunteer time) that can be easily attributed to a specific good or service. </t>
  </si>
  <si>
    <t xml:space="preserve">For example, if input of staff / volunteer time is made to educational visits and you can estimate the amount of input, enter information on it in this sheet. </t>
  </si>
  <si>
    <t xml:space="preserve">The figures are used to calculate the net value of the good or service in the Monetary Account. </t>
  </si>
  <si>
    <t>These exclude costs that can be attributed to a specific good or service (which are recorded in the RS Attrib sheet).</t>
  </si>
  <si>
    <t>The account will assess the non-attributable costs incurred by the NNR each year against the estimates in this sheet.</t>
  </si>
  <si>
    <t>The account will assess the attributable costs incurred by the NNR each year against these estimates.</t>
  </si>
  <si>
    <t>Add categories in these blank rows.</t>
  </si>
  <si>
    <t>Value of volunteer time inputs (to volunteers)</t>
  </si>
  <si>
    <t>Used to estimate the value of the time that volunteers input to the NNR.</t>
  </si>
  <si>
    <t>The account will assess the net value of goods and services delivered by the NNR against this.</t>
  </si>
  <si>
    <t>The net value for each good or service is the value of the good or service minus costs that can be attributed to it.</t>
  </si>
  <si>
    <t>It is used because, in general, society prefers to receive benefits now rather than in the future and to delay paying costs.</t>
  </si>
  <si>
    <t>The sum of the discounted value of a good or service over the period of the account is known as the 'total present value'.</t>
  </si>
  <si>
    <t>(HM Treasury specifies the discount rate that should be used by the public sector in the UK)</t>
  </si>
  <si>
    <t>Discounting is a technique used by economists so they can compare or combine benefits (or costs) that occur in different years. It is necessary to use for this account.</t>
  </si>
  <si>
    <t>Tip: read through all the categories of costs in the column below before you start entering information.</t>
  </si>
  <si>
    <t>You may find it easiest to enter estimates for each year first, then enter the source and assumptions.</t>
  </si>
  <si>
    <t>Tab label</t>
  </si>
  <si>
    <t>Enter data</t>
  </si>
  <si>
    <t>Introduction</t>
  </si>
  <si>
    <t>Yes</t>
  </si>
  <si>
    <t>Key information for the account.</t>
  </si>
  <si>
    <t>Identifies the environmental goods and services provided by the NNR.</t>
  </si>
  <si>
    <t>Asset Register</t>
  </si>
  <si>
    <t>Indicators of the quantity, health and productivity of ecosystem(s).</t>
  </si>
  <si>
    <t>Physical Flow Account</t>
  </si>
  <si>
    <t>Quantitative estimates of the flow of environmental goods and services.</t>
  </si>
  <si>
    <t>Valuation Information</t>
  </si>
  <si>
    <t>Generic Valuation Information</t>
  </si>
  <si>
    <t>No</t>
  </si>
  <si>
    <t>Attributable costs</t>
  </si>
  <si>
    <t>Costs that are specific to an environmental good or service.</t>
  </si>
  <si>
    <t>Monetary Account</t>
  </si>
  <si>
    <t>Value of flows of environmental good and services minus attributable costs.</t>
  </si>
  <si>
    <t>Non-Attributable  costs</t>
  </si>
  <si>
    <t>Costs of maintaining or improving the environment that are not specific to an environmental good or service.</t>
  </si>
  <si>
    <t>Calculation of Discounted Values</t>
  </si>
  <si>
    <t>Application of discounting to flows of value of environmental goods and services and costs to enable calculation of present values.</t>
  </si>
  <si>
    <t>RS G &amp; S</t>
  </si>
  <si>
    <t>RS Phys Flow</t>
  </si>
  <si>
    <t>Full title</t>
  </si>
  <si>
    <t>RS Register</t>
  </si>
  <si>
    <t>RS V Info</t>
  </si>
  <si>
    <t>RS Attrib</t>
  </si>
  <si>
    <t>RS Non-Attrib</t>
  </si>
  <si>
    <t xml:space="preserve">Sheets for the reference scenario (tab label starts 'RS') </t>
  </si>
  <si>
    <t>Summary description</t>
  </si>
  <si>
    <t>X RS Gen V Info</t>
  </si>
  <si>
    <t>X RS G &amp; S V</t>
  </si>
  <si>
    <t>X RS G &amp; S Net</t>
  </si>
  <si>
    <t>X RS Disc</t>
  </si>
  <si>
    <t>Focus</t>
  </si>
  <si>
    <t>Return to RS Non-Attrib</t>
  </si>
  <si>
    <t xml:space="preserve">If you do this, describe here how you have defined legal and/or moral obligations: </t>
  </si>
  <si>
    <t>Return to Focus</t>
  </si>
  <si>
    <t>Sheets with label starting 'Tip'</t>
  </si>
  <si>
    <t>Various</t>
  </si>
  <si>
    <t>Tips on completing the workbook (all accessed by links provided in the relevant sheets)</t>
  </si>
  <si>
    <t>Specific to each tip. Links that take you to the tips are provided at appropriate points in the workbook. You do not need to read them separately.</t>
  </si>
  <si>
    <t>How to complete this sheet - select here (or go to P7 of advice document).</t>
  </si>
  <si>
    <t>How to complete (or go to P9 of advice document)</t>
  </si>
  <si>
    <t>Select here for a diagram that illustrates the structure of the work book (also provided in separate file)</t>
  </si>
  <si>
    <t>Values of the environmental goods and services provided by the NNR (not considering costs).</t>
  </si>
  <si>
    <t>Environmental Goods &amp; Services</t>
  </si>
  <si>
    <t>Value of Environmental Goods &amp; Services</t>
  </si>
  <si>
    <t>Go to the next sheet</t>
  </si>
  <si>
    <t>A summary of sheets in the workbook is provided below:</t>
  </si>
  <si>
    <t>Important: please read the following before you start:</t>
  </si>
  <si>
    <t>Key principles to employ in developing the account - select here (or go to P5 of advice document).</t>
  </si>
  <si>
    <t>For advice select here (or go to P6 of advice document).</t>
  </si>
  <si>
    <t>How to enter information in the workbook - select here (or go to P5 of advice document).</t>
  </si>
  <si>
    <t>For advice select here (or go to P7 of advice document)</t>
  </si>
  <si>
    <t>Go to next sheet</t>
  </si>
  <si>
    <t>Leave blank if none</t>
  </si>
  <si>
    <t>Inputs to food for human consumption (not inputs to animal or crop production):</t>
  </si>
  <si>
    <t>Drinking water for humans:</t>
  </si>
  <si>
    <t>Biomass for human use:</t>
  </si>
  <si>
    <t>Water for human use (not drinking):</t>
  </si>
  <si>
    <t>Energy for human use (other than food):</t>
  </si>
  <si>
    <t>Degradation of waste and toxic materials &amp; moderation of other nuisances:</t>
  </si>
  <si>
    <t>Maintenance and moderation of flows:</t>
  </si>
  <si>
    <t>Maintenance of physical, chemical or biological conditions:</t>
  </si>
  <si>
    <t>Recreation &amp; other physical activities &amp; experiences:</t>
  </si>
  <si>
    <t>Intellectual activities &amp; representations of nature (for example, in art):</t>
  </si>
  <si>
    <t>Spiritual, symbolic &amp; other interactions with nature:</t>
  </si>
  <si>
    <t>Other:</t>
  </si>
  <si>
    <t>Environmental goods &amp; services provided by NNR</t>
  </si>
  <si>
    <t>Click on 'level of provision' cell for more information</t>
  </si>
  <si>
    <t>Source of information on level of provision</t>
  </si>
  <si>
    <t>How to complete this sheet - select here (or go to P8 of advice document).</t>
  </si>
  <si>
    <t>How to complete (or go to P10 of advice document)</t>
  </si>
  <si>
    <t>Inputs of volunteer time to NNR:</t>
  </si>
  <si>
    <t xml:space="preserve">Volunteer unskilled inputs e.g. clearing a site (would be paid about £50/day if hired) (days/yr) </t>
  </si>
  <si>
    <t>Volunteer skilled inputs e.g. erecting fences (would be paid about £150/day if hired) (days/yr)</t>
  </si>
  <si>
    <t>Volunteer professional inputs e.g. ecological surveys (would be paid about £350/day if hired) (days/yr)</t>
  </si>
  <si>
    <t>How to complete this sheet - select here (or go to P11 of advice document).</t>
  </si>
  <si>
    <t>No more sheets to complete!</t>
  </si>
  <si>
    <t>If firewood is supplied for free e.g. to volunteers, in the table below include the local price for firewood sales (for collection by customer) for the unit of measure you have used in RS Phys Flow.</t>
  </si>
  <si>
    <t xml:space="preserve">Date (to provide version control): </t>
  </si>
  <si>
    <t>● Main</t>
  </si>
  <si>
    <t>One of the main goods/services relative to others provided by NNR</t>
  </si>
  <si>
    <t>Provided at low levels relative to other goods/services provided by NNR</t>
  </si>
  <si>
    <t>Unit of measurement (per year)</t>
  </si>
  <si>
    <t>Source of information for reporting (each year) on the indicator</t>
  </si>
  <si>
    <t>All other costs are included in the account. They are entered in the next sheet, as costs that cannot be attributed to specific goods and services.</t>
  </si>
  <si>
    <t>If none of these can be separated out easily, that is fine. Leave this sheet blank</t>
  </si>
  <si>
    <t xml:space="preserve">If you are leaving this sheet blank, move on to the next sheet (which is for the non-attributable costs).  </t>
  </si>
  <si>
    <t>Used to identify which goods and services to focus on in the account</t>
  </si>
  <si>
    <t>Remember to save the file!</t>
  </si>
  <si>
    <t>Nature conservation</t>
  </si>
  <si>
    <t xml:space="preserve">If the category described here as 'nature conservation' includes other things (such as public engagement), specify them here. </t>
  </si>
  <si>
    <t xml:space="preserve">If you wish, you can separate out costs to meet legal and/or moral obligations from costs over and above this (to deliver nature conservation), </t>
  </si>
  <si>
    <t>Optional: Costs are to deliver legal/moral obligations or nature conservation?</t>
  </si>
  <si>
    <t>Current value of conservation for future generations.</t>
  </si>
  <si>
    <t>Access off-site and entertainment.</t>
  </si>
  <si>
    <t>Focuses on the environmental goods and services provided by the NNR (information on the ecological characteristics is entered in the next sheet, not here)</t>
  </si>
  <si>
    <t>How to complete this sheet - select here (or go to P12 of advice document).</t>
  </si>
  <si>
    <t xml:space="preserve">Used to estimate the value of educational visits that have educational input by NNR staff or volunteers. </t>
  </si>
  <si>
    <t>Value of educational visits</t>
  </si>
  <si>
    <t xml:space="preserve">Typical cost based on various sources of guided walks that are charged for (many are provided free of charge): Leicestershire Wildlife Trust (WT) £3, Norfolk WT £5 for 2 hours, Northumberland £3 for 3 hrs, RSPB £2.50 for 2 hrs, Surrey WT £4 for 2 hours. </t>
  </si>
  <si>
    <t>Double cost of educational visits for school children</t>
  </si>
  <si>
    <t>Discounted residual value</t>
  </si>
  <si>
    <t>Enter all monetary costs as negative numbers (they will appear in brackets). Enter amounts of volunteer time input as positive numbers (without entering a minus sign; they will not appear in brackets).</t>
  </si>
  <si>
    <t>To enable analysis for the account, this sheet calculates the discounted values for the values of the environmental goods and services and the costs.</t>
  </si>
  <si>
    <t>Annuity Factor:</t>
  </si>
  <si>
    <t xml:space="preserve">Used to calculate equivalent annual cost of capital items, which is included in the residual value. </t>
  </si>
  <si>
    <t>Calculated for period of 20 yrs using formula from HM Government (2011) One-In, One-Out Methodology</t>
  </si>
  <si>
    <t>Present value</t>
  </si>
  <si>
    <t>Calculated using the present value of the cost of capital (from RS Non-Attrib) and the annuity factor (above)</t>
  </si>
  <si>
    <t>Equivalent annual cost of capital items</t>
  </si>
  <si>
    <t>Costs of IT for NE staff (£/yr) - don't enter</t>
  </si>
  <si>
    <t>The analysis does not include the benefits that volunteers gain from volunteering (Fujiwara et al (2013) found that UK adults who volunteer regularly derive a wellbeing benefit on average equivalent to a monetary value of about £13,500 per person per year).</t>
  </si>
  <si>
    <t>Castle Eden Dene</t>
  </si>
  <si>
    <t>The NNR Boundary</t>
  </si>
  <si>
    <t>Plans to introduce grazing at Denemouth and options on other meadows.</t>
  </si>
  <si>
    <t>Plans to treat A19 run off</t>
  </si>
  <si>
    <t>Natural river system</t>
  </si>
  <si>
    <t>Woodland in situ helps with local air quality</t>
  </si>
  <si>
    <t xml:space="preserve">Habitats in situ providing pollination and seed </t>
  </si>
  <si>
    <t>Woodland in situ provided habitat for agricultural pest control</t>
  </si>
  <si>
    <t>Potential.  Possible student project</t>
  </si>
  <si>
    <t>Woodland in situ offers some control of soil structures</t>
  </si>
  <si>
    <t>Woodland in situ offer some maintenance</t>
  </si>
  <si>
    <t>Site is at end of catchment and discharges into sea, last filtration of catchment</t>
  </si>
  <si>
    <t>Probably locally in certain conditions</t>
  </si>
  <si>
    <t>Woodlands are particularly valued by most people</t>
  </si>
  <si>
    <t xml:space="preserve">Woodland in situ </t>
  </si>
  <si>
    <t>Quality sawmill timber</t>
  </si>
  <si>
    <t>Tonne</t>
  </si>
  <si>
    <t>SRM</t>
  </si>
  <si>
    <t>Biomass and firewood</t>
  </si>
  <si>
    <t>Number of visitors</t>
  </si>
  <si>
    <t>Current estimations, visitor counter information potential.  Includes events</t>
  </si>
  <si>
    <t>Number of projects</t>
  </si>
  <si>
    <t>Number of pupils</t>
  </si>
  <si>
    <t>Continue to deliver direct education to local schools</t>
  </si>
  <si>
    <t>Forest schools using site only at current levels</t>
  </si>
  <si>
    <t>Educational work experience</t>
  </si>
  <si>
    <t>Number of students</t>
  </si>
  <si>
    <t>Yes/No</t>
  </si>
  <si>
    <t>Seeding is taking place but currently (2016) deer pressure is evident in many areas of the site.</t>
  </si>
  <si>
    <t>Durham Coast SAC is important for mag lime grassland</t>
  </si>
  <si>
    <t>Peterlee population is important to the reserve.</t>
  </si>
  <si>
    <t>Assuming 20 volunteer days every week.</t>
  </si>
  <si>
    <t>Total costs:</t>
  </si>
  <si>
    <t>Total attributable plus non-attributable costs (£)</t>
  </si>
  <si>
    <t>Residual value of equivalent annual cost of capital items (paid by NE) (£)</t>
  </si>
  <si>
    <t>Costs paid by NE (excluding residual value of capital items) (£)</t>
  </si>
  <si>
    <t>Based on standard IT contract of £3,750 per member of staff per yr and input to the NNR of 0.9 + 1.0 + 0.1 + 0.95 + 1.0 members of staff.</t>
  </si>
  <si>
    <t xml:space="preserve">Total net value of natural capital </t>
  </si>
  <si>
    <t>Net value of assets in the Reference Scenario</t>
  </si>
  <si>
    <t>X RS Net Asset Value</t>
  </si>
  <si>
    <t>Total discounted net value attributed to environmental goods &amp; services</t>
  </si>
  <si>
    <t>For the Reference Scenario:</t>
  </si>
  <si>
    <t>Total non-attributable value of inputs made by others (£)</t>
  </si>
  <si>
    <t>Total non-attributable costs paid for by NE (£)</t>
  </si>
  <si>
    <t>Note that for calculation of residual value for costs paid by NE (excluding residual value of capital items), expenditure on capital items is removed from the total figure for expenditure used in the calculations.</t>
  </si>
  <si>
    <t>Based on 2015/16 data, assuming 90% of fleet costs and 98% of utilities are attributed to Castle Eden Dene NNR (the residue attributed to the other NNRs managed out of the base). Assumes fleet costs continue at current costs (though these will change with the age of the fleet).</t>
  </si>
  <si>
    <t>tonnes of carbon</t>
  </si>
  <si>
    <t>Carbon stock estimates:</t>
  </si>
  <si>
    <t>Habitat type</t>
  </si>
  <si>
    <t>Carbon stock (t C/ha)</t>
  </si>
  <si>
    <t>References:</t>
  </si>
  <si>
    <t>Woodland</t>
  </si>
  <si>
    <t>Grassland</t>
  </si>
  <si>
    <t>Bullock and others (2011).</t>
  </si>
  <si>
    <t>Butt and others (2009) and Quine and others (2011).</t>
  </si>
  <si>
    <t>Carbon storage.</t>
  </si>
  <si>
    <t>(tonnes of carbon dioxide equivalent/ha/yr)</t>
  </si>
  <si>
    <t>Assumed to be negligible because it has been under conservation management for the long term.</t>
  </si>
  <si>
    <t>Alonso and others (2012)</t>
  </si>
  <si>
    <t>n/a</t>
  </si>
  <si>
    <t>Value of recreational visits</t>
  </si>
  <si>
    <t xml:space="preserve">Used to estimate the value of recreational visits. </t>
  </si>
  <si>
    <t xml:space="preserve">Assumes recreational visitors to NNR would pay admission fees at non-member admission charges for sample of Nature Reserves that charge for access. Assumes that the admission fee for adults applies to 75% of recreational visits and that the admission fee for children (provided in table below) applies to 25% of recreational visits. Savings from family admissions not reflected in estimate.  </t>
  </si>
  <si>
    <t xml:space="preserve">Note that the average cost of educational visits by the public is less than the average cost of admission. </t>
  </si>
  <si>
    <t>Educational visits by schools that have educational input by Natural England staff or volunteers (£ per child for half day visit of 1.5-2 hrs)</t>
  </si>
  <si>
    <t xml:space="preserve">Note that RSPB charges for non-primary are as follows: KS3 &amp; 4: £5, A-level: £6. Assumes these visitors to NNR would pay  fees charged by sample of Nature Reserves that charge for educational visits. </t>
  </si>
  <si>
    <t>Educational visits by schools that do not have educational input from the NNR team (£ per child per visit)</t>
  </si>
  <si>
    <t xml:space="preserve">Assumes visitors would pay admission fees at child non-member admission charges for sample of Nature Reserves that charge for access. </t>
  </si>
  <si>
    <t>Educational visits by further and higher education establishments that have educational input by Natural England staff or volunteers(£ per student for day  visit)</t>
  </si>
  <si>
    <t xml:space="preserve">Visits are for a full day (4 hours or more). Cost of a full day visit is double half a day (it is for some of the providers sampled above but some charge a little less). Cost of a visit by further and higher education establishments is the same as the cost for a school. Assumes these visitors to NNR would pay  fees charged by sample of Nature Reserves that charge for educational visits. </t>
  </si>
  <si>
    <t>Educational visits by further and higher education establishments that do not have educational input from the NNR team (£ per student per visit)</t>
  </si>
  <si>
    <t xml:space="preserve">Assumes visitors would pay admission fees at student non-member admission charges for sample of Nature Reserves that charge for access. </t>
  </si>
  <si>
    <t>Educational visits by the public that have educational input by Natural England staff or volunteers (£ per person for half day visit)</t>
  </si>
  <si>
    <t xml:space="preserve">Assumes these visitors to NNR would pay  fees charged by sample of Nature Reserves that charge for educational visits. </t>
  </si>
  <si>
    <t>Estimated based on admission fee for recreational visits by adults (excluding children). Uses data listed for estimating value of recreational visits.</t>
  </si>
  <si>
    <t>Assumptions as for recreational visits.</t>
  </si>
  <si>
    <t>Educational visits by the public that do not have educational input from the NNR team (£ per person per visit)</t>
  </si>
  <si>
    <t>Recreational and amenity visits</t>
  </si>
  <si>
    <t>Educational visits. Direct teaching</t>
  </si>
  <si>
    <t>Educational visits. Site used by others</t>
  </si>
  <si>
    <t>This reflects the importance placed on engagement by NNRs (in general, not necessarily by individual sites).</t>
  </si>
  <si>
    <t>Woodland in situ stabilises gorge slopes</t>
  </si>
  <si>
    <t>End of catchment so influence through the site only</t>
  </si>
  <si>
    <t>Lots of maintained paths, organised walks, waymarked walks and also fishing at coast.</t>
  </si>
  <si>
    <t>Delivery of primary and nursery education on site.  Potential for secondary, further and higher education use. Several students undertaking dissertation projects.  Students undertaking work experience.</t>
  </si>
  <si>
    <t>Grade 2 listed parks and gardens site</t>
  </si>
  <si>
    <t>The two waymarked paths are open.</t>
  </si>
  <si>
    <t>Two waymarked paths illustrated on leaflets.</t>
  </si>
  <si>
    <t>Note: this sheet is blank but is retained because it is integral to calculations in other sheets.</t>
  </si>
  <si>
    <t>Price likely to remain fairly constant</t>
  </si>
  <si>
    <t>Purchases of capital items by NE (£/yr)</t>
  </si>
  <si>
    <t>Information concerning the NNR that is used to value environmental goods and services (flow of goods and services is provided in RS Phys Flow).</t>
  </si>
  <si>
    <t>Estimated based on admission fee for recreational visit by a child non-member. Average calculated from the following sample of admission fees charged by other providers: RSPB: Dearne Valley - Old Moor £2.50; Rainham Marshes £3; Strumpshaw Fen £2.50. Hampshire County Council: Titchfield Haven NNR £2. Norfolk Wildlife Trust: Cley Marshes free. Yorkshire Wildlife Trust: Potteric Carr £2.50.</t>
  </si>
  <si>
    <t>Estimated based on admission fee for recreational visit by a student non-member. Average calculated from the following sample of admission fees charged by other providers: RSPB: Dearne Valley - Old Moor £3.50; Rainham Marshes £5 (same as adult); Strumpshaw Fen £3.50 (same as adult). Hampshire County Council: Titchfield Haven NNR £3.75. Norfolk Wildlife Trust: Cley Marshes £5 (same as adult). Yorkshire Wildlife Trust: Potteric Carr £3.</t>
  </si>
  <si>
    <t>Average cost calculated for a sample of fees for a half day educational visit for school children charged by other providers (Derbyshire Wildlife Trust (WT) £3 for 1.5 hrs, Durham WT £3, RSPB £3.50-£4 (Primary), Staffordshire WT £3.50, Warwickshire WT £4)</t>
  </si>
  <si>
    <t>Based on average admissions for an adult non-member (£4.42) calculated from the following sample of admission fees charged by other providers (no fee is charged for many sites): RSPB: Dearne Valley - Old Moor £5; Rainham Marshes £5; Strumpshaw Fen £3.50. Hampshire County Council: Titchfield Haven NNR £4. Norfolk Wildlife Trust: Cley Marshes £5. Yorkshire Wildlife Trust: Potteric Carr £4.</t>
  </si>
  <si>
    <t>Present value of liabilities met externally</t>
  </si>
  <si>
    <t>Note that this workbook provides only the sheets required to develop the reference scenario (it cannot be used to report against the account).</t>
  </si>
  <si>
    <t>Data for graph:</t>
  </si>
  <si>
    <t>To Natural England</t>
  </si>
  <si>
    <t>To others</t>
  </si>
  <si>
    <t xml:space="preserve">Net asset value </t>
  </si>
  <si>
    <t>Calculation of asset values for the reference scenario</t>
  </si>
  <si>
    <t>Calculates the total present value of assets, costs (excluding attributable costs) and net asset values for the reference scenario. Not usually provided in a full CNCA account (included for the purposes of the study).</t>
  </si>
  <si>
    <t>Reference Scenario: Value of Assets and Liabilities</t>
  </si>
  <si>
    <t>In explanation:</t>
  </si>
  <si>
    <t xml:space="preserve">Gross asset value is the sum of discounted monetary values of environmental goods and services (minus any attributable costs) </t>
  </si>
  <si>
    <t>delivered by the long term goal over the period of the account.</t>
  </si>
  <si>
    <t>(which has a similar structure to that used here) and Statement of Changes. These would present the information for the year that</t>
  </si>
  <si>
    <t>Liabilities are the sum of the discounted values of the costs of delivering the long term goal  (excluding any costs that</t>
  </si>
  <si>
    <t xml:space="preserve"> can be attributed to specific goods and services).</t>
  </si>
  <si>
    <t xml:space="preserve">Net natural capital asset value is the gross asset value minus the liabilities. </t>
  </si>
  <si>
    <t xml:space="preserve"> was being reported relative to the data for the reference scenario.</t>
  </si>
  <si>
    <t>Focus of this initial corporate natural capital account</t>
  </si>
  <si>
    <t xml:space="preserve">Description of the long term goal employed in the account: </t>
  </si>
  <si>
    <t>Important assumptions concerning the long term goal:</t>
  </si>
  <si>
    <t>Summarises the environmental goods and services (ecosystem services) provided by the NNR with delivery of the plan to achieve the long term goal.</t>
  </si>
  <si>
    <t>For the NNR with delivery of the plan, the level of the good or service provided relative to other goods/services delivered by the NNR (used to identify the priorities to focus the account on):</t>
  </si>
  <si>
    <t>With delivery of the plan, level of good / service relative to level of others provided by NNR</t>
  </si>
  <si>
    <t xml:space="preserve">Sets out expectations about the quantity of goods and services provided by the NNR from the current year onwards with delivery of the plan to achieve the long term goal.  </t>
  </si>
  <si>
    <t>Predicted level of provision with delivery of the plan to achieve the goal:</t>
  </si>
  <si>
    <t xml:space="preserve">Using indicators, this describes the anticipated extent, quality, health and capacity of ecosystems to produce environmental goods and services with delivery of the plan to achieve the goal. </t>
  </si>
  <si>
    <t xml:space="preserve">    Predicted level with delivery of the plan to achieve the goal: </t>
  </si>
  <si>
    <t>Sets out costs that can be attributed to (are specific to) a particular environmental good or service that can be valued for the current year onwards with delivery of the plan to achieve the long term goal.</t>
  </si>
  <si>
    <t xml:space="preserve">       Predicted cost (£) with delivery of the plan to achieve the goal:</t>
  </si>
  <si>
    <t>Sets out expectations about the cost of NNR maintenance, improvements and capital investment from the current year onwards with delivery of the plan to achieve the long term goal.</t>
  </si>
  <si>
    <t xml:space="preserve">       Predicted non-attributable cost (£) with delivery of the plan to achieve the goal:</t>
  </si>
  <si>
    <t>This sheet calculates the value of environmental goods and services (regardless of costs) with delivery of the plan to achieve the long term goal.</t>
  </si>
  <si>
    <t>Predicted value (£) with delivery of the plan to achieve the goal:</t>
  </si>
  <si>
    <t>This sheet calculates the flow of the net value of environmental goods and services  with delivery of the plan to achieve the long term goal.</t>
  </si>
  <si>
    <t>Predicted net value (benefits minus costs) (£) with delivery of the plan to achieve the goal:</t>
  </si>
  <si>
    <t>Predicted discounted net value (£)  with delivery of the plan to achieve the goal:</t>
  </si>
  <si>
    <t>This sheet calculates the value of assets, liabilities and net value of assets for delivery of the plan to achieve the long term goal.</t>
  </si>
  <si>
    <t>This sheet would not usually be presented in an account. Instead, this information would be incorporated into the Natural Capital Balance Sheet</t>
  </si>
  <si>
    <t xml:space="preserve">       Discounted predicted non-attributable cost (£)  with delivery of the plan to achieve the goal:</t>
  </si>
  <si>
    <t xml:space="preserve"> Select here for a brief introduction to corporate natural capital accounting (or go to Page 2 (P2) of advice document).</t>
  </si>
  <si>
    <t>Net carbon flux estimates:</t>
  </si>
  <si>
    <t>Net carbon flux</t>
  </si>
  <si>
    <t>Note:  the estimate of net carbon flux for the woodland on the NNR is negative because the woodland provides net sequestration of carbon.</t>
  </si>
  <si>
    <t>tonnes of carbon dioxide equivalent / yr</t>
  </si>
  <si>
    <t>Note: because net carbon sequestration is of benefit to society, the quantity of the net carbon flux (which is negative for carbon sequestration) multiplied by the unit monetary value is converted into a positive figure.</t>
  </si>
  <si>
    <t>Details of the total salary costs for Natural England staff that are employed in the account are provided at the bottom of the sheet.</t>
  </si>
  <si>
    <t>Basic hours for the pay bands for NNR staff</t>
  </si>
  <si>
    <t>Hours worked by NNR staff</t>
  </si>
  <si>
    <t>Reserve Warden, Support Adviser</t>
  </si>
  <si>
    <t>Reserve Manager, Adviser</t>
  </si>
  <si>
    <t>Senior Reserve Manager, Group Coordinator, Lead Adviser</t>
  </si>
  <si>
    <t>This is because many NNR staff previously worked for English Nature and have worked for Natural England and legacy bodies for a long time.</t>
  </si>
  <si>
    <t>Note:</t>
  </si>
  <si>
    <t xml:space="preserve">The volunteers that make input to NNRs have a range of relevant skills (unskilled, skilled in land-based work, and ecological experts). This is reflected in the values used for volunteer inputs. </t>
  </si>
  <si>
    <t>The category 'Costs in CMSi paid by NE excluding capital items' includes the costs of habitat and species management, management of  estate structures (e.g. gates, bridges, fences under £5,000), tool purchase, maintenance of reserve machinery, volunteer support costs and NNR base maintenance.</t>
  </si>
  <si>
    <t xml:space="preserve">Capital items purchased by NE' include the purchase of machinery (over £5,000) and provision or maintenance of major buildings or structures (over £5,000).  
</t>
  </si>
  <si>
    <r>
      <rPr>
        <i/>
        <sz val="11"/>
        <color theme="1"/>
        <rFont val="Arial"/>
        <family val="2"/>
      </rPr>
      <t xml:space="preserve">Anticipated goal: </t>
    </r>
    <r>
      <rPr>
        <sz val="11"/>
        <color theme="1"/>
        <rFont val="Arial"/>
        <family val="2"/>
      </rPr>
      <t>Continuation of the current management and success in current bids for capital funding (for new equipment) and additional staff resource. Overall aim: increase biodiversity within the NNR and over the connected landscape, achieve favourable condition of the Site of Special Scientific Interest (SSSI) and continue to offer a good visitor experience and education / events to inspire the public to want to look after nature.</t>
    </r>
  </si>
  <si>
    <t>Working with partners to improve landscape. Influencing land owners to work towards biodiversity gain as part of their day to day business.</t>
  </si>
  <si>
    <t>A reasonable time into the future but within reach, making assumptions regarding capital funding.</t>
  </si>
  <si>
    <t>From Plantation on Ancient Woodland Sites (PAWS) restoration.  Good quality timber is sold for saw logs.</t>
  </si>
  <si>
    <t>Discharge of surface water.  Impacts on groundwater not known</t>
  </si>
  <si>
    <t>Woodland sequesters carbon</t>
  </si>
  <si>
    <t>Open access site that welcomes visitors, offers large variation of wildlife watching opportunities, including small events programme (ten per year).</t>
  </si>
  <si>
    <t>Occasional PhD projects, research using moth trap and mosquito trap soon to be delivered (Defra), always potential for more</t>
  </si>
  <si>
    <t>Not known</t>
  </si>
  <si>
    <t>Continuation of present felling of large areas with contractors interspersed with in-house small extractions in alternate years.  Then felling broadleaved after ten years for woodland structure.  2016 contractor cost neutral, 2017 in-house small scale fellings</t>
  </si>
  <si>
    <t>As above plus some firewood generated from broadleaved and buffer zone management.  This excludes chip which has only been produced as a cost neutral exercise by contractors.  First ten years: biomass logs; second ten years: firewood logs but in full lengths.</t>
  </si>
  <si>
    <t>Continuation of current trend of two foreign students and four local university students each year</t>
  </si>
  <si>
    <t>Durham Coast Special Area of Conservation (SAC) land is over 70% good quality mag lime grassland</t>
  </si>
  <si>
    <t>Not done. All is for the one purpose / end: nature conservation</t>
  </si>
  <si>
    <t>Includes costs to NE of having volunteers.</t>
  </si>
  <si>
    <t>For the reference scenario, liabilities are subtracted from the gross value of assets to give the net value of assets. Liabilities and values are separated into private and external.</t>
  </si>
  <si>
    <t>Social media presence, TV (Caught Red Handed), offers to Countryfile etc.</t>
  </si>
  <si>
    <t>Estimated with low confidence. The data used are  generalised values for broad habitat types that are best estimates (not based on studies at the site). Habitat is ancient woodland including W10, W13, W8 (50% approx.), W6, W7 and some plantations that are being restored.</t>
  </si>
  <si>
    <t>NNR covers approx. 20ha of the Durham Coast SAC.</t>
  </si>
  <si>
    <t>Source of full salary costs for basic hours: Natural England pay tool (1 April 2016). Data include Natural England's National Insurance and pension contributions.</t>
  </si>
  <si>
    <t>Potential to collect mushrooms occasionally.</t>
  </si>
  <si>
    <t>Plans to cull roe deer.</t>
  </si>
  <si>
    <t>Dilution of occasional discharge from Northumberland Water pipes (current project to improve capacity in pipes and stop discharges).</t>
  </si>
  <si>
    <t>From PAWS restoration; poor quality timber. Contractor collected timber waste during winter of 2015/16 on clear fell at Blunts Plantation.  Potential for fire wood from buffer zone and main woodland management once PAWS is complete</t>
  </si>
  <si>
    <t>Run off from the local environment through parts of the dene</t>
  </si>
  <si>
    <t>Along some edges of the dene, protection provided to property, agriculture and leisure activities (golf)</t>
  </si>
  <si>
    <t>Plans for yew tree nursery for local planting</t>
  </si>
  <si>
    <t>Yew trees</t>
  </si>
  <si>
    <t>Current moth and mosquito (soon to start) and River Life monitoring projects and assumption that every three years a high value PhD research project or similar will take place (as has been the case historically).</t>
  </si>
  <si>
    <t>SAC Habitat is yew tree woodland</t>
  </si>
  <si>
    <t>For Favourable Condition, non-natives should be below 5%</t>
  </si>
  <si>
    <t>Non-native species are occupying more than 5% of the NNR</t>
  </si>
  <si>
    <t>Yew trees suffering from pest and disease.</t>
  </si>
  <si>
    <t>Yew tree regeneration across the site.  Yew trees are growing up above deer browsing height.</t>
  </si>
  <si>
    <t>BUTT, N.,  CAMPBELL, G., MALHI, Y., MORECROFT, M., FENN, K., THOMAS, M. 2009. Initial Results from Establishment of a Long-term Broadleaf
Monitoring Plot at Wytham Woods, Oxford, UK. Oxford: Environmental Change Institute, University of Oxford. URL: www.eci.ox.ac.uk/research/ecosystems/downloads/butt09-wythamwoods.pdf [Accessed 13 September 2017].</t>
  </si>
  <si>
    <t>BULLOCK, J.M., JEFFERSON, R.G., BLACKSTOCK, T.H., PAKEMAN, R.J., EMMETT, B.A., PYWELL, R.J., GRIME, J.P., &amp; SILVERTOWN, J. 2011. Chapter 6: Semi-natural grasslands In: The UK National Ecosystem Assessment Technical Report. Cambridge: UNEP-WCMC. URL: uknea.unep-wcmc.org/Resources/tabid/82/Default.aspx [Accessed 13 September 2017].</t>
  </si>
  <si>
    <t>QUINE, C., CAHALAN, C., HESTER, A., HUMPHREY, J., KIRBY, K., MOFFAT, A., &amp; VALATIN, G.  2011. Chapter 8: Woodlands. In: The UK National Ecosystem Assessment Technical Report. Cambridge: UNEP-WCMC. URL: uknea.unep-wcmc.org/Resources/tabid/82/Default.aspx [Accessed 13 September 2017]</t>
  </si>
  <si>
    <t xml:space="preserve">Estimated with low confidence. The data used are  generalised values for broad habitat types that are best estimates (not based on studies at the site). Soil carbon stock data are for the top 15 cm only so are likely to underestimate stocks in the entire soil profile. </t>
  </si>
  <si>
    <t>ALONSO, I., WESTON, K., GREGG, R. &amp; MORECROFT, M. 2012. Carbon storage by habitat - Review of the evidence of the impacts of management decisions and condition on carbon stores and sources. Sheffield: Natural England Research Report No. NERR043. URL: publications.naturalengland.org.uk/publication/1412347 [Accessed 13 September 2017].</t>
  </si>
  <si>
    <t xml:space="preserve">Average replacement of kit, large and small.  </t>
  </si>
  <si>
    <t xml:space="preserve">Based on 2016 full salary costs to Natural England for 90% of Group Coordinator / Senior Reserve Manager, 100% of Education Officer (Lead adviser), 10% of Wildlife Licensing / NNR Outreach Officer (Lead Adviser),  95% of Reserve Manager, 100% of Reserve Warden. Note that staff inputs may vary from this in future. 
</t>
  </si>
  <si>
    <t>Developed in 2016 by the NNR's Senior Reserve Manager. Subsequent additions and edits made by the analyst.</t>
  </si>
  <si>
    <t>Information that applies to all NNRs that is used to value certain environmental goods and services that the NNR is not paid for but that can be valued (includes goods and services that could be traded but are not) and certain costs.</t>
  </si>
  <si>
    <t>Natural England personal communication (2017)</t>
  </si>
  <si>
    <t xml:space="preserve">Based on advice from an expert in Natural England. Uses data from references listed below applied to 194ha of woodland. </t>
  </si>
  <si>
    <t xml:space="preserve">Based on advice from an expert in Natural England. Uses data listed below applied to 194 ha of woodland and 27 ha of grassland. </t>
  </si>
  <si>
    <t>No. of units (from RS Phys Flow)</t>
  </si>
  <si>
    <t>Total revenue to NE (not considering costs) (£/yr)</t>
  </si>
  <si>
    <t>Revenue (£) per unit (using units in RS Phys Flow)</t>
  </si>
  <si>
    <t xml:space="preserve">Unit of measurement for revenue (£/unit) (using units in RS Phys Flow) </t>
  </si>
  <si>
    <t>Value of net carbon flux</t>
  </si>
  <si>
    <t>Reference Scenario: Generic Valuation Information</t>
  </si>
  <si>
    <t>This sheet sets out information that is generic to all NNRs (entered by the analyst) that is used to value certain environmental goods and services that Natural England is not paid for and certain costs.</t>
  </si>
  <si>
    <t>Beneficiaries and revenue</t>
  </si>
  <si>
    <t>Value of Goods &amp; Services:</t>
  </si>
  <si>
    <t>Costs</t>
  </si>
  <si>
    <t>Year:</t>
  </si>
  <si>
    <t>Non-traded carbon (central value) (£ per tonne of carbon dioxide equivalent)</t>
  </si>
  <si>
    <t xml:space="preserve">Note: convert tonnes of carbon to tonnes of carbon dioxide equivalent by multiplying by ratio of the molecular weight of carbon dioxide to carbon (44/12) </t>
  </si>
  <si>
    <t>DECC (Department of Energy and Climate Change) &amp; HM Treasury. 2015. Data table 3, supporting the September 2015 version of the supplementary appraisal guidance on valuing energy use and greenhouse gas (GHG) emissions.URL: www.gov.uk/government/uploads/system/uploads/attachment_data/file/483282/Data_tables_1-20_supporting_the_toolkit_and_the_guidance.xlsx [Accessed 14 September 2017].</t>
  </si>
  <si>
    <t>Recreational visits by adults</t>
  </si>
  <si>
    <t>£/visit</t>
  </si>
  <si>
    <t>Value of recreational visits by children is provided in the value of educational visits table (for visits by schools with no educational input from the NNR team) and not repeated here.</t>
  </si>
  <si>
    <t>Heritage Lottery Fund website (see below)</t>
  </si>
  <si>
    <t>Heritage Lottery Fund website URL: https://www.hlf.org.uk/community/general-discussions/our-most-frequently-asked-questions-and-answers [Accessed 14 September 2017]</t>
  </si>
  <si>
    <t>£/day (negative because it is a cost)</t>
  </si>
  <si>
    <t>Value of unskilled labour</t>
  </si>
  <si>
    <t>Value of skilled labour</t>
  </si>
  <si>
    <t>Value of professional labour</t>
  </si>
  <si>
    <t>Total salary costs for Natural England staff</t>
  </si>
  <si>
    <t>Working 36 hours/week</t>
  </si>
  <si>
    <t xml:space="preserve"> Working 43 hours/week</t>
  </si>
  <si>
    <t>Role (Pay Band)</t>
  </si>
  <si>
    <t>Full salary costs to Natural England (£/yr) (negative because they are costs)</t>
  </si>
  <si>
    <t>hours/week</t>
  </si>
  <si>
    <t xml:space="preserve">The account assumes that for all staff involved in NNR work, the basic hours for their pay band is 36 hours/week and that they are paid the maximum salary for their pay band. </t>
  </si>
  <si>
    <t xml:space="preserve">Unless specified otherwise, the account assumes that NNR staff work 43 hours/week. The full salary costs are calculated pro rata using full salary costs for 36 hours/week. </t>
  </si>
  <si>
    <r>
      <rPr>
        <b/>
        <i/>
        <sz val="12"/>
        <color theme="1"/>
        <rFont val="Arial"/>
        <family val="2"/>
      </rPr>
      <t xml:space="preserve">Terms of use: </t>
    </r>
    <r>
      <rPr>
        <i/>
        <sz val="12"/>
        <color theme="1"/>
        <rFont val="Arial"/>
        <family val="2"/>
      </rPr>
      <t xml:space="preserve"> By using these data you are accepting the terms and conditions contained in the Natural England Open Data Licence, as published at </t>
    </r>
    <r>
      <rPr>
        <i/>
        <u/>
        <sz val="12"/>
        <color theme="1"/>
        <rFont val="Arial"/>
        <family val="2"/>
      </rPr>
      <t>https://www.gov.uk/how-to-access-natural-englands-maps-and-data#terms-and-conditions-for-use-of-data</t>
    </r>
    <r>
      <rPr>
        <i/>
        <sz val="12"/>
        <color theme="1"/>
        <rFont val="Arial"/>
        <family val="2"/>
      </rPr>
      <t xml:space="preserve">. </t>
    </r>
  </si>
  <si>
    <r>
      <t xml:space="preserve">The following statement must be used to acknowledge the source of the data: </t>
    </r>
    <r>
      <rPr>
        <b/>
        <i/>
        <sz val="12"/>
        <color theme="1"/>
        <rFont val="Arial"/>
        <family val="2"/>
      </rPr>
      <t>© Natural England 2017.</t>
    </r>
  </si>
  <si>
    <t>Introduction to the Initial Corporate Natural Capital Accounts Workbook for National Nature Reserves (NNRs) managed by Natural England.</t>
  </si>
  <si>
    <t>Welcome to the workbook for the pilot study to develop initial corporate natural capital accounts for several National Nature Reserves (NNRs) managed by Natural England (October, 2016).</t>
  </si>
  <si>
    <t>This sheet provides an overview of the contents and summaries of the structure. All guidance accessed through links in the workbook is also provided in a separate Word document (not supplied with published workbook).</t>
  </si>
  <si>
    <t>18.10.2017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</si>
</sst>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43" formatCode="_-* #,##0.00_-;\-* #,##0.00_-;_-* &quot;-&quot;??_-;_-@_-"/>
    <numFmt numFmtId="164" formatCode="0.0000"/>
    <numFmt numFmtId="165" formatCode="General;General;&quot;&quot;"/>
    <numFmt numFmtId="166" formatCode="###,###,###,###;\(###,###,###,###\)"/>
    <numFmt numFmtId="167" formatCode="###,##0.000;\(###,##0.000\);;"/>
    <numFmt numFmtId="168" formatCode="###,###,###,###;\(###,###,###,###\);\ 0"/>
    <numFmt numFmtId="169" formatCode="_-* #,##0_-;\-* #,##0_-;_-* &quot;-&quot;??_-;_-@_-"/>
  </numFmts>
  <fonts count="36" x14ac:knownFonts="1">
    <font>
      <sz val="12"/>
      <color theme="1"/>
      <name val="Arial"/>
      <family val="2"/>
    </font>
    <font>
      <b/>
      <sz val="12"/>
      <color theme="1"/>
      <name val="Arial"/>
      <family val="2"/>
    </font>
    <font>
      <sz val="11"/>
      <color theme="1"/>
      <name val="Arial"/>
      <family val="2"/>
    </font>
    <font>
      <b/>
      <sz val="11"/>
      <color theme="1"/>
      <name val="Arial"/>
      <family val="2"/>
    </font>
    <font>
      <b/>
      <u/>
      <sz val="12"/>
      <color theme="1"/>
      <name val="Arial"/>
      <family val="2"/>
    </font>
    <font>
      <b/>
      <u/>
      <sz val="11"/>
      <color theme="1"/>
      <name val="Arial"/>
      <family val="2"/>
    </font>
    <font>
      <u/>
      <sz val="12"/>
      <color theme="10"/>
      <name val="Arial"/>
      <family val="2"/>
    </font>
    <font>
      <u/>
      <sz val="11"/>
      <color theme="10"/>
      <name val="Arial"/>
      <family val="2"/>
    </font>
    <font>
      <i/>
      <sz val="11"/>
      <color theme="1"/>
      <name val="Arial"/>
      <family val="2"/>
    </font>
    <font>
      <b/>
      <i/>
      <sz val="11"/>
      <color theme="1"/>
      <name val="Arial"/>
      <family val="2"/>
    </font>
    <font>
      <sz val="12"/>
      <color theme="1"/>
      <name val="Arial"/>
      <family val="2"/>
    </font>
    <font>
      <sz val="11"/>
      <name val="Arial"/>
      <family val="2"/>
    </font>
    <font>
      <b/>
      <u/>
      <sz val="14"/>
      <color theme="1"/>
      <name val="Arial"/>
      <family val="2"/>
    </font>
    <font>
      <i/>
      <sz val="11"/>
      <name val="Arial"/>
      <family val="2"/>
    </font>
    <font>
      <b/>
      <sz val="14"/>
      <color rgb="FF0070C0"/>
      <name val="Arial"/>
      <family val="2"/>
    </font>
    <font>
      <i/>
      <u/>
      <sz val="12"/>
      <color rgb="FF008000"/>
      <name val="Arial"/>
      <family val="2"/>
    </font>
    <font>
      <i/>
      <u/>
      <sz val="12"/>
      <color rgb="FF003399"/>
      <name val="Arial"/>
      <family val="2"/>
    </font>
    <font>
      <i/>
      <u/>
      <sz val="12"/>
      <color rgb="FF000099"/>
      <name val="Arial"/>
      <family val="2"/>
    </font>
    <font>
      <i/>
      <sz val="12"/>
      <color rgb="FF003399"/>
      <name val="Arial"/>
      <family val="2"/>
    </font>
    <font>
      <i/>
      <sz val="11"/>
      <color rgb="FF003399"/>
      <name val="Arial"/>
      <family val="2"/>
    </font>
    <font>
      <i/>
      <sz val="12"/>
      <color rgb="FF008000"/>
      <name val="Arial"/>
      <family val="2"/>
    </font>
    <font>
      <sz val="10"/>
      <color theme="1"/>
      <name val="Arial"/>
      <family val="2"/>
    </font>
    <font>
      <b/>
      <sz val="11"/>
      <color rgb="FF006600"/>
      <name val="Arial"/>
      <family val="2"/>
    </font>
    <font>
      <sz val="11"/>
      <color rgb="FF808080"/>
      <name val="Arial"/>
      <family val="2"/>
    </font>
    <font>
      <vertAlign val="superscript"/>
      <sz val="10"/>
      <color theme="1"/>
      <name val="Arial"/>
      <family val="2"/>
    </font>
    <font>
      <u/>
      <sz val="12"/>
      <color rgb="FF0000FF"/>
      <name val="Arial"/>
      <family val="2"/>
    </font>
    <font>
      <sz val="12"/>
      <name val="Arial"/>
      <family val="2"/>
    </font>
    <font>
      <i/>
      <sz val="12"/>
      <color rgb="FFFF0000"/>
      <name val="Arial"/>
      <family val="2"/>
    </font>
    <font>
      <b/>
      <sz val="12"/>
      <name val="Arial"/>
      <family val="2"/>
    </font>
    <font>
      <i/>
      <sz val="11"/>
      <color rgb="FFFF0000"/>
      <name val="Arial"/>
      <family val="2"/>
    </font>
    <font>
      <sz val="11"/>
      <color theme="6" tint="-0.499984740745262"/>
      <name val="Arial"/>
      <family val="2"/>
    </font>
    <font>
      <sz val="12"/>
      <color theme="6" tint="-0.499984740745262"/>
      <name val="Arial"/>
      <family val="2"/>
    </font>
    <font>
      <b/>
      <sz val="14"/>
      <color theme="1"/>
      <name val="Arial"/>
      <family val="2"/>
    </font>
    <font>
      <i/>
      <sz val="12"/>
      <color theme="1"/>
      <name val="Arial"/>
      <family val="2"/>
    </font>
    <font>
      <b/>
      <i/>
      <sz val="12"/>
      <color theme="1"/>
      <name val="Arial"/>
      <family val="2"/>
    </font>
    <font>
      <i/>
      <u/>
      <sz val="12"/>
      <color theme="1"/>
      <name val="Arial"/>
      <family val="2"/>
    </font>
  </fonts>
  <fills count="26">
    <fill>
      <patternFill patternType="none"/>
    </fill>
    <fill>
      <patternFill patternType="gray125"/>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theme="7" tint="0.79998168889431442"/>
        <bgColor indexed="64"/>
      </patternFill>
    </fill>
    <fill>
      <patternFill patternType="solid">
        <fgColor rgb="FF9966FF"/>
        <bgColor indexed="64"/>
      </patternFill>
    </fill>
    <fill>
      <patternFill patternType="solid">
        <fgColor rgb="FFFFCC00"/>
        <bgColor indexed="64"/>
      </patternFill>
    </fill>
    <fill>
      <patternFill patternType="solid">
        <fgColor rgb="FF33CC3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gray0625">
        <fgColor theme="0" tint="-0.24994659260841701"/>
        <bgColor theme="0" tint="-4.9989318521683403E-2"/>
      </patternFill>
    </fill>
    <fill>
      <patternFill patternType="gray0625">
        <fgColor theme="0" tint="-0.24994659260841701"/>
        <bgColor rgb="FFFFCC00"/>
      </patternFill>
    </fill>
    <fill>
      <patternFill patternType="gray0625">
        <fgColor theme="0" tint="-0.24994659260841701"/>
        <bgColor rgb="FF33CC33"/>
      </patternFill>
    </fill>
    <fill>
      <patternFill patternType="gray0625">
        <fgColor theme="0" tint="-0.24994659260841701"/>
        <bgColor rgb="FF9966FF"/>
      </patternFill>
    </fill>
    <fill>
      <patternFill patternType="solid">
        <fgColor rgb="FFFDE9D9"/>
        <bgColor indexed="64"/>
      </patternFill>
    </fill>
    <fill>
      <patternFill patternType="solid">
        <fgColor rgb="FFEAF1DD"/>
        <bgColor indexed="64"/>
      </patternFill>
    </fill>
    <fill>
      <patternFill patternType="solid">
        <fgColor rgb="FFE5DFEC"/>
        <bgColor indexed="64"/>
      </patternFill>
    </fill>
    <fill>
      <patternFill patternType="solid">
        <fgColor rgb="FFF2DBDB"/>
        <bgColor indexed="64"/>
      </patternFill>
    </fill>
    <fill>
      <patternFill patternType="solid">
        <fgColor rgb="FFF2F2F2"/>
        <bgColor indexed="64"/>
      </patternFill>
    </fill>
    <fill>
      <patternFill patternType="solid">
        <fgColor rgb="FFD0FEF5"/>
        <bgColor indexed="64"/>
      </patternFill>
    </fill>
    <fill>
      <patternFill patternType="solid">
        <fgColor rgb="FFDAEEF3"/>
        <bgColor indexed="64"/>
      </patternFill>
    </fill>
    <fill>
      <patternFill patternType="solid">
        <fgColor theme="8" tint="0.79998168889431442"/>
        <bgColor theme="6" tint="0.79998168889431442"/>
      </patternFill>
    </fill>
  </fills>
  <borders count="39">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auto="1"/>
      </left>
      <right/>
      <top style="thin">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auto="1"/>
      </left>
      <right/>
      <top style="thin">
        <color theme="0" tint="-0.24994659260841701"/>
      </top>
      <bottom/>
      <diagonal/>
    </border>
    <border>
      <left style="thin">
        <color auto="1"/>
      </left>
      <right/>
      <top/>
      <bottom style="thin">
        <color theme="0" tint="-0.24994659260841701"/>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auto="1"/>
      </left>
      <right/>
      <top style="thin">
        <color theme="0" tint="-0.34998626667073579"/>
      </top>
      <bottom/>
      <diagonal/>
    </border>
    <border>
      <left/>
      <right/>
      <top style="thin">
        <color theme="0" tint="-0.24994659260841701"/>
      </top>
      <bottom style="thin">
        <color theme="0" tint="-0.34998626667073579"/>
      </bottom>
      <diagonal/>
    </border>
    <border>
      <left style="thin">
        <color theme="0" tint="-0.24994659260841701"/>
      </left>
      <right style="thin">
        <color auto="1"/>
      </right>
      <top/>
      <bottom/>
      <diagonal/>
    </border>
    <border>
      <left/>
      <right/>
      <top style="thin">
        <color theme="0" tint="-0.34998626667073579"/>
      </top>
      <bottom style="thin">
        <color theme="0" tint="-0.34998626667073579"/>
      </bottom>
      <diagonal/>
    </border>
    <border>
      <left/>
      <right/>
      <top style="thin">
        <color theme="0" tint="-0.34998626667073579"/>
      </top>
      <bottom style="thin">
        <color auto="1"/>
      </bottom>
      <diagonal/>
    </border>
    <border>
      <left/>
      <right/>
      <top/>
      <bottom style="thin">
        <color theme="0" tint="-0.14996795556505021"/>
      </bottom>
      <diagonal/>
    </border>
    <border>
      <left/>
      <right style="thin">
        <color auto="1"/>
      </right>
      <top/>
      <bottom style="thin">
        <color theme="0" tint="-0.14996795556505021"/>
      </bottom>
      <diagonal/>
    </border>
    <border>
      <left/>
      <right style="thin">
        <color auto="1"/>
      </right>
      <top style="thin">
        <color theme="0" tint="-0.34998626667073579"/>
      </top>
      <bottom/>
      <diagonal/>
    </border>
    <border>
      <left style="thin">
        <color theme="0" tint="-0.34998626667073579"/>
      </left>
      <right/>
      <top/>
      <bottom style="thin">
        <color auto="1"/>
      </bottom>
      <diagonal/>
    </border>
    <border>
      <left style="thin">
        <color theme="0" tint="-0.34998626667073579"/>
      </left>
      <right/>
      <top/>
      <bottom/>
      <diagonal/>
    </border>
    <border>
      <left style="thin">
        <color auto="1"/>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0" tint="-0.24994659260841701"/>
      </left>
      <right style="thin">
        <color auto="1"/>
      </right>
      <top style="thin">
        <color auto="1"/>
      </top>
      <bottom/>
      <diagonal/>
    </border>
    <border>
      <left style="thin">
        <color auto="1"/>
      </left>
      <right style="thin">
        <color auto="1"/>
      </right>
      <top style="thin">
        <color auto="1"/>
      </top>
      <bottom/>
      <diagonal/>
    </border>
  </borders>
  <cellStyleXfs count="4">
    <xf numFmtId="0" fontId="0" fillId="0" borderId="0"/>
    <xf numFmtId="0" fontId="6"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758">
    <xf numFmtId="0" fontId="0" fillId="0" borderId="0" xfId="0"/>
    <xf numFmtId="0" fontId="2" fillId="0" borderId="0" xfId="0" applyFont="1" applyFill="1" applyAlignment="1">
      <alignment horizontal="left" vertical="top" wrapText="1"/>
    </xf>
    <xf numFmtId="0" fontId="2" fillId="0" borderId="0" xfId="0" applyFont="1" applyFill="1" applyAlignment="1" applyProtection="1"/>
    <xf numFmtId="49" fontId="2" fillId="0" borderId="0" xfId="0" quotePrefix="1" applyNumberFormat="1" applyFont="1" applyFill="1" applyAlignment="1">
      <alignment horizontal="left" vertical="top" wrapText="1"/>
    </xf>
    <xf numFmtId="0" fontId="2" fillId="8" borderId="0" xfId="0" applyFont="1" applyFill="1" applyProtection="1"/>
    <xf numFmtId="0" fontId="2" fillId="8" borderId="0" xfId="0" applyFont="1" applyFill="1" applyAlignment="1" applyProtection="1">
      <alignment horizontal="right"/>
    </xf>
    <xf numFmtId="49" fontId="2" fillId="8" borderId="0" xfId="0" applyNumberFormat="1" applyFont="1" applyFill="1" applyProtection="1"/>
    <xf numFmtId="0" fontId="3" fillId="8" borderId="5" xfId="0" applyFont="1" applyFill="1" applyBorder="1" applyProtection="1"/>
    <xf numFmtId="0" fontId="3" fillId="8" borderId="4" xfId="0" applyFont="1" applyFill="1" applyBorder="1" applyAlignment="1" applyProtection="1">
      <alignment horizontal="right"/>
    </xf>
    <xf numFmtId="0" fontId="3" fillId="8" borderId="4" xfId="0" applyFont="1" applyFill="1" applyBorder="1" applyProtection="1"/>
    <xf numFmtId="0" fontId="3" fillId="8" borderId="0" xfId="0" applyFont="1" applyFill="1" applyAlignment="1" applyProtection="1">
      <alignment wrapText="1"/>
    </xf>
    <xf numFmtId="0" fontId="2" fillId="8" borderId="0" xfId="0" applyFont="1" applyFill="1" applyAlignment="1" applyProtection="1">
      <alignment wrapText="1"/>
    </xf>
    <xf numFmtId="0" fontId="8" fillId="8" borderId="0" xfId="0" applyFont="1" applyFill="1" applyBorder="1" applyAlignment="1" applyProtection="1">
      <alignment horizontal="left" wrapText="1" indent="1"/>
    </xf>
    <xf numFmtId="0" fontId="8" fillId="8" borderId="4" xfId="0" applyFont="1" applyFill="1" applyBorder="1" applyAlignment="1" applyProtection="1">
      <alignment horizontal="left" wrapText="1"/>
    </xf>
    <xf numFmtId="0" fontId="3" fillId="8" borderId="7" xfId="0" applyFont="1" applyFill="1" applyBorder="1" applyAlignment="1" applyProtection="1">
      <alignment wrapText="1"/>
    </xf>
    <xf numFmtId="0" fontId="3" fillId="8" borderId="6" xfId="0" applyFont="1" applyFill="1" applyBorder="1" applyAlignment="1" applyProtection="1">
      <alignment horizontal="left" wrapText="1"/>
    </xf>
    <xf numFmtId="0" fontId="2" fillId="8" borderId="0" xfId="0" applyFont="1" applyFill="1" applyBorder="1" applyAlignment="1" applyProtection="1">
      <alignment wrapText="1"/>
    </xf>
    <xf numFmtId="0" fontId="8" fillId="8" borderId="0" xfId="0" quotePrefix="1" applyFont="1" applyFill="1" applyAlignment="1" applyProtection="1">
      <alignment horizontal="left" wrapText="1"/>
    </xf>
    <xf numFmtId="0" fontId="8" fillId="8" borderId="0" xfId="0" quotePrefix="1" applyFont="1" applyFill="1" applyAlignment="1" applyProtection="1">
      <alignment horizontal="left" wrapText="1" indent="1"/>
    </xf>
    <xf numFmtId="0" fontId="2" fillId="8" borderId="3" xfId="0" applyFont="1" applyFill="1" applyBorder="1" applyAlignment="1" applyProtection="1">
      <alignment horizontal="right" vertical="top"/>
    </xf>
    <xf numFmtId="0" fontId="2" fillId="8" borderId="0" xfId="0" applyFont="1" applyFill="1" applyBorder="1" applyAlignment="1" applyProtection="1">
      <alignment horizontal="right" vertical="top"/>
    </xf>
    <xf numFmtId="0" fontId="4" fillId="8" borderId="0" xfId="0" quotePrefix="1" applyFont="1" applyFill="1" applyProtection="1"/>
    <xf numFmtId="0" fontId="2" fillId="8" borderId="0" xfId="0" quotePrefix="1" applyFont="1" applyFill="1" applyProtection="1"/>
    <xf numFmtId="0" fontId="2" fillId="8" borderId="0" xfId="0" applyFont="1" applyFill="1" applyBorder="1" applyProtection="1"/>
    <xf numFmtId="0" fontId="2" fillId="8" borderId="3" xfId="0" applyFont="1" applyFill="1" applyBorder="1" applyAlignment="1" applyProtection="1">
      <alignment wrapText="1"/>
    </xf>
    <xf numFmtId="0" fontId="3" fillId="8" borderId="8" xfId="0" applyFont="1" applyFill="1" applyBorder="1" applyAlignment="1" applyProtection="1">
      <alignment wrapText="1"/>
    </xf>
    <xf numFmtId="0" fontId="3" fillId="8" borderId="4" xfId="0" applyFont="1" applyFill="1" applyBorder="1" applyAlignment="1" applyProtection="1">
      <alignment wrapText="1"/>
    </xf>
    <xf numFmtId="0" fontId="2" fillId="8" borderId="1" xfId="0" applyFont="1" applyFill="1" applyBorder="1" applyAlignment="1" applyProtection="1">
      <alignment wrapText="1"/>
    </xf>
    <xf numFmtId="0" fontId="3" fillId="8" borderId="5" xfId="0" applyFont="1" applyFill="1" applyBorder="1" applyAlignment="1" applyProtection="1">
      <alignment wrapText="1"/>
    </xf>
    <xf numFmtId="0" fontId="2" fillId="8" borderId="3" xfId="0" applyFont="1" applyFill="1" applyBorder="1" applyAlignment="1" applyProtection="1">
      <alignment horizontal="left" vertical="top" wrapText="1"/>
    </xf>
    <xf numFmtId="0" fontId="2" fillId="8" borderId="1"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2" fillId="8" borderId="14" xfId="0" applyFont="1" applyFill="1" applyBorder="1" applyAlignment="1" applyProtection="1">
      <alignment horizontal="left" vertical="top" wrapText="1"/>
    </xf>
    <xf numFmtId="0" fontId="3" fillId="8" borderId="8" xfId="0" applyFont="1" applyFill="1" applyBorder="1" applyAlignment="1" applyProtection="1">
      <alignment horizontal="center" wrapText="1"/>
    </xf>
    <xf numFmtId="0" fontId="2" fillId="11" borderId="0" xfId="0" applyFont="1" applyFill="1" applyAlignment="1">
      <alignment horizontal="left" vertical="top" wrapText="1"/>
    </xf>
    <xf numFmtId="0" fontId="4" fillId="11" borderId="0" xfId="0" applyFont="1" applyFill="1" applyAlignment="1">
      <alignment horizontal="left" vertical="top"/>
    </xf>
    <xf numFmtId="0" fontId="3" fillId="11" borderId="0" xfId="0" applyFont="1" applyFill="1" applyAlignment="1">
      <alignment horizontal="left" vertical="top" wrapText="1"/>
    </xf>
    <xf numFmtId="0" fontId="2" fillId="14" borderId="0" xfId="0" applyFont="1" applyFill="1"/>
    <xf numFmtId="0" fontId="2" fillId="14" borderId="0" xfId="0" applyFont="1" applyFill="1" applyAlignment="1">
      <alignment horizontal="left" vertical="top"/>
    </xf>
    <xf numFmtId="0" fontId="14" fillId="14" borderId="0" xfId="0" applyFont="1" applyFill="1"/>
    <xf numFmtId="0" fontId="12" fillId="14" borderId="0" xfId="0" applyFont="1" applyFill="1"/>
    <xf numFmtId="0" fontId="3" fillId="14" borderId="4" xfId="0" applyFont="1" applyFill="1" applyBorder="1"/>
    <xf numFmtId="0" fontId="3" fillId="14" borderId="8" xfId="0" applyFont="1" applyFill="1" applyBorder="1" applyAlignment="1">
      <alignment horizontal="left" vertical="top"/>
    </xf>
    <xf numFmtId="0" fontId="3" fillId="14" borderId="5" xfId="0" applyFont="1" applyFill="1" applyBorder="1" applyAlignment="1">
      <alignment horizontal="left" vertical="top"/>
    </xf>
    <xf numFmtId="0" fontId="2" fillId="14" borderId="14" xfId="0" applyFont="1" applyFill="1" applyBorder="1" applyAlignment="1">
      <alignment horizontal="left" vertical="top" wrapText="1"/>
    </xf>
    <xf numFmtId="0" fontId="2" fillId="14" borderId="11" xfId="0" applyFont="1" applyFill="1" applyBorder="1" applyAlignment="1">
      <alignment horizontal="left" vertical="top" wrapText="1"/>
    </xf>
    <xf numFmtId="2" fontId="2" fillId="14" borderId="0" xfId="0" applyNumberFormat="1" applyFont="1" applyFill="1" applyAlignment="1">
      <alignment horizontal="right" vertical="top" wrapText="1"/>
    </xf>
    <xf numFmtId="0" fontId="2" fillId="14" borderId="7" xfId="0" applyFont="1" applyFill="1" applyBorder="1" applyAlignment="1">
      <alignment horizontal="left" vertical="top"/>
    </xf>
    <xf numFmtId="0" fontId="2" fillId="14" borderId="0" xfId="0" applyFont="1" applyFill="1" applyBorder="1" applyAlignment="1">
      <alignment horizontal="left" vertical="top"/>
    </xf>
    <xf numFmtId="0" fontId="2" fillId="14" borderId="0" xfId="0" applyFont="1" applyFill="1" applyAlignment="1">
      <alignment horizontal="left" vertical="top" wrapText="1"/>
    </xf>
    <xf numFmtId="0" fontId="0" fillId="14" borderId="0" xfId="0" applyFont="1" applyFill="1"/>
    <xf numFmtId="0" fontId="2" fillId="14" borderId="0" xfId="0" applyFont="1" applyFill="1" applyBorder="1"/>
    <xf numFmtId="2" fontId="2" fillId="14" borderId="0" xfId="0" applyNumberFormat="1" applyFont="1" applyFill="1" applyAlignment="1">
      <alignment vertical="top"/>
    </xf>
    <xf numFmtId="0" fontId="2" fillId="14" borderId="1" xfId="0" applyFont="1" applyFill="1" applyBorder="1" applyAlignment="1">
      <alignment horizontal="left" vertical="top" wrapText="1"/>
    </xf>
    <xf numFmtId="2" fontId="2" fillId="14" borderId="7" xfId="0" applyNumberFormat="1" applyFont="1" applyFill="1" applyBorder="1" applyAlignment="1">
      <alignment vertical="top"/>
    </xf>
    <xf numFmtId="0" fontId="2" fillId="14" borderId="0" xfId="0" applyFont="1" applyFill="1" applyBorder="1" applyAlignment="1">
      <alignment vertical="top" wrapText="1"/>
    </xf>
    <xf numFmtId="0" fontId="2" fillId="14" borderId="0" xfId="0" applyFont="1" applyFill="1" applyBorder="1" applyAlignment="1">
      <alignment horizontal="left" vertical="top" wrapText="1"/>
    </xf>
    <xf numFmtId="0" fontId="2" fillId="14" borderId="3" xfId="0" applyFont="1" applyFill="1" applyBorder="1" applyAlignment="1">
      <alignment horizontal="left" vertical="top" wrapText="1"/>
    </xf>
    <xf numFmtId="0" fontId="12" fillId="14" borderId="0" xfId="0" applyFont="1" applyFill="1" applyBorder="1" applyAlignment="1">
      <alignment wrapText="1"/>
    </xf>
    <xf numFmtId="0" fontId="7" fillId="14" borderId="0" xfId="1" applyFont="1" applyFill="1" applyAlignment="1">
      <alignment horizontal="left" vertical="top"/>
    </xf>
    <xf numFmtId="0" fontId="3" fillId="14" borderId="0" xfId="0" applyFont="1" applyFill="1"/>
    <xf numFmtId="0" fontId="2" fillId="14" borderId="4" xfId="0" applyFont="1" applyFill="1" applyBorder="1"/>
    <xf numFmtId="0" fontId="3" fillId="14" borderId="4" xfId="0" applyFont="1" applyFill="1" applyBorder="1" applyAlignment="1">
      <alignment horizontal="right"/>
    </xf>
    <xf numFmtId="1" fontId="2" fillId="14" borderId="0" xfId="0" applyNumberFormat="1" applyFont="1" applyFill="1" applyBorder="1" applyAlignment="1">
      <alignment horizontal="right" vertical="top" wrapText="1"/>
    </xf>
    <xf numFmtId="0" fontId="2" fillId="14" borderId="0" xfId="0" applyFont="1" applyFill="1" applyAlignment="1">
      <alignment horizontal="right" vertical="top" wrapText="1"/>
    </xf>
    <xf numFmtId="0" fontId="2" fillId="14" borderId="0" xfId="0" applyFont="1" applyFill="1" applyBorder="1" applyAlignment="1">
      <alignment horizontal="right" vertical="top" wrapText="1"/>
    </xf>
    <xf numFmtId="0" fontId="4" fillId="14" borderId="0" xfId="0" applyFont="1" applyFill="1" applyAlignment="1" applyProtection="1">
      <alignment horizontal="left" vertical="top"/>
    </xf>
    <xf numFmtId="0" fontId="2" fillId="14" borderId="0" xfId="0" applyFont="1" applyFill="1" applyAlignment="1" applyProtection="1">
      <alignment horizontal="left" vertical="top"/>
    </xf>
    <xf numFmtId="0" fontId="2" fillId="14" borderId="3" xfId="0" applyFont="1" applyFill="1" applyBorder="1" applyAlignment="1" applyProtection="1">
      <alignment horizontal="left" vertical="top" wrapText="1"/>
    </xf>
    <xf numFmtId="0" fontId="2" fillId="14" borderId="1" xfId="0" applyFont="1" applyFill="1" applyBorder="1" applyAlignment="1" applyProtection="1">
      <alignment horizontal="left" vertical="top" wrapText="1"/>
    </xf>
    <xf numFmtId="0" fontId="2" fillId="14" borderId="0" xfId="0" applyFont="1" applyFill="1" applyProtection="1"/>
    <xf numFmtId="0" fontId="3" fillId="14" borderId="5" xfId="0" applyFont="1" applyFill="1" applyBorder="1" applyAlignment="1" applyProtection="1">
      <alignment horizontal="left" vertical="top"/>
    </xf>
    <xf numFmtId="0" fontId="3" fillId="14" borderId="8" xfId="0" applyFont="1" applyFill="1" applyBorder="1" applyAlignment="1" applyProtection="1">
      <alignment horizontal="left" vertical="top" wrapText="1"/>
    </xf>
    <xf numFmtId="0" fontId="3" fillId="14" borderId="5" xfId="0" applyFont="1" applyFill="1" applyBorder="1" applyAlignment="1" applyProtection="1">
      <alignment horizontal="left" vertical="top" wrapText="1"/>
    </xf>
    <xf numFmtId="0" fontId="3" fillId="14" borderId="4" xfId="0" applyFont="1" applyFill="1" applyBorder="1" applyAlignment="1" applyProtection="1">
      <alignment horizontal="right"/>
    </xf>
    <xf numFmtId="0" fontId="3" fillId="14" borderId="4" xfId="0" applyFont="1" applyFill="1" applyBorder="1" applyProtection="1"/>
    <xf numFmtId="0" fontId="3" fillId="14" borderId="0" xfId="0" applyFont="1" applyFill="1" applyAlignment="1" applyProtection="1">
      <alignment horizontal="left" vertical="top" wrapText="1"/>
    </xf>
    <xf numFmtId="0" fontId="8" fillId="14" borderId="0" xfId="0" applyFont="1" applyFill="1" applyBorder="1" applyAlignment="1" applyProtection="1">
      <alignment horizontal="left" vertical="top" wrapText="1" indent="1"/>
    </xf>
    <xf numFmtId="0" fontId="3" fillId="14" borderId="7" xfId="0" applyFont="1" applyFill="1" applyBorder="1" applyAlignment="1" applyProtection="1">
      <alignment horizontal="left" vertical="top" wrapText="1"/>
    </xf>
    <xf numFmtId="166" fontId="2" fillId="14" borderId="0" xfId="0" applyNumberFormat="1" applyFont="1" applyFill="1" applyAlignment="1" applyProtection="1">
      <alignment horizontal="right" vertical="top"/>
    </xf>
    <xf numFmtId="166" fontId="2" fillId="14" borderId="0" xfId="0" applyNumberFormat="1" applyFont="1" applyFill="1" applyProtection="1"/>
    <xf numFmtId="0" fontId="2" fillId="14" borderId="0" xfId="0" applyFont="1" applyFill="1" applyAlignment="1" applyProtection="1"/>
    <xf numFmtId="0" fontId="2" fillId="12" borderId="0" xfId="0" applyFont="1" applyFill="1" applyProtection="1"/>
    <xf numFmtId="0" fontId="4" fillId="12" borderId="0" xfId="0" applyFont="1" applyFill="1" applyProtection="1"/>
    <xf numFmtId="0" fontId="3" fillId="12" borderId="0" xfId="0" applyFont="1" applyFill="1" applyAlignment="1" applyProtection="1">
      <alignment horizontal="left"/>
    </xf>
    <xf numFmtId="0" fontId="2" fillId="12" borderId="0" xfId="0" applyFont="1" applyFill="1" applyAlignment="1" applyProtection="1">
      <alignment horizontal="left"/>
    </xf>
    <xf numFmtId="0" fontId="2" fillId="12" borderId="0" xfId="0" quotePrefix="1" applyFont="1" applyFill="1" applyAlignment="1" applyProtection="1">
      <alignment horizontal="left" wrapText="1" indent="1"/>
    </xf>
    <xf numFmtId="0" fontId="2" fillId="12" borderId="0" xfId="0" applyFont="1" applyFill="1" applyAlignment="1" applyProtection="1">
      <alignment horizontal="left" vertical="top"/>
    </xf>
    <xf numFmtId="0" fontId="2" fillId="12" borderId="0" xfId="0" quotePrefix="1" applyFont="1" applyFill="1" applyAlignment="1" applyProtection="1">
      <alignment horizontal="left" vertical="top"/>
    </xf>
    <xf numFmtId="0" fontId="2" fillId="2" borderId="0" xfId="0" applyFont="1" applyFill="1" applyProtection="1"/>
    <xf numFmtId="0" fontId="2" fillId="3" borderId="0" xfId="0" applyFont="1" applyFill="1" applyProtection="1"/>
    <xf numFmtId="0" fontId="4" fillId="3" borderId="0" xfId="0" applyFont="1" applyFill="1" applyAlignment="1" applyProtection="1"/>
    <xf numFmtId="0" fontId="2" fillId="3" borderId="0" xfId="0" applyFont="1" applyFill="1" applyAlignment="1" applyProtection="1"/>
    <xf numFmtId="0" fontId="2" fillId="3" borderId="0" xfId="0" applyFont="1" applyFill="1" applyAlignment="1" applyProtection="1">
      <alignment horizontal="right"/>
    </xf>
    <xf numFmtId="49" fontId="2" fillId="3" borderId="0" xfId="0" applyNumberFormat="1" applyFont="1" applyFill="1" applyAlignment="1" applyProtection="1"/>
    <xf numFmtId="0" fontId="2" fillId="3" borderId="3" xfId="0" applyFont="1" applyFill="1" applyBorder="1" applyProtection="1"/>
    <xf numFmtId="0" fontId="2" fillId="3" borderId="0" xfId="0" applyFont="1" applyFill="1" applyBorder="1" applyProtection="1"/>
    <xf numFmtId="0" fontId="3" fillId="3" borderId="1" xfId="0" quotePrefix="1" applyFont="1" applyFill="1" applyBorder="1" applyProtection="1"/>
    <xf numFmtId="0" fontId="3" fillId="3" borderId="0" xfId="0" quotePrefix="1" applyFont="1" applyFill="1" applyProtection="1"/>
    <xf numFmtId="0" fontId="3" fillId="3" borderId="8" xfId="0" applyFont="1" applyFill="1" applyBorder="1" applyAlignment="1" applyProtection="1">
      <alignment horizontal="left" wrapText="1"/>
    </xf>
    <xf numFmtId="0" fontId="3" fillId="3" borderId="4" xfId="0" applyFont="1" applyFill="1" applyBorder="1" applyAlignment="1" applyProtection="1">
      <alignment horizontal="left" wrapText="1"/>
    </xf>
    <xf numFmtId="0" fontId="3" fillId="3" borderId="4" xfId="0" quotePrefix="1" applyFont="1" applyFill="1" applyBorder="1" applyAlignment="1" applyProtection="1">
      <alignment wrapText="1"/>
    </xf>
    <xf numFmtId="0" fontId="3" fillId="3" borderId="5" xfId="0" quotePrefix="1" applyFont="1" applyFill="1" applyBorder="1" applyAlignment="1" applyProtection="1">
      <alignment wrapText="1"/>
    </xf>
    <xf numFmtId="0" fontId="3" fillId="3" borderId="4" xfId="0" applyFont="1" applyFill="1" applyBorder="1" applyAlignment="1" applyProtection="1">
      <alignment horizontal="right"/>
    </xf>
    <xf numFmtId="0" fontId="3" fillId="3" borderId="0" xfId="0" applyFont="1" applyFill="1" applyProtection="1"/>
    <xf numFmtId="0" fontId="2" fillId="0" borderId="3"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0" xfId="0" applyFont="1" applyFill="1" applyBorder="1" applyAlignment="1" applyProtection="1">
      <alignment horizontal="right" vertical="top" wrapText="1"/>
    </xf>
    <xf numFmtId="0" fontId="2" fillId="0" borderId="0" xfId="0" applyFont="1" applyFill="1" applyAlignment="1" applyProtection="1">
      <alignment horizontal="right" vertical="top" wrapText="1"/>
    </xf>
    <xf numFmtId="0" fontId="2" fillId="0" borderId="8" xfId="0" applyFont="1" applyFill="1" applyBorder="1" applyAlignment="1" applyProtection="1">
      <alignment vertical="top" wrapText="1"/>
    </xf>
    <xf numFmtId="0" fontId="2" fillId="0" borderId="4" xfId="0" applyFont="1" applyFill="1" applyBorder="1" applyAlignment="1" applyProtection="1">
      <alignment vertical="top" wrapText="1"/>
    </xf>
    <xf numFmtId="0" fontId="2" fillId="0" borderId="5" xfId="0" applyFont="1" applyFill="1" applyBorder="1" applyAlignment="1" applyProtection="1">
      <alignment vertical="top" wrapText="1"/>
    </xf>
    <xf numFmtId="0" fontId="2" fillId="0" borderId="4" xfId="0" applyFont="1" applyFill="1" applyBorder="1" applyAlignment="1" applyProtection="1">
      <alignment horizontal="right" vertical="top" wrapText="1"/>
    </xf>
    <xf numFmtId="0" fontId="2" fillId="4" borderId="0" xfId="0" applyFont="1" applyFill="1" applyAlignment="1" applyProtection="1"/>
    <xf numFmtId="49" fontId="2" fillId="4" borderId="0" xfId="0" applyNumberFormat="1" applyFont="1" applyFill="1" applyProtection="1"/>
    <xf numFmtId="0" fontId="2" fillId="4" borderId="0" xfId="0" applyFont="1" applyFill="1" applyProtection="1"/>
    <xf numFmtId="0" fontId="4" fillId="4" borderId="0" xfId="0" applyFont="1" applyFill="1" applyProtection="1"/>
    <xf numFmtId="0" fontId="2" fillId="4" borderId="0" xfId="0" applyFont="1" applyFill="1" applyAlignment="1" applyProtection="1">
      <alignment horizontal="right"/>
    </xf>
    <xf numFmtId="49" fontId="2" fillId="4" borderId="0" xfId="0" applyNumberFormat="1" applyFont="1" applyFill="1" applyAlignment="1" applyProtection="1"/>
    <xf numFmtId="0" fontId="2" fillId="4" borderId="0" xfId="0" applyFont="1" applyFill="1" applyBorder="1" applyProtection="1"/>
    <xf numFmtId="0" fontId="2" fillId="4" borderId="1" xfId="0" applyFont="1" applyFill="1" applyBorder="1" applyProtection="1"/>
    <xf numFmtId="0" fontId="3" fillId="4" borderId="4" xfId="0" applyFont="1" applyFill="1" applyBorder="1" applyAlignment="1" applyProtection="1">
      <alignment wrapText="1"/>
    </xf>
    <xf numFmtId="0" fontId="3" fillId="4" borderId="5" xfId="0" applyFont="1" applyFill="1" applyBorder="1" applyAlignment="1" applyProtection="1">
      <alignment wrapText="1"/>
    </xf>
    <xf numFmtId="0" fontId="3" fillId="4" borderId="4" xfId="0" applyFont="1" applyFill="1" applyBorder="1" applyAlignment="1" applyProtection="1">
      <alignment horizontal="right"/>
    </xf>
    <xf numFmtId="0" fontId="3" fillId="4" borderId="4" xfId="0" applyFont="1" applyFill="1" applyBorder="1" applyProtection="1"/>
    <xf numFmtId="165" fontId="3" fillId="6" borderId="0" xfId="0" quotePrefix="1" applyNumberFormat="1" applyFont="1" applyFill="1" applyAlignment="1" applyProtection="1">
      <alignment wrapText="1"/>
    </xf>
    <xf numFmtId="0" fontId="3" fillId="6" borderId="7" xfId="0" quotePrefix="1" applyFont="1" applyFill="1" applyBorder="1" applyAlignment="1" applyProtection="1">
      <alignment wrapText="1"/>
    </xf>
    <xf numFmtId="0" fontId="3" fillId="6" borderId="0" xfId="0" applyFont="1" applyFill="1" applyBorder="1" applyAlignment="1" applyProtection="1">
      <alignment wrapText="1"/>
    </xf>
    <xf numFmtId="0" fontId="3" fillId="6" borderId="1" xfId="0" applyFont="1" applyFill="1" applyBorder="1" applyAlignment="1" applyProtection="1">
      <alignment wrapText="1"/>
    </xf>
    <xf numFmtId="0" fontId="3" fillId="6" borderId="0" xfId="0" applyFont="1" applyFill="1" applyBorder="1" applyAlignment="1" applyProtection="1">
      <alignment horizontal="right"/>
    </xf>
    <xf numFmtId="0" fontId="3" fillId="6" borderId="0" xfId="0" applyFont="1" applyFill="1" applyBorder="1" applyProtection="1"/>
    <xf numFmtId="0" fontId="2" fillId="0" borderId="0" xfId="0" applyFont="1" applyFill="1" applyAlignment="1" applyProtection="1">
      <alignment vertical="top" wrapText="1"/>
    </xf>
    <xf numFmtId="0" fontId="2" fillId="0" borderId="0" xfId="0" applyNumberFormat="1" applyFont="1" applyFill="1" applyAlignment="1" applyProtection="1">
      <alignment horizontal="right" vertical="top"/>
    </xf>
    <xf numFmtId="0" fontId="2" fillId="0" borderId="0" xfId="0" applyNumberFormat="1" applyFont="1" applyFill="1" applyBorder="1" applyAlignment="1" applyProtection="1">
      <alignment horizontal="right" vertical="top"/>
    </xf>
    <xf numFmtId="165" fontId="3" fillId="7" borderId="0" xfId="0" applyNumberFormat="1" applyFont="1" applyFill="1" applyAlignment="1" applyProtection="1">
      <alignment vertical="top" wrapText="1"/>
    </xf>
    <xf numFmtId="0" fontId="2" fillId="7" borderId="0" xfId="0" applyFont="1" applyFill="1" applyBorder="1" applyAlignment="1" applyProtection="1">
      <alignment vertical="top" wrapText="1"/>
    </xf>
    <xf numFmtId="0" fontId="2" fillId="7" borderId="1" xfId="0" applyFont="1" applyFill="1" applyBorder="1" applyAlignment="1" applyProtection="1">
      <alignment vertical="top" wrapText="1"/>
    </xf>
    <xf numFmtId="0" fontId="2" fillId="7" borderId="0" xfId="0" applyFont="1" applyFill="1" applyAlignment="1" applyProtection="1">
      <alignment horizontal="right" vertical="top"/>
    </xf>
    <xf numFmtId="0" fontId="2" fillId="0" borderId="0" xfId="0" applyFont="1" applyFill="1" applyAlignment="1" applyProtection="1">
      <alignment horizontal="right" vertical="top"/>
    </xf>
    <xf numFmtId="0" fontId="1" fillId="0" borderId="0" xfId="0" applyFont="1" applyFill="1" applyAlignment="1" applyProtection="1">
      <alignment horizontal="right" vertical="top"/>
    </xf>
    <xf numFmtId="165" fontId="3" fillId="5" borderId="0" xfId="0" applyNumberFormat="1" applyFont="1" applyFill="1" applyAlignment="1" applyProtection="1">
      <alignment vertical="top" wrapText="1"/>
    </xf>
    <xf numFmtId="0" fontId="2" fillId="5" borderId="0" xfId="0" applyFont="1" applyFill="1" applyBorder="1" applyAlignment="1" applyProtection="1">
      <alignment vertical="top" wrapText="1"/>
    </xf>
    <xf numFmtId="0" fontId="2" fillId="5" borderId="1" xfId="0" applyFont="1" applyFill="1" applyBorder="1" applyAlignment="1" applyProtection="1">
      <alignment vertical="top" wrapText="1"/>
    </xf>
    <xf numFmtId="0" fontId="2" fillId="5" borderId="0" xfId="0" applyFont="1" applyFill="1" applyAlignment="1" applyProtection="1">
      <alignment horizontal="right" vertical="top"/>
    </xf>
    <xf numFmtId="0" fontId="3" fillId="4" borderId="0" xfId="0" applyFont="1" applyFill="1" applyProtection="1"/>
    <xf numFmtId="0" fontId="12" fillId="9" borderId="0" xfId="0" applyFont="1" applyFill="1" applyProtection="1"/>
    <xf numFmtId="0" fontId="0" fillId="9" borderId="0" xfId="0" applyFill="1" applyProtection="1"/>
    <xf numFmtId="0" fontId="0" fillId="9" borderId="0" xfId="0" applyFill="1" applyAlignment="1" applyProtection="1">
      <alignment horizontal="right"/>
    </xf>
    <xf numFmtId="0" fontId="4" fillId="9" borderId="0" xfId="0" applyFont="1" applyFill="1" applyProtection="1"/>
    <xf numFmtId="0" fontId="0" fillId="9" borderId="0" xfId="0" applyFont="1" applyFill="1" applyProtection="1"/>
    <xf numFmtId="0" fontId="0" fillId="9" borderId="3" xfId="0" applyFill="1" applyBorder="1" applyProtection="1"/>
    <xf numFmtId="0" fontId="0" fillId="9" borderId="0" xfId="0" applyFill="1" applyBorder="1" applyProtection="1"/>
    <xf numFmtId="0" fontId="2" fillId="9" borderId="5" xfId="0" applyFont="1" applyFill="1" applyBorder="1" applyAlignment="1" applyProtection="1">
      <alignment wrapText="1"/>
    </xf>
    <xf numFmtId="0" fontId="2" fillId="9" borderId="8" xfId="0" applyFont="1" applyFill="1" applyBorder="1" applyAlignment="1" applyProtection="1">
      <alignment wrapText="1"/>
    </xf>
    <xf numFmtId="0" fontId="0" fillId="9" borderId="4" xfId="0" applyFont="1" applyFill="1" applyBorder="1" applyAlignment="1" applyProtection="1">
      <alignment wrapText="1"/>
    </xf>
    <xf numFmtId="0" fontId="0" fillId="9" borderId="4" xfId="0" applyFont="1" applyFill="1" applyBorder="1" applyAlignment="1" applyProtection="1">
      <alignment horizontal="left" wrapText="1"/>
    </xf>
    <xf numFmtId="0" fontId="2" fillId="0" borderId="1" xfId="0" applyFont="1" applyFill="1" applyBorder="1" applyAlignment="1" applyProtection="1">
      <alignment horizontal="left" vertical="top" wrapText="1"/>
    </xf>
    <xf numFmtId="0" fontId="14" fillId="14" borderId="0" xfId="0" applyFont="1" applyFill="1" applyProtection="1"/>
    <xf numFmtId="0" fontId="4" fillId="14" borderId="0" xfId="0" applyFont="1" applyFill="1" applyProtection="1"/>
    <xf numFmtId="49" fontId="2" fillId="14" borderId="0" xfId="0" applyNumberFormat="1" applyFont="1" applyFill="1" applyAlignment="1" applyProtection="1"/>
    <xf numFmtId="0" fontId="2" fillId="14" borderId="0" xfId="0" applyFont="1" applyFill="1" applyAlignment="1" applyProtection="1">
      <alignment horizontal="right"/>
    </xf>
    <xf numFmtId="0" fontId="3" fillId="14" borderId="5" xfId="0" applyFont="1" applyFill="1" applyBorder="1" applyAlignment="1" applyProtection="1">
      <alignment wrapText="1"/>
    </xf>
    <xf numFmtId="165" fontId="3" fillId="15" borderId="1" xfId="0" quotePrefix="1" applyNumberFormat="1" applyFont="1" applyFill="1" applyBorder="1" applyAlignment="1" applyProtection="1">
      <alignment wrapText="1"/>
    </xf>
    <xf numFmtId="0" fontId="3" fillId="15" borderId="7" xfId="0" applyFont="1" applyFill="1" applyBorder="1" applyAlignment="1" applyProtection="1">
      <alignment horizontal="right"/>
    </xf>
    <xf numFmtId="0" fontId="3" fillId="15" borderId="0" xfId="0" applyFont="1" applyFill="1" applyBorder="1" applyProtection="1"/>
    <xf numFmtId="165" fontId="2" fillId="14" borderId="1" xfId="0" applyNumberFormat="1" applyFont="1" applyFill="1" applyBorder="1" applyAlignment="1" applyProtection="1">
      <alignment vertical="top" wrapText="1"/>
    </xf>
    <xf numFmtId="165" fontId="3" fillId="16" borderId="1" xfId="0" applyNumberFormat="1" applyFont="1" applyFill="1" applyBorder="1" applyAlignment="1" applyProtection="1">
      <alignment vertical="top" wrapText="1"/>
    </xf>
    <xf numFmtId="166" fontId="2" fillId="16" borderId="0" xfId="0" applyNumberFormat="1" applyFont="1" applyFill="1" applyAlignment="1" applyProtection="1">
      <alignment horizontal="right" vertical="top"/>
    </xf>
    <xf numFmtId="165" fontId="3" fillId="17" borderId="1" xfId="0" applyNumberFormat="1" applyFont="1" applyFill="1" applyBorder="1" applyAlignment="1" applyProtection="1">
      <alignment vertical="top" wrapText="1"/>
    </xf>
    <xf numFmtId="166" fontId="2" fillId="17" borderId="0" xfId="0" applyNumberFormat="1" applyFont="1" applyFill="1" applyAlignment="1" applyProtection="1">
      <alignment horizontal="right" vertical="top"/>
    </xf>
    <xf numFmtId="0" fontId="8" fillId="14" borderId="11" xfId="0" applyFont="1" applyFill="1" applyBorder="1" applyAlignment="1" applyProtection="1"/>
    <xf numFmtId="166" fontId="2" fillId="14" borderId="7" xfId="0" applyNumberFormat="1" applyFont="1" applyFill="1" applyBorder="1" applyAlignment="1" applyProtection="1"/>
    <xf numFmtId="0" fontId="4" fillId="10" borderId="0" xfId="0" applyFont="1" applyFill="1" applyProtection="1"/>
    <xf numFmtId="0" fontId="2" fillId="10" borderId="0" xfId="0" applyFont="1" applyFill="1" applyProtection="1"/>
    <xf numFmtId="0" fontId="2" fillId="10" borderId="0" xfId="0" applyFont="1" applyFill="1" applyAlignment="1" applyProtection="1">
      <alignment horizontal="right"/>
    </xf>
    <xf numFmtId="49" fontId="2" fillId="10" borderId="0" xfId="0" applyNumberFormat="1" applyFont="1" applyFill="1" applyProtection="1"/>
    <xf numFmtId="0" fontId="2" fillId="10" borderId="0" xfId="0" applyFont="1" applyFill="1" applyAlignment="1" applyProtection="1"/>
    <xf numFmtId="0" fontId="2" fillId="10" borderId="3" xfId="0" applyFont="1" applyFill="1" applyBorder="1" applyAlignment="1" applyProtection="1">
      <alignment wrapText="1"/>
    </xf>
    <xf numFmtId="0" fontId="2" fillId="10" borderId="0" xfId="0" applyFont="1" applyFill="1" applyBorder="1" applyProtection="1"/>
    <xf numFmtId="0" fontId="2" fillId="10" borderId="1" xfId="0" applyFont="1" applyFill="1" applyBorder="1" applyProtection="1"/>
    <xf numFmtId="0" fontId="3" fillId="10" borderId="5" xfId="0" applyFont="1" applyFill="1" applyBorder="1" applyAlignment="1" applyProtection="1">
      <alignment wrapText="1"/>
    </xf>
    <xf numFmtId="0" fontId="3" fillId="10" borderId="8" xfId="0" applyFont="1" applyFill="1" applyBorder="1" applyAlignment="1" applyProtection="1">
      <alignment wrapText="1"/>
    </xf>
    <xf numFmtId="0" fontId="3" fillId="10" borderId="4" xfId="0" applyFont="1" applyFill="1" applyBorder="1" applyAlignment="1" applyProtection="1">
      <alignment wrapText="1"/>
    </xf>
    <xf numFmtId="0" fontId="3" fillId="10" borderId="4" xfId="0" applyFont="1" applyFill="1" applyBorder="1" applyAlignment="1" applyProtection="1">
      <alignment horizontal="right"/>
    </xf>
    <xf numFmtId="0" fontId="3" fillId="10" borderId="4" xfId="0" applyFont="1" applyFill="1" applyBorder="1" applyProtection="1"/>
    <xf numFmtId="0" fontId="3" fillId="6" borderId="0" xfId="0" quotePrefix="1" applyFont="1" applyFill="1" applyAlignment="1" applyProtection="1">
      <alignment wrapText="1"/>
    </xf>
    <xf numFmtId="0" fontId="3" fillId="6" borderId="3" xfId="0" applyFont="1" applyFill="1" applyBorder="1" applyAlignment="1" applyProtection="1">
      <alignment horizontal="left" wrapText="1"/>
    </xf>
    <xf numFmtId="0" fontId="8" fillId="10" borderId="3" xfId="0" applyFont="1" applyFill="1" applyBorder="1" applyAlignment="1" applyProtection="1">
      <alignment horizontal="left" vertical="top" wrapText="1"/>
    </xf>
    <xf numFmtId="0" fontId="2" fillId="10" borderId="0" xfId="0" applyFont="1" applyFill="1" applyBorder="1" applyAlignment="1" applyProtection="1">
      <alignment horizontal="left" vertical="top" wrapText="1"/>
    </xf>
    <xf numFmtId="0" fontId="2" fillId="10" borderId="1" xfId="0" applyFont="1" applyFill="1" applyBorder="1" applyAlignment="1" applyProtection="1">
      <alignment horizontal="left" vertical="top" wrapText="1"/>
    </xf>
    <xf numFmtId="0" fontId="2" fillId="10" borderId="3" xfId="0" quotePrefix="1" applyFont="1" applyFill="1" applyBorder="1" applyAlignment="1" applyProtection="1">
      <alignment horizontal="left" vertical="top" wrapText="1" indent="2"/>
    </xf>
    <xf numFmtId="0" fontId="8" fillId="10" borderId="3" xfId="0" applyFont="1" applyFill="1" applyBorder="1" applyAlignment="1" applyProtection="1">
      <alignment horizontal="left" vertical="top" wrapText="1" indent="1"/>
    </xf>
    <xf numFmtId="0" fontId="8" fillId="10" borderId="8" xfId="0" applyFont="1" applyFill="1" applyBorder="1" applyAlignment="1" applyProtection="1">
      <alignment horizontal="left" vertical="top" wrapText="1"/>
    </xf>
    <xf numFmtId="0" fontId="2" fillId="10" borderId="4" xfId="0" applyFont="1" applyFill="1" applyBorder="1" applyAlignment="1" applyProtection="1">
      <alignment horizontal="left" vertical="top" wrapText="1"/>
    </xf>
    <xf numFmtId="0" fontId="2" fillId="10" borderId="7" xfId="0" applyFont="1" applyFill="1" applyBorder="1" applyAlignment="1" applyProtection="1">
      <alignment horizontal="left" vertical="top" wrapText="1"/>
    </xf>
    <xf numFmtId="0" fontId="2" fillId="10" borderId="11" xfId="0" applyFont="1" applyFill="1" applyBorder="1" applyAlignment="1" applyProtection="1">
      <alignment horizontal="left" vertical="top" wrapText="1"/>
    </xf>
    <xf numFmtId="0" fontId="2" fillId="10" borderId="5" xfId="0" applyFont="1" applyFill="1" applyBorder="1" applyAlignment="1" applyProtection="1">
      <alignment horizontal="left" vertical="top" wrapText="1"/>
    </xf>
    <xf numFmtId="165" fontId="3" fillId="7" borderId="1" xfId="0" applyNumberFormat="1" applyFont="1" applyFill="1" applyBorder="1" applyAlignment="1" applyProtection="1">
      <alignment vertical="center" wrapText="1"/>
    </xf>
    <xf numFmtId="0" fontId="2" fillId="7" borderId="0"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3" fillId="5" borderId="3" xfId="0" applyFont="1" applyFill="1" applyBorder="1" applyAlignment="1" applyProtection="1">
      <alignment horizontal="left" vertical="top" wrapText="1"/>
    </xf>
    <xf numFmtId="0" fontId="2" fillId="5" borderId="0" xfId="0" applyFont="1" applyFill="1" applyBorder="1" applyAlignment="1" applyProtection="1">
      <alignment horizontal="left" vertical="top" wrapText="1"/>
    </xf>
    <xf numFmtId="0" fontId="2" fillId="5" borderId="1" xfId="0" applyFont="1" applyFill="1" applyBorder="1" applyAlignment="1" applyProtection="1">
      <alignment horizontal="left" vertical="top" wrapText="1"/>
    </xf>
    <xf numFmtId="0" fontId="8" fillId="10" borderId="14" xfId="0" applyFont="1" applyFill="1" applyBorder="1" applyAlignment="1" applyProtection="1">
      <alignment horizontal="left" vertical="top" wrapText="1"/>
    </xf>
    <xf numFmtId="0" fontId="3" fillId="10" borderId="14" xfId="0" applyFont="1" applyFill="1" applyBorder="1" applyAlignment="1" applyProtection="1">
      <alignment horizontal="left" vertical="top" wrapText="1"/>
    </xf>
    <xf numFmtId="0" fontId="2" fillId="10" borderId="0" xfId="0" quotePrefix="1" applyFont="1" applyFill="1" applyProtection="1"/>
    <xf numFmtId="0" fontId="3" fillId="10" borderId="0" xfId="0" applyFont="1" applyFill="1" applyProtection="1"/>
    <xf numFmtId="0" fontId="5" fillId="14" borderId="0" xfId="0" applyFont="1" applyFill="1" applyProtection="1"/>
    <xf numFmtId="49" fontId="2" fillId="14" borderId="0" xfId="0" applyNumberFormat="1" applyFont="1" applyFill="1" applyAlignment="1" applyProtection="1">
      <alignment horizontal="right"/>
    </xf>
    <xf numFmtId="0" fontId="2" fillId="14" borderId="3" xfId="0" applyFont="1" applyFill="1" applyBorder="1" applyProtection="1"/>
    <xf numFmtId="0" fontId="2" fillId="14" borderId="0" xfId="0" applyFont="1" applyFill="1" applyBorder="1" applyProtection="1"/>
    <xf numFmtId="0" fontId="2" fillId="14" borderId="1" xfId="0" applyFont="1" applyFill="1" applyBorder="1" applyProtection="1"/>
    <xf numFmtId="0" fontId="3" fillId="14" borderId="4" xfId="0" applyFont="1" applyFill="1" applyBorder="1" applyAlignment="1" applyProtection="1">
      <alignment wrapText="1"/>
    </xf>
    <xf numFmtId="0" fontId="3" fillId="14" borderId="8" xfId="0" quotePrefix="1" applyFont="1" applyFill="1" applyBorder="1" applyProtection="1"/>
    <xf numFmtId="0" fontId="3" fillId="15" borderId="0" xfId="0" quotePrefix="1" applyFont="1" applyFill="1" applyAlignment="1" applyProtection="1">
      <alignment wrapText="1"/>
    </xf>
    <xf numFmtId="0" fontId="3" fillId="15" borderId="3" xfId="0" applyFont="1" applyFill="1" applyBorder="1" applyAlignment="1" applyProtection="1">
      <alignment wrapText="1"/>
    </xf>
    <xf numFmtId="0" fontId="3" fillId="15" borderId="0" xfId="0" quotePrefix="1" applyFont="1" applyFill="1" applyBorder="1" applyAlignment="1" applyProtection="1">
      <alignment wrapText="1"/>
    </xf>
    <xf numFmtId="0" fontId="3" fillId="15" borderId="1" xfId="0" quotePrefix="1" applyFont="1" applyFill="1" applyBorder="1" applyAlignment="1" applyProtection="1">
      <alignment wrapText="1"/>
    </xf>
    <xf numFmtId="165" fontId="2" fillId="14" borderId="0" xfId="0" applyNumberFormat="1" applyFont="1" applyFill="1" applyAlignment="1" applyProtection="1">
      <alignment wrapText="1"/>
    </xf>
    <xf numFmtId="165" fontId="2" fillId="14" borderId="0" xfId="0" applyNumberFormat="1" applyFont="1" applyFill="1" applyBorder="1" applyAlignment="1" applyProtection="1">
      <alignment horizontal="left" vertical="top" wrapText="1"/>
    </xf>
    <xf numFmtId="165" fontId="2" fillId="14" borderId="1" xfId="0" applyNumberFormat="1" applyFont="1" applyFill="1" applyBorder="1" applyAlignment="1" applyProtection="1">
      <alignment horizontal="left" vertical="top" wrapText="1"/>
    </xf>
    <xf numFmtId="0" fontId="2" fillId="14" borderId="0" xfId="0" applyFont="1" applyFill="1" applyAlignment="1" applyProtection="1">
      <alignment horizontal="left" indent="1"/>
    </xf>
    <xf numFmtId="165" fontId="2" fillId="14" borderId="21" xfId="0" applyNumberFormat="1" applyFont="1" applyFill="1" applyBorder="1" applyAlignment="1" applyProtection="1">
      <alignment horizontal="left" wrapText="1" indent="1"/>
    </xf>
    <xf numFmtId="0" fontId="2" fillId="14" borderId="18" xfId="0" applyFont="1" applyFill="1" applyBorder="1" applyAlignment="1" applyProtection="1">
      <alignment horizontal="left" vertical="top" wrapText="1"/>
    </xf>
    <xf numFmtId="165" fontId="2" fillId="14" borderId="16" xfId="0" applyNumberFormat="1" applyFont="1" applyFill="1" applyBorder="1" applyAlignment="1" applyProtection="1">
      <alignment horizontal="left" vertical="top" wrapText="1"/>
    </xf>
    <xf numFmtId="165" fontId="2" fillId="14" borderId="20" xfId="0" applyNumberFormat="1" applyFont="1" applyFill="1" applyBorder="1" applyAlignment="1" applyProtection="1">
      <alignment horizontal="left" vertical="top" wrapText="1"/>
    </xf>
    <xf numFmtId="0" fontId="2" fillId="14" borderId="0" xfId="0" applyFont="1" applyFill="1" applyBorder="1" applyAlignment="1" applyProtection="1">
      <alignment horizontal="left" indent="1"/>
    </xf>
    <xf numFmtId="165" fontId="2" fillId="14" borderId="17" xfId="0" applyNumberFormat="1" applyFont="1" applyFill="1" applyBorder="1" applyAlignment="1" applyProtection="1">
      <alignment horizontal="left" wrapText="1" indent="1"/>
    </xf>
    <xf numFmtId="0" fontId="2" fillId="14" borderId="19" xfId="0" applyFont="1" applyFill="1" applyBorder="1" applyAlignment="1" applyProtection="1">
      <alignment horizontal="left" vertical="top" wrapText="1"/>
    </xf>
    <xf numFmtId="165" fontId="2" fillId="14" borderId="17" xfId="0" applyNumberFormat="1" applyFont="1" applyFill="1" applyBorder="1" applyAlignment="1" applyProtection="1">
      <alignment horizontal="left" vertical="top" wrapText="1"/>
    </xf>
    <xf numFmtId="165" fontId="2" fillId="14" borderId="21" xfId="0" applyNumberFormat="1" applyFont="1" applyFill="1" applyBorder="1" applyAlignment="1" applyProtection="1">
      <alignment horizontal="left" vertical="top" wrapText="1"/>
    </xf>
    <xf numFmtId="165" fontId="2" fillId="14" borderId="0" xfId="0" applyNumberFormat="1" applyFont="1" applyFill="1" applyAlignment="1" applyProtection="1">
      <alignment horizontal="left" wrapText="1" indent="1"/>
    </xf>
    <xf numFmtId="165" fontId="3" fillId="16" borderId="0" xfId="0" applyNumberFormat="1" applyFont="1" applyFill="1" applyAlignment="1" applyProtection="1">
      <alignment wrapText="1"/>
    </xf>
    <xf numFmtId="0" fontId="2" fillId="16" borderId="3" xfId="0" applyFont="1" applyFill="1" applyBorder="1" applyAlignment="1" applyProtection="1">
      <alignment horizontal="left" vertical="top" wrapText="1"/>
    </xf>
    <xf numFmtId="165" fontId="2" fillId="16" borderId="0" xfId="0" applyNumberFormat="1" applyFont="1" applyFill="1" applyBorder="1" applyAlignment="1" applyProtection="1">
      <alignment horizontal="left" vertical="top" wrapText="1"/>
    </xf>
    <xf numFmtId="165" fontId="2" fillId="16" borderId="1" xfId="0" applyNumberFormat="1" applyFont="1" applyFill="1" applyBorder="1" applyAlignment="1" applyProtection="1">
      <alignment horizontal="left" vertical="top" wrapText="1"/>
    </xf>
    <xf numFmtId="165" fontId="3" fillId="17" borderId="0" xfId="0" applyNumberFormat="1" applyFont="1" applyFill="1" applyAlignment="1" applyProtection="1">
      <alignment vertical="center" wrapText="1"/>
    </xf>
    <xf numFmtId="0" fontId="2" fillId="17" borderId="3" xfId="0" applyFont="1" applyFill="1" applyBorder="1" applyAlignment="1" applyProtection="1">
      <alignment horizontal="left" vertical="top" wrapText="1"/>
    </xf>
    <xf numFmtId="165" fontId="2" fillId="17" borderId="0" xfId="0" applyNumberFormat="1" applyFont="1" applyFill="1" applyBorder="1" applyAlignment="1" applyProtection="1">
      <alignment horizontal="left" vertical="top" wrapText="1"/>
    </xf>
    <xf numFmtId="165" fontId="2" fillId="17" borderId="1" xfId="0" applyNumberFormat="1" applyFont="1" applyFill="1" applyBorder="1" applyAlignment="1" applyProtection="1">
      <alignment horizontal="left" vertical="top" wrapText="1"/>
    </xf>
    <xf numFmtId="165" fontId="3" fillId="14" borderId="0" xfId="0" applyNumberFormat="1" applyFont="1" applyFill="1" applyAlignment="1" applyProtection="1">
      <alignment wrapText="1"/>
    </xf>
    <xf numFmtId="165" fontId="2" fillId="14" borderId="0" xfId="0" applyNumberFormat="1" applyFont="1" applyFill="1" applyAlignment="1" applyProtection="1">
      <alignment horizontal="left" wrapText="1" indent="2"/>
    </xf>
    <xf numFmtId="0" fontId="3" fillId="8" borderId="3" xfId="0" applyFont="1" applyFill="1" applyBorder="1" applyAlignment="1" applyProtection="1">
      <alignment wrapText="1"/>
    </xf>
    <xf numFmtId="0" fontId="3" fillId="8" borderId="1" xfId="0" applyFont="1" applyFill="1" applyBorder="1" applyAlignment="1" applyProtection="1">
      <alignment wrapText="1"/>
    </xf>
    <xf numFmtId="0" fontId="3" fillId="8" borderId="3" xfId="0" applyFont="1" applyFill="1" applyBorder="1" applyAlignment="1" applyProtection="1">
      <alignment horizontal="left" vertical="top" wrapText="1"/>
    </xf>
    <xf numFmtId="0" fontId="2" fillId="8" borderId="4" xfId="0" applyFont="1" applyFill="1" applyBorder="1" applyAlignment="1" applyProtection="1">
      <alignment horizontal="left" vertical="top" wrapText="1"/>
    </xf>
    <xf numFmtId="0" fontId="2" fillId="8" borderId="5"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3" fillId="8" borderId="14" xfId="0" applyFont="1" applyFill="1" applyBorder="1" applyAlignment="1" applyProtection="1">
      <alignment horizontal="left" vertical="top" wrapText="1"/>
    </xf>
    <xf numFmtId="0" fontId="3" fillId="8" borderId="7" xfId="0" applyFont="1" applyFill="1" applyBorder="1" applyAlignment="1" applyProtection="1">
      <alignment horizontal="left" vertical="top" wrapText="1"/>
    </xf>
    <xf numFmtId="0" fontId="3" fillId="8" borderId="11" xfId="0" applyFont="1" applyFill="1" applyBorder="1" applyAlignment="1" applyProtection="1">
      <alignment horizontal="left" vertical="top" wrapText="1"/>
    </xf>
    <xf numFmtId="0" fontId="8" fillId="8" borderId="1" xfId="0" applyFont="1" applyFill="1" applyBorder="1" applyAlignment="1" applyProtection="1">
      <alignment horizontal="left" wrapText="1"/>
    </xf>
    <xf numFmtId="0" fontId="2" fillId="8" borderId="9" xfId="0" applyFont="1" applyFill="1" applyBorder="1" applyAlignment="1" applyProtection="1">
      <alignment horizontal="left" vertical="top" wrapText="1"/>
    </xf>
    <xf numFmtId="0" fontId="2" fillId="8" borderId="6" xfId="0" applyFont="1" applyFill="1" applyBorder="1" applyAlignment="1" applyProtection="1">
      <alignment horizontal="left" vertical="top" wrapText="1"/>
    </xf>
    <xf numFmtId="0" fontId="2" fillId="8" borderId="10" xfId="0" applyFont="1" applyFill="1" applyBorder="1" applyAlignment="1" applyProtection="1">
      <alignment horizontal="left" vertical="top" wrapText="1"/>
    </xf>
    <xf numFmtId="0" fontId="9" fillId="8" borderId="1" xfId="0" applyFont="1" applyFill="1" applyBorder="1" applyAlignment="1" applyProtection="1">
      <alignment horizontal="left" wrapText="1"/>
    </xf>
    <xf numFmtId="0" fontId="8" fillId="8" borderId="0" xfId="0" applyFont="1" applyFill="1" applyBorder="1" applyAlignment="1" applyProtection="1">
      <alignment horizontal="left" wrapText="1" indent="2"/>
    </xf>
    <xf numFmtId="9" fontId="8" fillId="8" borderId="3" xfId="0" applyNumberFormat="1" applyFont="1" applyFill="1" applyBorder="1" applyAlignment="1" applyProtection="1">
      <alignment horizontal="right" vertical="top" wrapText="1"/>
    </xf>
    <xf numFmtId="9" fontId="8" fillId="8" borderId="0" xfId="0" applyNumberFormat="1" applyFont="1" applyFill="1" applyBorder="1" applyAlignment="1" applyProtection="1">
      <alignment horizontal="right" vertical="top" wrapText="1"/>
    </xf>
    <xf numFmtId="0" fontId="4" fillId="14" borderId="0" xfId="0" quotePrefix="1" applyFont="1" applyFill="1" applyAlignment="1" applyProtection="1">
      <alignment horizontal="left"/>
    </xf>
    <xf numFmtId="0" fontId="2" fillId="14" borderId="0" xfId="0" applyFont="1" applyFill="1" applyAlignment="1" applyProtection="1">
      <alignment horizontal="left"/>
    </xf>
    <xf numFmtId="10" fontId="2" fillId="14" borderId="0" xfId="0" applyNumberFormat="1" applyFont="1" applyFill="1" applyAlignment="1" applyProtection="1">
      <alignment horizontal="left"/>
    </xf>
    <xf numFmtId="9" fontId="2" fillId="14" borderId="0" xfId="0" applyNumberFormat="1" applyFont="1" applyFill="1" applyAlignment="1" applyProtection="1">
      <alignment horizontal="left"/>
    </xf>
    <xf numFmtId="0" fontId="2" fillId="14" borderId="1" xfId="0" quotePrefix="1" applyFont="1" applyFill="1" applyBorder="1" applyAlignment="1" applyProtection="1">
      <alignment horizontal="right"/>
    </xf>
    <xf numFmtId="0" fontId="3" fillId="14" borderId="3" xfId="0" applyFont="1" applyFill="1" applyBorder="1" applyAlignment="1" applyProtection="1">
      <alignment horizontal="right"/>
    </xf>
    <xf numFmtId="0" fontId="3" fillId="14" borderId="0" xfId="0" applyFont="1" applyFill="1" applyBorder="1" applyProtection="1"/>
    <xf numFmtId="0" fontId="2" fillId="14" borderId="5" xfId="0" applyFont="1" applyFill="1" applyBorder="1" applyProtection="1"/>
    <xf numFmtId="0" fontId="2" fillId="14" borderId="8" xfId="0" applyFont="1" applyFill="1" applyBorder="1" applyProtection="1"/>
    <xf numFmtId="0" fontId="2" fillId="14" borderId="4" xfId="0" applyFont="1" applyFill="1" applyBorder="1" applyProtection="1"/>
    <xf numFmtId="0" fontId="2" fillId="14" borderId="11" xfId="0" quotePrefix="1" applyFont="1" applyFill="1" applyBorder="1" applyAlignment="1" applyProtection="1">
      <alignment horizontal="right"/>
    </xf>
    <xf numFmtId="164" fontId="2" fillId="14" borderId="0" xfId="0" applyNumberFormat="1" applyFont="1" applyFill="1" applyProtection="1"/>
    <xf numFmtId="164" fontId="2" fillId="14" borderId="0" xfId="0" applyNumberFormat="1" applyFont="1" applyFill="1" applyBorder="1" applyProtection="1"/>
    <xf numFmtId="0" fontId="2" fillId="14" borderId="0" xfId="0" quotePrefix="1" applyFont="1" applyFill="1" applyAlignment="1" applyProtection="1">
      <alignment horizontal="right"/>
    </xf>
    <xf numFmtId="0" fontId="4" fillId="14" borderId="0" xfId="0" applyFont="1" applyFill="1" applyBorder="1" applyAlignment="1" applyProtection="1"/>
    <xf numFmtId="0" fontId="2" fillId="14" borderId="0" xfId="0" quotePrefix="1" applyFont="1" applyFill="1" applyAlignment="1" applyProtection="1"/>
    <xf numFmtId="0" fontId="3" fillId="14" borderId="8" xfId="0" applyFont="1" applyFill="1" applyBorder="1" applyAlignment="1" applyProtection="1">
      <alignment wrapText="1"/>
    </xf>
    <xf numFmtId="0" fontId="3" fillId="14" borderId="4" xfId="0" applyFont="1" applyFill="1" applyBorder="1" applyAlignment="1" applyProtection="1">
      <alignment horizontal="right" wrapText="1"/>
    </xf>
    <xf numFmtId="0" fontId="3" fillId="15" borderId="3" xfId="0" quotePrefix="1" applyFont="1" applyFill="1" applyBorder="1" applyAlignment="1" applyProtection="1">
      <alignment wrapText="1"/>
    </xf>
    <xf numFmtId="0" fontId="3" fillId="15" borderId="11" xfId="0" quotePrefix="1" applyFont="1" applyFill="1" applyBorder="1" applyAlignment="1" applyProtection="1">
      <alignment wrapText="1"/>
    </xf>
    <xf numFmtId="165" fontId="2" fillId="14" borderId="0" xfId="0" applyNumberFormat="1" applyFont="1" applyFill="1" applyAlignment="1" applyProtection="1">
      <alignment horizontal="left" vertical="top" wrapText="1"/>
    </xf>
    <xf numFmtId="165" fontId="2" fillId="14" borderId="3" xfId="0" applyNumberFormat="1" applyFont="1" applyFill="1" applyBorder="1" applyAlignment="1" applyProtection="1">
      <alignment horizontal="left" vertical="top"/>
    </xf>
    <xf numFmtId="165" fontId="2" fillId="14" borderId="1" xfId="0" applyNumberFormat="1" applyFont="1" applyFill="1" applyBorder="1" applyAlignment="1" applyProtection="1">
      <alignment horizontal="left" vertical="top"/>
    </xf>
    <xf numFmtId="165" fontId="3" fillId="16" borderId="0" xfId="0" applyNumberFormat="1" applyFont="1" applyFill="1" applyAlignment="1" applyProtection="1">
      <alignment horizontal="left" vertical="top" wrapText="1"/>
    </xf>
    <xf numFmtId="165" fontId="2" fillId="16" borderId="3" xfId="0" applyNumberFormat="1" applyFont="1" applyFill="1" applyBorder="1" applyAlignment="1" applyProtection="1">
      <alignment horizontal="left" vertical="top" wrapText="1"/>
    </xf>
    <xf numFmtId="165" fontId="3" fillId="17" borderId="0" xfId="0" applyNumberFormat="1" applyFont="1" applyFill="1" applyAlignment="1" applyProtection="1">
      <alignment horizontal="left" vertical="top" wrapText="1"/>
    </xf>
    <xf numFmtId="165" fontId="2" fillId="17" borderId="3" xfId="0" applyNumberFormat="1" applyFont="1" applyFill="1" applyBorder="1" applyAlignment="1" applyProtection="1">
      <alignment horizontal="left" vertical="top" wrapText="1"/>
    </xf>
    <xf numFmtId="165" fontId="3" fillId="14" borderId="11" xfId="0" applyNumberFormat="1" applyFont="1" applyFill="1" applyBorder="1" applyAlignment="1" applyProtection="1">
      <alignment horizontal="left" vertical="top" wrapText="1"/>
    </xf>
    <xf numFmtId="165" fontId="2" fillId="14" borderId="14" xfId="0" applyNumberFormat="1" applyFont="1" applyFill="1" applyBorder="1" applyAlignment="1" applyProtection="1">
      <alignment horizontal="left" vertical="top"/>
    </xf>
    <xf numFmtId="165" fontId="2" fillId="14" borderId="11" xfId="0" applyNumberFormat="1" applyFont="1" applyFill="1" applyBorder="1" applyAlignment="1" applyProtection="1">
      <alignment horizontal="left" vertical="top"/>
    </xf>
    <xf numFmtId="165" fontId="8" fillId="14" borderId="1" xfId="0" applyNumberFormat="1" applyFont="1" applyFill="1" applyBorder="1" applyAlignment="1" applyProtection="1">
      <alignment horizontal="left" vertical="top" wrapText="1"/>
    </xf>
    <xf numFmtId="3" fontId="2" fillId="14" borderId="0" xfId="0" applyNumberFormat="1" applyFont="1" applyFill="1" applyProtection="1"/>
    <xf numFmtId="165" fontId="8" fillId="14" borderId="1" xfId="0" applyNumberFormat="1" applyFont="1" applyFill="1" applyBorder="1" applyAlignment="1" applyProtection="1">
      <alignment horizontal="left" vertical="top" wrapText="1" indent="2"/>
    </xf>
    <xf numFmtId="165" fontId="2" fillId="14" borderId="0" xfId="0" applyNumberFormat="1" applyFont="1" applyFill="1" applyAlignment="1" applyProtection="1">
      <alignment horizontal="left" vertical="top" wrapText="1" indent="1"/>
    </xf>
    <xf numFmtId="165" fontId="2" fillId="14" borderId="0" xfId="0" applyNumberFormat="1" applyFont="1" applyFill="1" applyBorder="1" applyAlignment="1" applyProtection="1">
      <alignment horizontal="left" vertical="top"/>
    </xf>
    <xf numFmtId="0" fontId="2" fillId="14" borderId="0" xfId="0" applyFont="1" applyFill="1" applyBorder="1" applyAlignment="1" applyProtection="1">
      <alignment horizontal="left" vertical="top"/>
    </xf>
    <xf numFmtId="0" fontId="3" fillId="14" borderId="1" xfId="0" applyFont="1" applyFill="1" applyBorder="1" applyAlignment="1" applyProtection="1">
      <alignment horizontal="left" vertical="top" wrapText="1"/>
    </xf>
    <xf numFmtId="0" fontId="2" fillId="14" borderId="1" xfId="0" applyFont="1" applyFill="1" applyBorder="1" applyAlignment="1" applyProtection="1">
      <alignment horizontal="left" vertical="top"/>
    </xf>
    <xf numFmtId="0" fontId="3" fillId="14" borderId="11" xfId="0" applyFont="1" applyFill="1" applyBorder="1" applyAlignment="1" applyProtection="1">
      <alignment horizontal="left" vertical="top" wrapText="1"/>
    </xf>
    <xf numFmtId="0" fontId="8" fillId="14" borderId="1" xfId="0" applyFont="1" applyFill="1" applyBorder="1" applyAlignment="1" applyProtection="1">
      <alignment horizontal="left" vertical="top" wrapText="1" indent="1"/>
    </xf>
    <xf numFmtId="0" fontId="3" fillId="14" borderId="0" xfId="0" applyFont="1" applyFill="1" applyAlignment="1" applyProtection="1"/>
    <xf numFmtId="165" fontId="2" fillId="14" borderId="0" xfId="0" applyNumberFormat="1" applyFont="1" applyFill="1" applyProtection="1"/>
    <xf numFmtId="166" fontId="2" fillId="14" borderId="0" xfId="0" applyNumberFormat="1" applyFont="1" applyFill="1" applyBorder="1" applyAlignment="1" applyProtection="1">
      <alignment horizontal="right" vertical="top"/>
    </xf>
    <xf numFmtId="166" fontId="3" fillId="14" borderId="7" xfId="0" applyNumberFormat="1" applyFont="1" applyFill="1" applyBorder="1" applyAlignment="1" applyProtection="1">
      <alignment horizontal="right" vertical="top"/>
    </xf>
    <xf numFmtId="166" fontId="2" fillId="14" borderId="7" xfId="0" applyNumberFormat="1" applyFont="1" applyFill="1" applyBorder="1" applyProtection="1"/>
    <xf numFmtId="165" fontId="0" fillId="9" borderId="0" xfId="0" applyNumberFormat="1" applyFill="1" applyAlignment="1" applyProtection="1">
      <alignment horizontal="left"/>
    </xf>
    <xf numFmtId="165" fontId="2" fillId="3" borderId="0" xfId="0" applyNumberFormat="1" applyFont="1" applyFill="1" applyAlignment="1" applyProtection="1">
      <alignment horizontal="left"/>
    </xf>
    <xf numFmtId="165" fontId="2" fillId="14" borderId="0" xfId="0" applyNumberFormat="1" applyFont="1" applyFill="1" applyAlignment="1" applyProtection="1">
      <alignment horizontal="left"/>
    </xf>
    <xf numFmtId="165" fontId="2" fillId="10" borderId="0" xfId="0" applyNumberFormat="1" applyFont="1" applyFill="1" applyAlignment="1" applyProtection="1">
      <alignment horizontal="left"/>
    </xf>
    <xf numFmtId="165" fontId="2" fillId="8" borderId="0" xfId="0" applyNumberFormat="1" applyFont="1" applyFill="1" applyAlignment="1" applyProtection="1">
      <alignment horizontal="left"/>
    </xf>
    <xf numFmtId="0" fontId="2" fillId="0" borderId="0"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indent="1"/>
      <protection locked="0"/>
    </xf>
    <xf numFmtId="0" fontId="2" fillId="0" borderId="0" xfId="0" applyFont="1" applyFill="1" applyProtection="1">
      <protection locked="0"/>
    </xf>
    <xf numFmtId="166" fontId="2" fillId="0" borderId="0" xfId="0" applyNumberFormat="1" applyFont="1" applyFill="1" applyAlignment="1" applyProtection="1">
      <alignment horizontal="right" vertical="top"/>
      <protection locked="0"/>
    </xf>
    <xf numFmtId="0" fontId="2" fillId="0" borderId="3" xfId="0" applyFont="1" applyFill="1" applyBorder="1" applyAlignment="1" applyProtection="1">
      <alignment vertical="top" wrapText="1"/>
      <protection locked="0"/>
    </xf>
    <xf numFmtId="0" fontId="0" fillId="0" borderId="0" xfId="0" applyFill="1" applyAlignment="1" applyProtection="1">
      <alignment horizontal="left" wrapText="1"/>
      <protection locked="0"/>
    </xf>
    <xf numFmtId="0" fontId="2" fillId="7" borderId="0" xfId="0" applyFont="1" applyFill="1" applyBorder="1" applyAlignment="1" applyProtection="1">
      <alignment vertical="top" wrapText="1"/>
      <protection locked="0"/>
    </xf>
    <xf numFmtId="166" fontId="2" fillId="7" borderId="0" xfId="0" applyNumberFormat="1" applyFont="1" applyFill="1" applyBorder="1" applyAlignment="1" applyProtection="1">
      <alignment horizontal="right" vertical="top" wrapText="1"/>
      <protection locked="0"/>
    </xf>
    <xf numFmtId="165" fontId="3" fillId="5" borderId="0" xfId="0" applyNumberFormat="1" applyFont="1" applyFill="1" applyBorder="1" applyAlignment="1" applyProtection="1">
      <alignment vertical="top" wrapText="1"/>
      <protection locked="0"/>
    </xf>
    <xf numFmtId="0" fontId="2" fillId="5" borderId="0" xfId="0" applyFont="1" applyFill="1" applyBorder="1" applyAlignment="1" applyProtection="1">
      <alignment vertical="top" wrapText="1"/>
      <protection locked="0"/>
    </xf>
    <xf numFmtId="166" fontId="2" fillId="5" borderId="0" xfId="0" applyNumberFormat="1" applyFont="1" applyFill="1" applyBorder="1" applyAlignment="1" applyProtection="1">
      <alignment horizontal="right" vertical="top" wrapText="1"/>
      <protection locked="0"/>
    </xf>
    <xf numFmtId="0" fontId="2" fillId="0" borderId="0" xfId="0" applyFont="1" applyFill="1" applyAlignment="1" applyProtection="1">
      <alignment horizontal="right" vertical="top" wrapText="1"/>
      <protection locked="0"/>
    </xf>
    <xf numFmtId="1" fontId="2" fillId="0" borderId="0" xfId="0" applyNumberFormat="1" applyFont="1" applyFill="1" applyAlignment="1" applyProtection="1">
      <alignment horizontal="right" vertical="top"/>
      <protection locked="0"/>
    </xf>
    <xf numFmtId="0" fontId="2" fillId="0" borderId="0" xfId="0" applyFont="1" applyFill="1" applyAlignment="1" applyProtection="1">
      <alignment horizontal="right" vertical="top"/>
      <protection locked="0"/>
    </xf>
    <xf numFmtId="0" fontId="0" fillId="0" borderId="0" xfId="0" applyAlignment="1">
      <alignment vertical="center"/>
    </xf>
    <xf numFmtId="0" fontId="6" fillId="11" borderId="0" xfId="1" applyFill="1" applyAlignment="1">
      <alignment horizontal="left" vertical="top" wrapText="1"/>
    </xf>
    <xf numFmtId="0" fontId="2" fillId="11" borderId="0" xfId="0" quotePrefix="1" applyFont="1" applyFill="1" applyAlignment="1">
      <alignment horizontal="left" vertical="top" wrapText="1"/>
    </xf>
    <xf numFmtId="0" fontId="3" fillId="3" borderId="0" xfId="0" applyFont="1" applyFill="1" applyAlignment="1" applyProtection="1"/>
    <xf numFmtId="0" fontId="3" fillId="12" borderId="0" xfId="0" applyFont="1" applyFill="1" applyProtection="1"/>
    <xf numFmtId="0" fontId="3" fillId="3" borderId="3"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3" fillId="3" borderId="0" xfId="0" quotePrefix="1" applyFont="1" applyFill="1" applyBorder="1" applyAlignment="1" applyProtection="1">
      <alignment wrapText="1"/>
    </xf>
    <xf numFmtId="0" fontId="3" fillId="3" borderId="1" xfId="0" quotePrefix="1" applyFont="1" applyFill="1" applyBorder="1" applyAlignment="1" applyProtection="1">
      <alignment wrapText="1"/>
    </xf>
    <xf numFmtId="0" fontId="3" fillId="3" borderId="0" xfId="0" applyFont="1" applyFill="1" applyBorder="1" applyAlignment="1" applyProtection="1">
      <alignment horizontal="right"/>
    </xf>
    <xf numFmtId="0" fontId="2" fillId="3" borderId="1" xfId="0" applyFont="1" applyFill="1" applyBorder="1" applyProtection="1"/>
    <xf numFmtId="0" fontId="3" fillId="3" borderId="5" xfId="0" applyFont="1" applyFill="1" applyBorder="1" applyAlignment="1" applyProtection="1">
      <alignment horizontal="left"/>
    </xf>
    <xf numFmtId="0" fontId="3" fillId="3" borderId="7" xfId="0" applyFont="1" applyFill="1" applyBorder="1" applyProtection="1"/>
    <xf numFmtId="0" fontId="3" fillId="3" borderId="0" xfId="0" applyFont="1" applyFill="1" applyBorder="1" applyProtection="1"/>
    <xf numFmtId="0" fontId="3" fillId="3" borderId="1" xfId="0" applyFont="1" applyFill="1" applyBorder="1" applyAlignment="1" applyProtection="1">
      <alignment vertical="top" wrapText="1"/>
    </xf>
    <xf numFmtId="0" fontId="2" fillId="3" borderId="3" xfId="0" applyFont="1" applyFill="1" applyBorder="1" applyAlignment="1" applyProtection="1">
      <alignment vertical="top" wrapText="1"/>
    </xf>
    <xf numFmtId="0" fontId="2" fillId="3" borderId="0" xfId="0" applyFont="1" applyFill="1" applyBorder="1" applyAlignment="1" applyProtection="1">
      <alignment vertical="top" wrapText="1"/>
    </xf>
    <xf numFmtId="0" fontId="2" fillId="3" borderId="1" xfId="0" applyFont="1" applyFill="1" applyBorder="1" applyAlignment="1" applyProtection="1">
      <alignment vertical="top" wrapText="1"/>
    </xf>
    <xf numFmtId="0" fontId="2" fillId="3" borderId="0" xfId="0" applyFont="1" applyFill="1" applyBorder="1" applyAlignment="1" applyProtection="1">
      <alignment horizontal="right" vertical="top" wrapText="1"/>
    </xf>
    <xf numFmtId="0" fontId="2" fillId="3" borderId="0" xfId="0" applyFont="1" applyFill="1" applyAlignment="1" applyProtection="1">
      <alignment horizontal="right" vertical="top" wrapText="1"/>
    </xf>
    <xf numFmtId="0" fontId="3" fillId="3" borderId="1" xfId="0" applyFont="1" applyFill="1" applyBorder="1" applyAlignment="1" applyProtection="1">
      <alignment wrapText="1"/>
    </xf>
    <xf numFmtId="0" fontId="17" fillId="3" borderId="1" xfId="1" applyFont="1" applyFill="1" applyBorder="1" applyAlignment="1" applyProtection="1">
      <alignment vertical="top" wrapText="1"/>
    </xf>
    <xf numFmtId="0" fontId="0" fillId="0" borderId="3" xfId="0" applyFill="1" applyBorder="1" applyAlignment="1" applyProtection="1">
      <alignment horizontal="left" wrapText="1"/>
      <protection locked="0"/>
    </xf>
    <xf numFmtId="165" fontId="3" fillId="6" borderId="7" xfId="0" quotePrefix="1" applyNumberFormat="1" applyFont="1" applyFill="1" applyBorder="1" applyAlignment="1" applyProtection="1">
      <alignment wrapText="1"/>
    </xf>
    <xf numFmtId="165" fontId="2" fillId="9" borderId="4" xfId="0" applyNumberFormat="1" applyFont="1" applyFill="1" applyBorder="1" applyAlignment="1" applyProtection="1">
      <alignment wrapText="1"/>
    </xf>
    <xf numFmtId="0" fontId="2" fillId="0" borderId="0" xfId="0" applyFont="1" applyFill="1" applyBorder="1" applyAlignment="1" applyProtection="1">
      <alignment vertical="top" wrapText="1"/>
      <protection locked="0"/>
    </xf>
    <xf numFmtId="165" fontId="3" fillId="7" borderId="0" xfId="0" applyNumberFormat="1" applyFont="1" applyFill="1" applyBorder="1" applyAlignment="1" applyProtection="1">
      <alignment vertical="top" wrapText="1"/>
      <protection locked="0"/>
    </xf>
    <xf numFmtId="0" fontId="0" fillId="9" borderId="0" xfId="0" applyFill="1" applyAlignment="1" applyProtection="1">
      <alignment horizontal="center" vertical="top"/>
    </xf>
    <xf numFmtId="0" fontId="1" fillId="9" borderId="0" xfId="0" applyFont="1" applyFill="1" applyProtection="1"/>
    <xf numFmtId="0" fontId="18" fillId="9" borderId="0" xfId="0" applyFont="1" applyFill="1" applyProtection="1"/>
    <xf numFmtId="0" fontId="19" fillId="9" borderId="0" xfId="0" applyFont="1" applyFill="1" applyProtection="1"/>
    <xf numFmtId="0" fontId="2" fillId="0" borderId="0" xfId="0" applyFont="1" applyFill="1" applyBorder="1" applyAlignment="1" applyProtection="1">
      <alignment horizontal="left" vertical="top" wrapText="1"/>
    </xf>
    <xf numFmtId="0" fontId="20" fillId="0" borderId="0" xfId="0" applyFont="1"/>
    <xf numFmtId="0" fontId="11" fillId="0" borderId="3" xfId="0" applyFont="1" applyFill="1" applyBorder="1" applyAlignment="1" applyProtection="1">
      <alignment horizontal="left" vertical="top" wrapText="1" indent="1"/>
    </xf>
    <xf numFmtId="165" fontId="3" fillId="5" borderId="0" xfId="0" applyNumberFormat="1" applyFont="1" applyFill="1" applyBorder="1" applyAlignment="1" applyProtection="1">
      <alignment vertical="center" wrapText="1"/>
    </xf>
    <xf numFmtId="0" fontId="8" fillId="10" borderId="0" xfId="0" applyFont="1" applyFill="1" applyBorder="1" applyAlignment="1" applyProtection="1">
      <alignment horizontal="left" vertical="top" wrapText="1"/>
    </xf>
    <xf numFmtId="0" fontId="2" fillId="10" borderId="3" xfId="0" applyFont="1" applyFill="1" applyBorder="1" applyAlignment="1" applyProtection="1">
      <alignment horizontal="left" vertical="top" wrapText="1"/>
    </xf>
    <xf numFmtId="0" fontId="2" fillId="10" borderId="3" xfId="0" quotePrefix="1" applyFont="1" applyFill="1" applyBorder="1" applyAlignment="1" applyProtection="1">
      <alignment horizontal="left" vertical="top" wrapText="1" indent="1"/>
    </xf>
    <xf numFmtId="0" fontId="13" fillId="0" borderId="3"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indent="1"/>
    </xf>
    <xf numFmtId="0" fontId="8" fillId="10" borderId="0" xfId="0" applyFont="1" applyFill="1" applyBorder="1" applyAlignment="1" applyProtection="1">
      <alignment horizontal="left" vertical="top" wrapText="1" indent="1"/>
    </xf>
    <xf numFmtId="0" fontId="8" fillId="10" borderId="4" xfId="0" applyFont="1" applyFill="1" applyBorder="1" applyAlignment="1" applyProtection="1">
      <alignment horizontal="left" vertical="top" wrapText="1"/>
    </xf>
    <xf numFmtId="0" fontId="3" fillId="7" borderId="0" xfId="0" applyFont="1" applyFill="1" applyBorder="1" applyAlignment="1" applyProtection="1">
      <alignment horizontal="left" vertical="top" wrapText="1"/>
    </xf>
    <xf numFmtId="0" fontId="11" fillId="0" borderId="3" xfId="0" applyFont="1" applyFill="1" applyBorder="1" applyAlignment="1" applyProtection="1">
      <alignment horizontal="left" vertical="top" wrapText="1"/>
    </xf>
    <xf numFmtId="0" fontId="2" fillId="8" borderId="1" xfId="0" applyFont="1" applyFill="1" applyBorder="1" applyAlignment="1" applyProtection="1">
      <alignment horizontal="left" vertical="top" wrapText="1" indent="2"/>
    </xf>
    <xf numFmtId="0" fontId="2" fillId="8" borderId="1" xfId="0" applyFont="1" applyFill="1" applyBorder="1" applyAlignment="1" applyProtection="1">
      <alignment horizontal="left" vertical="top" wrapText="1"/>
      <protection locked="0"/>
    </xf>
    <xf numFmtId="0" fontId="19" fillId="10" borderId="0" xfId="0" applyFont="1" applyFill="1" applyAlignment="1" applyProtection="1">
      <alignment horizontal="left" indent="1"/>
    </xf>
    <xf numFmtId="0" fontId="19" fillId="10" borderId="0" xfId="0" applyFont="1" applyFill="1" applyProtection="1"/>
    <xf numFmtId="0" fontId="18" fillId="9" borderId="2" xfId="0" applyFont="1" applyFill="1" applyBorder="1" applyAlignment="1" applyProtection="1">
      <alignment horizontal="center" wrapText="1"/>
    </xf>
    <xf numFmtId="0" fontId="18" fillId="9" borderId="0" xfId="0" applyFont="1" applyFill="1" applyBorder="1" applyAlignment="1" applyProtection="1">
      <alignment horizontal="center" vertical="center"/>
    </xf>
    <xf numFmtId="0" fontId="20" fillId="0" borderId="0" xfId="0" applyFont="1" applyAlignment="1">
      <alignment vertical="center"/>
    </xf>
    <xf numFmtId="0" fontId="3" fillId="8" borderId="0" xfId="0" quotePrefix="1" applyFont="1" applyFill="1" applyProtection="1"/>
    <xf numFmtId="0" fontId="2" fillId="8" borderId="0" xfId="0" applyFont="1" applyFill="1" applyAlignment="1" applyProtection="1">
      <alignment horizontal="left" indent="1"/>
    </xf>
    <xf numFmtId="0" fontId="0" fillId="14" borderId="0" xfId="0" applyFont="1" applyFill="1" applyProtection="1"/>
    <xf numFmtId="0" fontId="3" fillId="14" borderId="0" xfId="0" applyFont="1" applyFill="1" applyProtection="1"/>
    <xf numFmtId="0" fontId="0" fillId="14" borderId="0" xfId="0" quotePrefix="1" applyFont="1" applyFill="1" applyAlignment="1" applyProtection="1">
      <alignment horizontal="left"/>
    </xf>
    <xf numFmtId="0" fontId="2" fillId="10" borderId="0" xfId="0" applyFont="1" applyFill="1" applyAlignment="1" applyProtection="1"/>
    <xf numFmtId="0" fontId="2" fillId="8" borderId="0" xfId="0" applyFont="1" applyFill="1" applyAlignment="1" applyProtection="1"/>
    <xf numFmtId="0" fontId="2" fillId="14" borderId="0" xfId="0" applyFont="1" applyFill="1" applyAlignment="1" applyProtection="1"/>
    <xf numFmtId="0" fontId="19" fillId="8" borderId="0" xfId="0" applyFont="1" applyFill="1" applyProtection="1"/>
    <xf numFmtId="0" fontId="0" fillId="0" borderId="0" xfId="0" applyBorder="1"/>
    <xf numFmtId="0" fontId="2" fillId="0" borderId="0" xfId="0" applyFont="1" applyBorder="1" applyAlignment="1">
      <alignment vertical="center" wrapText="1"/>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0" xfId="0" applyFont="1" applyAlignment="1">
      <alignment vertical="center"/>
    </xf>
    <xf numFmtId="0" fontId="2" fillId="22" borderId="1" xfId="0" applyFont="1" applyFill="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4" fillId="0" borderId="0" xfId="0" applyFont="1" applyBorder="1"/>
    <xf numFmtId="0" fontId="25" fillId="18" borderId="11" xfId="1" applyFont="1" applyFill="1" applyBorder="1" applyAlignment="1">
      <alignment vertical="center" wrapText="1"/>
    </xf>
    <xf numFmtId="0" fontId="25" fillId="20" borderId="1" xfId="1" applyFont="1" applyFill="1" applyBorder="1" applyAlignment="1">
      <alignment vertical="center" wrapText="1"/>
    </xf>
    <xf numFmtId="0" fontId="25" fillId="19" borderId="1" xfId="1" applyFont="1" applyFill="1" applyBorder="1" applyAlignment="1">
      <alignment vertical="center" wrapText="1"/>
    </xf>
    <xf numFmtId="0" fontId="25" fillId="23" borderId="1" xfId="1" applyFont="1" applyFill="1" applyBorder="1" applyAlignment="1">
      <alignment vertical="center" wrapText="1"/>
    </xf>
    <xf numFmtId="0" fontId="25" fillId="24" borderId="1" xfId="1" applyFont="1" applyFill="1" applyBorder="1" applyAlignment="1">
      <alignment vertical="center" wrapText="1"/>
    </xf>
    <xf numFmtId="0" fontId="25" fillId="11" borderId="5" xfId="1" applyFont="1" applyFill="1" applyBorder="1" applyAlignment="1">
      <alignment vertical="center" wrapText="1"/>
    </xf>
    <xf numFmtId="0" fontId="5" fillId="11" borderId="0" xfId="0" applyFont="1" applyFill="1" applyAlignment="1">
      <alignment horizontal="left" vertical="top"/>
    </xf>
    <xf numFmtId="0" fontId="2" fillId="12" borderId="0" xfId="0" applyFont="1" applyFill="1" applyAlignment="1" applyProtection="1">
      <alignment horizontal="right"/>
    </xf>
    <xf numFmtId="0" fontId="2" fillId="12" borderId="0" xfId="0" applyFont="1" applyFill="1" applyAlignment="1" applyProtection="1">
      <protection locked="0"/>
    </xf>
    <xf numFmtId="0" fontId="2" fillId="12" borderId="0" xfId="0" applyFont="1" applyFill="1" applyProtection="1">
      <protection locked="0"/>
    </xf>
    <xf numFmtId="165" fontId="2" fillId="12" borderId="0" xfId="0" applyNumberFormat="1" applyFont="1" applyFill="1" applyProtection="1">
      <protection locked="0"/>
    </xf>
    <xf numFmtId="0" fontId="2" fillId="12" borderId="0" xfId="0" applyFont="1" applyFill="1" applyBorder="1" applyProtection="1">
      <protection locked="0"/>
    </xf>
    <xf numFmtId="0" fontId="2" fillId="13" borderId="0" xfId="0" applyFont="1" applyFill="1" applyProtection="1">
      <protection locked="0"/>
    </xf>
    <xf numFmtId="0" fontId="2" fillId="6" borderId="0" xfId="0" applyFont="1" applyFill="1" applyBorder="1" applyAlignment="1" applyProtection="1">
      <protection locked="0"/>
    </xf>
    <xf numFmtId="0" fontId="2" fillId="13" borderId="0" xfId="0" applyFont="1" applyFill="1" applyBorder="1" applyProtection="1">
      <protection locked="0"/>
    </xf>
    <xf numFmtId="0" fontId="2" fillId="0" borderId="0" xfId="0" applyFont="1" applyFill="1" applyBorder="1" applyProtection="1">
      <protection locked="0"/>
    </xf>
    <xf numFmtId="0" fontId="3" fillId="7" borderId="0" xfId="0" applyFont="1" applyFill="1" applyBorder="1" applyAlignment="1" applyProtection="1">
      <alignment vertical="center" wrapText="1"/>
      <protection locked="0"/>
    </xf>
    <xf numFmtId="0" fontId="2" fillId="7" borderId="0" xfId="0" applyFont="1" applyFill="1" applyBorder="1" applyAlignment="1" applyProtection="1">
      <alignment horizontal="left" vertical="top"/>
      <protection locked="0"/>
    </xf>
    <xf numFmtId="0" fontId="3" fillId="5" borderId="0" xfId="0" applyFont="1" applyFill="1" applyBorder="1" applyAlignment="1" applyProtection="1">
      <alignment vertical="center" wrapText="1"/>
      <protection locked="0"/>
    </xf>
    <xf numFmtId="0" fontId="2" fillId="5" borderId="0" xfId="0" applyFont="1" applyFill="1" applyBorder="1" applyAlignment="1" applyProtection="1">
      <alignment horizontal="left" vertical="top"/>
      <protection locked="0"/>
    </xf>
    <xf numFmtId="0" fontId="3" fillId="13" borderId="7" xfId="0" applyFont="1" applyFill="1" applyBorder="1" applyProtection="1">
      <protection locked="0"/>
    </xf>
    <xf numFmtId="0" fontId="2" fillId="13" borderId="7" xfId="0" applyFont="1" applyFill="1" applyBorder="1" applyProtection="1">
      <protection locked="0"/>
    </xf>
    <xf numFmtId="0" fontId="2" fillId="0" borderId="15" xfId="0" applyFont="1" applyFill="1" applyBorder="1" applyProtection="1">
      <protection locked="0"/>
    </xf>
    <xf numFmtId="0" fontId="2" fillId="0" borderId="23" xfId="0" applyFont="1" applyFill="1" applyBorder="1" applyProtection="1">
      <protection locked="0"/>
    </xf>
    <xf numFmtId="0" fontId="2" fillId="8" borderId="0" xfId="0" quotePrefix="1" applyFont="1" applyFill="1" applyAlignment="1" applyProtection="1">
      <alignment horizontal="left" vertical="top" wrapText="1" indent="1"/>
    </xf>
    <xf numFmtId="0" fontId="2" fillId="8" borderId="1" xfId="0" quotePrefix="1" applyFont="1" applyFill="1" applyBorder="1" applyAlignment="1" applyProtection="1">
      <alignment horizontal="left" vertical="top" wrapText="1" indent="1"/>
    </xf>
    <xf numFmtId="0" fontId="2" fillId="8" borderId="0" xfId="0" applyFont="1" applyFill="1" applyAlignment="1" applyProtection="1">
      <alignment horizontal="left" vertical="top" wrapText="1" indent="1"/>
    </xf>
    <xf numFmtId="0" fontId="13" fillId="0" borderId="1" xfId="0" applyFont="1" applyFill="1" applyBorder="1" applyAlignment="1" applyProtection="1">
      <alignment horizontal="left" vertical="top" wrapText="1" indent="1"/>
      <protection locked="0"/>
    </xf>
    <xf numFmtId="0" fontId="16" fillId="0" borderId="0" xfId="1" applyFont="1" applyBorder="1" applyAlignment="1">
      <alignment horizontal="left" indent="1"/>
    </xf>
    <xf numFmtId="0" fontId="16" fillId="0" borderId="0" xfId="1" applyFont="1" applyAlignment="1">
      <alignment horizontal="left" indent="1"/>
    </xf>
    <xf numFmtId="0" fontId="2" fillId="0" borderId="14" xfId="0" applyFont="1" applyBorder="1" applyAlignment="1">
      <alignment vertical="center" wrapText="1"/>
    </xf>
    <xf numFmtId="0" fontId="2" fillId="0" borderId="0" xfId="0" applyFont="1" applyFill="1" applyBorder="1" applyAlignment="1">
      <alignment vertical="center" wrapText="1"/>
    </xf>
    <xf numFmtId="0" fontId="17" fillId="3" borderId="1" xfId="1" applyFont="1" applyFill="1" applyBorder="1" applyAlignment="1" applyProtection="1">
      <alignment horizontal="left" wrapText="1"/>
    </xf>
    <xf numFmtId="0" fontId="2" fillId="0" borderId="12"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protection locked="0"/>
    </xf>
    <xf numFmtId="0" fontId="2" fillId="0" borderId="12" xfId="0" applyFont="1" applyFill="1" applyBorder="1" applyAlignment="1" applyProtection="1">
      <alignment horizontal="left" vertical="top"/>
      <protection locked="0"/>
    </xf>
    <xf numFmtId="0" fontId="3" fillId="13" borderId="0" xfId="0" quotePrefix="1" applyFont="1" applyFill="1" applyBorder="1" applyAlignment="1" applyProtection="1">
      <alignment vertical="center" wrapText="1"/>
      <protection locked="0"/>
    </xf>
    <xf numFmtId="0" fontId="3" fillId="13" borderId="7" xfId="0" quotePrefix="1" applyFont="1" applyFill="1" applyBorder="1" applyAlignment="1" applyProtection="1">
      <alignment vertical="center" wrapText="1"/>
      <protection locked="0"/>
    </xf>
    <xf numFmtId="0" fontId="25" fillId="21" borderId="28" xfId="1" applyFont="1" applyFill="1" applyBorder="1" applyAlignment="1">
      <alignment vertical="center" wrapText="1"/>
    </xf>
    <xf numFmtId="0" fontId="2" fillId="0" borderId="27" xfId="0" applyFont="1" applyBorder="1" applyAlignment="1">
      <alignment vertical="center" wrapText="1"/>
    </xf>
    <xf numFmtId="0" fontId="22" fillId="0" borderId="27" xfId="0" applyFont="1" applyBorder="1" applyAlignment="1">
      <alignment horizontal="center" vertical="center" wrapText="1"/>
    </xf>
    <xf numFmtId="0" fontId="26" fillId="0" borderId="0" xfId="0" applyFont="1" applyBorder="1"/>
    <xf numFmtId="0" fontId="27" fillId="11" borderId="0" xfId="0" applyFont="1" applyFill="1" applyAlignment="1">
      <alignment horizontal="left" vertical="top"/>
    </xf>
    <xf numFmtId="0" fontId="15" fillId="11" borderId="0" xfId="1" applyFont="1" applyFill="1" applyAlignment="1">
      <alignment horizontal="left" vertical="top" wrapText="1" indent="3"/>
    </xf>
    <xf numFmtId="0" fontId="2" fillId="0" borderId="0" xfId="0" applyFont="1" applyFill="1" applyBorder="1" applyAlignment="1" applyProtection="1">
      <alignment horizontal="left" vertical="top"/>
      <protection locked="0"/>
    </xf>
    <xf numFmtId="0" fontId="2" fillId="0" borderId="25" xfId="0" applyFont="1" applyFill="1" applyBorder="1" applyAlignment="1" applyProtection="1">
      <alignment horizontal="left" vertical="top"/>
      <protection locked="0"/>
    </xf>
    <xf numFmtId="0" fontId="2" fillId="0" borderId="26" xfId="0" applyFont="1" applyFill="1" applyBorder="1" applyAlignment="1" applyProtection="1">
      <alignment horizontal="left" vertical="top"/>
      <protection locked="0"/>
    </xf>
    <xf numFmtId="0" fontId="3" fillId="13" borderId="0" xfId="0" applyFont="1" applyFill="1" applyBorder="1" applyAlignment="1" applyProtection="1">
      <alignment wrapText="1"/>
      <protection locked="0"/>
    </xf>
    <xf numFmtId="0" fontId="2" fillId="13" borderId="13" xfId="0" quotePrefix="1" applyFont="1" applyFill="1" applyBorder="1" applyAlignment="1" applyProtection="1">
      <alignment horizontal="left" vertical="center" wrapText="1" indent="1"/>
      <protection locked="0"/>
    </xf>
    <xf numFmtId="0" fontId="2" fillId="13" borderId="25" xfId="0" quotePrefix="1" applyFont="1" applyFill="1" applyBorder="1" applyAlignment="1" applyProtection="1">
      <alignment horizontal="left" vertical="center" wrapText="1" indent="1"/>
      <protection locked="0"/>
    </xf>
    <xf numFmtId="0" fontId="2" fillId="13" borderId="12" xfId="0" quotePrefix="1" applyFont="1" applyFill="1" applyBorder="1" applyAlignment="1" applyProtection="1">
      <alignment horizontal="left" vertical="center" wrapText="1" indent="1"/>
      <protection locked="0"/>
    </xf>
    <xf numFmtId="0" fontId="2" fillId="13" borderId="26" xfId="0" quotePrefix="1" applyFont="1" applyFill="1" applyBorder="1" applyAlignment="1" applyProtection="1">
      <alignment horizontal="left" vertical="center" wrapText="1" indent="1"/>
      <protection locked="0"/>
    </xf>
    <xf numFmtId="0" fontId="2" fillId="13" borderId="13" xfId="0" applyFont="1" applyFill="1" applyBorder="1" applyAlignment="1" applyProtection="1">
      <alignment horizontal="left" wrapText="1" indent="1"/>
      <protection locked="0"/>
    </xf>
    <xf numFmtId="0" fontId="2" fillId="13" borderId="25" xfId="0" applyFont="1" applyFill="1" applyBorder="1" applyAlignment="1" applyProtection="1">
      <alignment horizontal="left" wrapText="1" indent="1"/>
      <protection locked="0"/>
    </xf>
    <xf numFmtId="0" fontId="2" fillId="13" borderId="0" xfId="0" applyFont="1" applyFill="1" applyBorder="1" applyAlignment="1" applyProtection="1">
      <alignment horizontal="left" vertical="top"/>
      <protection locked="0"/>
    </xf>
    <xf numFmtId="0" fontId="3" fillId="6" borderId="7" xfId="0" quotePrefix="1" applyFont="1" applyFill="1" applyBorder="1" applyAlignment="1" applyProtection="1">
      <alignment wrapText="1"/>
      <protection locked="0"/>
    </xf>
    <xf numFmtId="0" fontId="2" fillId="6" borderId="7" xfId="0" applyFont="1" applyFill="1" applyBorder="1" applyAlignment="1" applyProtection="1">
      <protection locked="0"/>
    </xf>
    <xf numFmtId="0" fontId="2" fillId="13" borderId="4" xfId="0" quotePrefix="1" applyFont="1" applyFill="1" applyBorder="1" applyAlignment="1" applyProtection="1">
      <alignment horizontal="left" vertical="center" wrapText="1" indent="1"/>
      <protection locked="0"/>
    </xf>
    <xf numFmtId="0" fontId="2" fillId="0" borderId="13" xfId="0" applyFont="1" applyFill="1" applyBorder="1" applyProtection="1">
      <protection locked="0"/>
    </xf>
    <xf numFmtId="0" fontId="2" fillId="0" borderId="17" xfId="0" applyFont="1" applyFill="1" applyBorder="1" applyProtection="1">
      <protection locked="0"/>
    </xf>
    <xf numFmtId="0" fontId="28" fillId="13" borderId="0" xfId="0" applyFont="1" applyFill="1" applyBorder="1" applyAlignment="1">
      <alignment horizontal="left" wrapText="1"/>
    </xf>
    <xf numFmtId="0" fontId="18" fillId="13" borderId="4" xfId="0" applyFont="1" applyFill="1" applyBorder="1" applyAlignment="1">
      <alignment horizontal="left" wrapText="1"/>
    </xf>
    <xf numFmtId="0" fontId="3" fillId="12" borderId="31" xfId="0" applyFont="1" applyFill="1" applyBorder="1" applyAlignment="1" applyProtection="1">
      <alignment vertical="top" wrapText="1"/>
      <protection locked="0"/>
    </xf>
    <xf numFmtId="0" fontId="19" fillId="12" borderId="30" xfId="0" applyFont="1" applyFill="1" applyBorder="1" applyAlignment="1" applyProtection="1">
      <alignment vertical="top" wrapText="1"/>
      <protection locked="0"/>
    </xf>
    <xf numFmtId="0" fontId="2" fillId="12" borderId="31" xfId="0" applyFont="1" applyFill="1" applyBorder="1" applyProtection="1">
      <protection locked="0"/>
    </xf>
    <xf numFmtId="0" fontId="3" fillId="12" borderId="30" xfId="0" applyFont="1" applyFill="1" applyBorder="1" applyAlignment="1" applyProtection="1">
      <protection locked="0"/>
    </xf>
    <xf numFmtId="0" fontId="15" fillId="13" borderId="0" xfId="1" applyFont="1" applyFill="1" applyAlignment="1" applyProtection="1">
      <alignment horizontal="left" indent="3"/>
      <protection locked="0"/>
    </xf>
    <xf numFmtId="0" fontId="15" fillId="4" borderId="0" xfId="1" applyFont="1" applyFill="1" applyAlignment="1" applyProtection="1">
      <alignment horizontal="left" indent="3"/>
    </xf>
    <xf numFmtId="0" fontId="15" fillId="2" borderId="0" xfId="1" applyFont="1" applyFill="1" applyAlignment="1" applyProtection="1">
      <alignment horizontal="left" indent="3"/>
    </xf>
    <xf numFmtId="0" fontId="2" fillId="8" borderId="29" xfId="0" applyFont="1" applyFill="1" applyBorder="1" applyAlignment="1" applyProtection="1">
      <alignment horizontal="left" vertical="top" wrapText="1" indent="2"/>
    </xf>
    <xf numFmtId="0" fontId="2" fillId="8" borderId="29" xfId="0" applyFont="1"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protection locked="0"/>
    </xf>
    <xf numFmtId="0" fontId="2" fillId="8" borderId="29" xfId="0" applyFont="1" applyFill="1" applyBorder="1" applyAlignment="1" applyProtection="1">
      <alignment horizontal="left" vertical="top" wrapText="1" indent="1"/>
    </xf>
    <xf numFmtId="0" fontId="2" fillId="8" borderId="12" xfId="0" applyFont="1" applyFill="1" applyBorder="1" applyAlignment="1" applyProtection="1">
      <alignment horizontal="left" vertical="top" wrapText="1" indent="1"/>
    </xf>
    <xf numFmtId="0" fontId="2" fillId="8" borderId="29" xfId="0" quotePrefix="1" applyFont="1" applyFill="1" applyBorder="1" applyAlignment="1" applyProtection="1">
      <alignment horizontal="left" vertical="top" wrapText="1" indent="2"/>
    </xf>
    <xf numFmtId="0" fontId="2" fillId="8" borderId="12" xfId="0" applyFont="1" applyFill="1" applyBorder="1" applyAlignment="1" applyProtection="1">
      <alignment horizontal="left" vertical="top" wrapText="1"/>
    </xf>
    <xf numFmtId="0" fontId="2" fillId="8" borderId="29" xfId="0" applyFont="1" applyFill="1" applyBorder="1" applyAlignment="1" applyProtection="1">
      <alignment horizontal="left" vertical="top" wrapText="1"/>
    </xf>
    <xf numFmtId="0" fontId="2" fillId="8" borderId="22" xfId="0" applyFont="1" applyFill="1" applyBorder="1" applyAlignment="1" applyProtection="1">
      <alignment horizontal="left" vertical="top" wrapText="1"/>
    </xf>
    <xf numFmtId="0" fontId="20" fillId="9" borderId="0" xfId="0" applyFont="1" applyFill="1" applyProtection="1"/>
    <xf numFmtId="0" fontId="2" fillId="13" borderId="0"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13" borderId="7"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7" borderId="0"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10" borderId="0" xfId="0" applyFont="1" applyFill="1" applyAlignment="1" applyProtection="1">
      <alignment wrapText="1"/>
    </xf>
    <xf numFmtId="0" fontId="0" fillId="0" borderId="0" xfId="0" applyFill="1" applyAlignment="1" applyProtection="1">
      <alignment horizontal="left" vertical="top" wrapText="1"/>
      <protection locked="0"/>
    </xf>
    <xf numFmtId="0" fontId="0" fillId="0" borderId="0" xfId="0" applyFill="1" applyBorder="1"/>
    <xf numFmtId="0" fontId="2" fillId="12" borderId="0" xfId="0" quotePrefix="1" applyFont="1" applyFill="1" applyAlignment="1" applyProtection="1">
      <alignment horizontal="left" indent="1"/>
    </xf>
    <xf numFmtId="0" fontId="2" fillId="0" borderId="0" xfId="0" applyFont="1" applyFill="1" applyProtection="1"/>
    <xf numFmtId="0" fontId="2" fillId="8" borderId="0" xfId="0" applyFont="1" applyFill="1" applyBorder="1" applyAlignment="1" applyProtection="1">
      <alignment horizontal="left" vertical="top" wrapText="1"/>
      <protection locked="0"/>
    </xf>
    <xf numFmtId="0" fontId="18" fillId="11" borderId="0" xfId="0" applyFont="1" applyFill="1" applyAlignment="1">
      <alignment horizontal="left" vertical="top" indent="1"/>
    </xf>
    <xf numFmtId="0" fontId="2" fillId="8" borderId="12" xfId="0" applyFont="1" applyFill="1" applyBorder="1" applyAlignment="1" applyProtection="1">
      <alignment horizontal="left" vertical="top" wrapText="1"/>
      <protection locked="0"/>
    </xf>
    <xf numFmtId="0" fontId="2" fillId="8" borderId="0" xfId="0" applyFont="1" applyFill="1" applyAlignment="1" applyProtection="1">
      <alignment wrapText="1"/>
      <protection locked="0"/>
    </xf>
    <xf numFmtId="0" fontId="0" fillId="8" borderId="0" xfId="0" applyFill="1" applyAlignment="1" applyProtection="1">
      <alignment wrapText="1"/>
      <protection locked="0"/>
    </xf>
    <xf numFmtId="0" fontId="2" fillId="8" borderId="22" xfId="0" applyFont="1" applyFill="1" applyBorder="1" applyAlignment="1" applyProtection="1">
      <alignment horizontal="left" vertical="top" wrapText="1"/>
      <protection locked="0"/>
    </xf>
    <xf numFmtId="0" fontId="2" fillId="0" borderId="1" xfId="0" applyFont="1" applyFill="1" applyBorder="1" applyAlignment="1" applyProtection="1">
      <alignment vertical="top" wrapText="1"/>
      <protection locked="0"/>
    </xf>
    <xf numFmtId="0" fontId="2" fillId="0" borderId="0" xfId="0" applyFont="1" applyFill="1" applyBorder="1" applyAlignment="1">
      <alignment vertical="top" wrapText="1"/>
    </xf>
    <xf numFmtId="0" fontId="2" fillId="0" borderId="0" xfId="0" applyFont="1" applyFill="1" applyAlignment="1" applyProtection="1">
      <alignment vertical="top" wrapText="1"/>
      <protection locked="0"/>
    </xf>
    <xf numFmtId="3" fontId="2" fillId="0" borderId="0" xfId="0" applyNumberFormat="1" applyFont="1" applyFill="1" applyAlignment="1" applyProtection="1">
      <alignment horizontal="right" vertical="top"/>
      <protection locked="0"/>
    </xf>
    <xf numFmtId="0" fontId="3" fillId="3" borderId="11" xfId="0" applyFont="1" applyFill="1" applyBorder="1" applyAlignment="1" applyProtection="1">
      <alignment horizontal="left" wrapText="1"/>
    </xf>
    <xf numFmtId="0" fontId="0" fillId="14" borderId="7" xfId="0" applyFont="1" applyFill="1" applyBorder="1" applyAlignment="1">
      <alignment vertical="top" wrapText="1"/>
    </xf>
    <xf numFmtId="0" fontId="2" fillId="14" borderId="6" xfId="0" applyFont="1" applyFill="1" applyBorder="1" applyAlignment="1">
      <alignment horizontal="left" vertical="top" wrapText="1"/>
    </xf>
    <xf numFmtId="0" fontId="2" fillId="14" borderId="9" xfId="0" applyFont="1" applyFill="1" applyBorder="1" applyAlignment="1">
      <alignment horizontal="left" vertical="top" wrapText="1"/>
    </xf>
    <xf numFmtId="0" fontId="2" fillId="14" borderId="10" xfId="0" applyFont="1" applyFill="1" applyBorder="1" applyAlignment="1">
      <alignment horizontal="left" vertical="top" wrapText="1"/>
    </xf>
    <xf numFmtId="2" fontId="2" fillId="14" borderId="6" xfId="0" applyNumberFormat="1" applyFont="1" applyFill="1" applyBorder="1" applyAlignment="1">
      <alignment horizontal="right" vertical="top" wrapText="1"/>
    </xf>
    <xf numFmtId="165" fontId="0" fillId="9" borderId="1" xfId="0" applyNumberFormat="1" applyFill="1" applyBorder="1" applyAlignment="1" applyProtection="1">
      <alignment horizontal="left" vertical="top" wrapText="1"/>
    </xf>
    <xf numFmtId="165" fontId="3" fillId="7" borderId="0" xfId="0" applyNumberFormat="1" applyFont="1" applyFill="1" applyBorder="1" applyAlignment="1" applyProtection="1">
      <alignment horizontal="left" vertical="top" wrapText="1"/>
    </xf>
    <xf numFmtId="165" fontId="3" fillId="5" borderId="0" xfId="0" applyNumberFormat="1" applyFont="1" applyFill="1" applyBorder="1" applyAlignment="1" applyProtection="1">
      <alignment horizontal="left" vertical="top" wrapText="1"/>
    </xf>
    <xf numFmtId="167" fontId="2" fillId="14" borderId="3" xfId="0" applyNumberFormat="1" applyFont="1" applyFill="1" applyBorder="1" applyAlignment="1">
      <alignment horizontal="right" vertical="top"/>
    </xf>
    <xf numFmtId="167" fontId="2" fillId="14" borderId="1" xfId="0" applyNumberFormat="1" applyFont="1" applyFill="1" applyBorder="1" applyAlignment="1">
      <alignment horizontal="right" vertical="top"/>
    </xf>
    <xf numFmtId="167" fontId="2" fillId="14" borderId="0" xfId="0" applyNumberFormat="1" applyFont="1" applyFill="1" applyAlignment="1">
      <alignment horizontal="right" vertical="top"/>
    </xf>
    <xf numFmtId="167" fontId="2" fillId="14" borderId="24" xfId="0" applyNumberFormat="1" applyFont="1" applyFill="1" applyBorder="1" applyAlignment="1">
      <alignment horizontal="right" vertical="top"/>
    </xf>
    <xf numFmtId="167" fontId="2" fillId="14" borderId="2" xfId="0" applyNumberFormat="1" applyFont="1" applyFill="1" applyBorder="1" applyAlignment="1">
      <alignment horizontal="right" vertical="top"/>
    </xf>
    <xf numFmtId="167" fontId="2" fillId="14" borderId="6" xfId="0" applyNumberFormat="1" applyFont="1" applyFill="1" applyBorder="1" applyAlignment="1">
      <alignment horizontal="right" vertical="top"/>
    </xf>
    <xf numFmtId="166" fontId="2" fillId="10" borderId="0" xfId="0" applyNumberFormat="1" applyFont="1" applyFill="1" applyProtection="1"/>
    <xf numFmtId="166" fontId="2" fillId="10" borderId="0" xfId="0" applyNumberFormat="1" applyFont="1" applyFill="1" applyBorder="1" applyAlignment="1" applyProtection="1">
      <alignment horizontal="right" vertical="top" wrapText="1"/>
    </xf>
    <xf numFmtId="166" fontId="8" fillId="10" borderId="0" xfId="0" applyNumberFormat="1" applyFont="1" applyFill="1" applyBorder="1" applyAlignment="1" applyProtection="1">
      <alignment horizontal="right" vertical="top" wrapText="1"/>
    </xf>
    <xf numFmtId="166" fontId="8" fillId="10" borderId="8" xfId="0" applyNumberFormat="1" applyFont="1" applyFill="1" applyBorder="1" applyAlignment="1" applyProtection="1">
      <alignment horizontal="right" vertical="top" wrapText="1"/>
    </xf>
    <xf numFmtId="166" fontId="8" fillId="10" borderId="4" xfId="0" applyNumberFormat="1" applyFont="1" applyFill="1" applyBorder="1" applyAlignment="1" applyProtection="1">
      <alignment horizontal="right" vertical="top" wrapText="1"/>
    </xf>
    <xf numFmtId="166" fontId="2" fillId="8" borderId="0" xfId="0" applyNumberFormat="1" applyFont="1" applyFill="1" applyProtection="1"/>
    <xf numFmtId="166" fontId="2" fillId="0" borderId="0" xfId="0" applyNumberFormat="1" applyFont="1" applyFill="1" applyProtection="1"/>
    <xf numFmtId="166" fontId="2" fillId="10" borderId="3" xfId="0" applyNumberFormat="1" applyFont="1" applyFill="1" applyBorder="1" applyAlignment="1" applyProtection="1">
      <alignment horizontal="right" vertical="top" wrapText="1"/>
    </xf>
    <xf numFmtId="166" fontId="8" fillId="10" borderId="3" xfId="0" applyNumberFormat="1" applyFont="1" applyFill="1" applyBorder="1" applyAlignment="1" applyProtection="1">
      <alignment horizontal="right" vertical="top" wrapText="1"/>
    </xf>
    <xf numFmtId="166" fontId="2" fillId="8" borderId="1" xfId="0" applyNumberFormat="1" applyFont="1" applyFill="1" applyBorder="1" applyAlignment="1" applyProtection="1">
      <alignment wrapText="1"/>
    </xf>
    <xf numFmtId="166" fontId="3" fillId="8" borderId="0" xfId="0" applyNumberFormat="1" applyFont="1" applyFill="1" applyBorder="1" applyAlignment="1" applyProtection="1">
      <alignment horizontal="right" wrapText="1"/>
    </xf>
    <xf numFmtId="166" fontId="3" fillId="8" borderId="0" xfId="0" applyNumberFormat="1" applyFont="1" applyFill="1" applyBorder="1" applyAlignment="1" applyProtection="1">
      <alignment wrapText="1"/>
    </xf>
    <xf numFmtId="166" fontId="2" fillId="8" borderId="1" xfId="0" applyNumberFormat="1" applyFont="1" applyFill="1" applyBorder="1" applyAlignment="1" applyProtection="1">
      <alignment horizontal="left" vertical="top" wrapText="1"/>
    </xf>
    <xf numFmtId="166" fontId="2" fillId="8" borderId="0" xfId="0" applyNumberFormat="1" applyFont="1" applyFill="1" applyBorder="1" applyAlignment="1" applyProtection="1">
      <alignment horizontal="right" vertical="top" wrapText="1"/>
    </xf>
    <xf numFmtId="166" fontId="2" fillId="0" borderId="1" xfId="0" applyNumberFormat="1" applyFont="1" applyFill="1" applyBorder="1" applyAlignment="1" applyProtection="1">
      <alignment horizontal="left" vertical="top" wrapText="1"/>
      <protection locked="0"/>
    </xf>
    <xf numFmtId="166" fontId="2" fillId="0" borderId="0" xfId="0" applyNumberFormat="1" applyFont="1" applyFill="1" applyBorder="1" applyAlignment="1" applyProtection="1">
      <alignment horizontal="right" vertical="top" wrapText="1"/>
      <protection locked="0"/>
    </xf>
    <xf numFmtId="166" fontId="2" fillId="0" borderId="29" xfId="0" applyNumberFormat="1" applyFont="1" applyFill="1" applyBorder="1" applyAlignment="1" applyProtection="1">
      <alignment horizontal="left" vertical="top" wrapText="1"/>
      <protection locked="0"/>
    </xf>
    <xf numFmtId="166" fontId="2" fillId="0" borderId="12" xfId="0" applyNumberFormat="1" applyFont="1" applyFill="1" applyBorder="1" applyAlignment="1" applyProtection="1">
      <alignment horizontal="right" vertical="top" wrapText="1"/>
      <protection locked="0"/>
    </xf>
    <xf numFmtId="166" fontId="2" fillId="0" borderId="0" xfId="0" applyNumberFormat="1" applyFont="1" applyFill="1" applyAlignment="1" applyProtection="1">
      <alignment horizontal="right" vertical="top" wrapText="1"/>
      <protection locked="0"/>
    </xf>
    <xf numFmtId="166" fontId="2" fillId="8" borderId="29" xfId="0" applyNumberFormat="1" applyFont="1" applyFill="1" applyBorder="1" applyAlignment="1" applyProtection="1">
      <alignment horizontal="left" vertical="top" wrapText="1"/>
    </xf>
    <xf numFmtId="166" fontId="2" fillId="8" borderId="22" xfId="0" applyNumberFormat="1" applyFont="1" applyFill="1" applyBorder="1" applyProtection="1"/>
    <xf numFmtId="166" fontId="2" fillId="8" borderId="12" xfId="0" applyNumberFormat="1" applyFont="1" applyFill="1" applyBorder="1" applyProtection="1"/>
    <xf numFmtId="166" fontId="8" fillId="8" borderId="0" xfId="0" applyNumberFormat="1" applyFont="1" applyFill="1" applyBorder="1" applyAlignment="1" applyProtection="1">
      <alignment horizontal="right" vertical="top" wrapText="1"/>
    </xf>
    <xf numFmtId="166" fontId="2" fillId="8" borderId="5" xfId="0" applyNumberFormat="1" applyFont="1" applyFill="1" applyBorder="1" applyAlignment="1" applyProtection="1">
      <alignment horizontal="left" vertical="top" wrapText="1"/>
    </xf>
    <xf numFmtId="166" fontId="8" fillId="8" borderId="4" xfId="0" applyNumberFormat="1" applyFont="1" applyFill="1" applyBorder="1" applyAlignment="1" applyProtection="1">
      <alignment horizontal="right" vertical="top" wrapText="1"/>
    </xf>
    <xf numFmtId="166" fontId="2" fillId="8" borderId="11" xfId="0" applyNumberFormat="1" applyFont="1" applyFill="1" applyBorder="1" applyAlignment="1" applyProtection="1">
      <alignment horizontal="left" vertical="top" wrapText="1"/>
    </xf>
    <xf numFmtId="166" fontId="3" fillId="8" borderId="7" xfId="0" applyNumberFormat="1" applyFont="1" applyFill="1" applyBorder="1" applyAlignment="1" applyProtection="1">
      <alignment horizontal="right" vertical="top" wrapText="1"/>
    </xf>
    <xf numFmtId="166" fontId="2" fillId="8" borderId="29" xfId="0" applyNumberFormat="1" applyFont="1" applyFill="1" applyBorder="1" applyAlignment="1" applyProtection="1">
      <alignment horizontal="left" vertical="top" wrapText="1"/>
      <protection locked="0"/>
    </xf>
    <xf numFmtId="166" fontId="2" fillId="8" borderId="10" xfId="0" applyNumberFormat="1" applyFont="1" applyFill="1" applyBorder="1" applyAlignment="1" applyProtection="1">
      <alignment horizontal="left" vertical="top" wrapText="1"/>
    </xf>
    <xf numFmtId="166" fontId="8" fillId="8" borderId="9" xfId="0" applyNumberFormat="1" applyFont="1" applyFill="1" applyBorder="1" applyAlignment="1" applyProtection="1">
      <alignment horizontal="right" vertical="top" wrapText="1"/>
    </xf>
    <xf numFmtId="166" fontId="8" fillId="8" borderId="6" xfId="0" applyNumberFormat="1" applyFont="1" applyFill="1" applyBorder="1" applyAlignment="1" applyProtection="1">
      <alignment horizontal="right" vertical="top" wrapText="1"/>
    </xf>
    <xf numFmtId="166" fontId="8" fillId="8" borderId="14" xfId="0" applyNumberFormat="1" applyFont="1" applyFill="1" applyBorder="1" applyAlignment="1" applyProtection="1">
      <alignment horizontal="right" vertical="top" wrapText="1"/>
    </xf>
    <xf numFmtId="166" fontId="8" fillId="8" borderId="7" xfId="0" applyNumberFormat="1" applyFont="1" applyFill="1" applyBorder="1" applyAlignment="1" applyProtection="1">
      <alignment horizontal="right" vertical="top" wrapText="1"/>
    </xf>
    <xf numFmtId="166" fontId="2" fillId="8" borderId="0" xfId="0" applyNumberFormat="1" applyFont="1" applyFill="1" applyBorder="1" applyAlignment="1" applyProtection="1">
      <alignment horizontal="left" vertical="top" wrapText="1"/>
    </xf>
    <xf numFmtId="166" fontId="8" fillId="8" borderId="3" xfId="0" applyNumberFormat="1" applyFont="1" applyFill="1" applyBorder="1" applyAlignment="1" applyProtection="1">
      <alignment horizontal="right" vertical="top" wrapText="1"/>
    </xf>
    <xf numFmtId="166" fontId="8" fillId="8" borderId="3" xfId="0" applyNumberFormat="1" applyFont="1" applyFill="1" applyBorder="1" applyAlignment="1" applyProtection="1">
      <alignment horizontal="right" vertical="top"/>
    </xf>
    <xf numFmtId="166" fontId="8" fillId="8" borderId="0" xfId="0" applyNumberFormat="1" applyFont="1" applyFill="1" applyAlignment="1" applyProtection="1">
      <alignment horizontal="right" vertical="top"/>
    </xf>
    <xf numFmtId="166" fontId="8" fillId="8" borderId="0" xfId="0" applyNumberFormat="1" applyFont="1" applyFill="1" applyBorder="1" applyAlignment="1" applyProtection="1">
      <alignment horizontal="right" vertical="top"/>
    </xf>
    <xf numFmtId="166" fontId="8" fillId="14" borderId="0" xfId="0" applyNumberFormat="1" applyFont="1" applyFill="1" applyBorder="1" applyAlignment="1" applyProtection="1">
      <alignment horizontal="right" vertical="top"/>
    </xf>
    <xf numFmtId="0" fontId="2" fillId="10" borderId="0" xfId="0" applyFont="1" applyFill="1" applyAlignment="1" applyProtection="1"/>
    <xf numFmtId="0" fontId="29" fillId="10" borderId="0" xfId="0" applyFont="1" applyFill="1" applyProtection="1"/>
    <xf numFmtId="166" fontId="2" fillId="0" borderId="0" xfId="0" applyNumberFormat="1" applyFont="1" applyFill="1" applyBorder="1" applyAlignment="1" applyProtection="1">
      <alignment horizontal="right" vertical="top" wrapText="1"/>
    </xf>
    <xf numFmtId="166" fontId="2" fillId="10" borderId="14" xfId="0" applyNumberFormat="1" applyFont="1" applyFill="1" applyBorder="1" applyAlignment="1" applyProtection="1">
      <alignment horizontal="right" vertical="top" wrapText="1"/>
    </xf>
    <xf numFmtId="166" fontId="2" fillId="10" borderId="7" xfId="0" applyNumberFormat="1" applyFont="1" applyFill="1" applyBorder="1" applyAlignment="1" applyProtection="1">
      <alignment horizontal="right" vertical="top" wrapText="1"/>
    </xf>
    <xf numFmtId="166" fontId="3" fillId="7" borderId="0" xfId="0" applyNumberFormat="1" applyFont="1" applyFill="1" applyBorder="1" applyAlignment="1" applyProtection="1">
      <alignment horizontal="right" vertical="top" wrapText="1"/>
    </xf>
    <xf numFmtId="166" fontId="3" fillId="5" borderId="0" xfId="0" applyNumberFormat="1" applyFont="1" applyFill="1" applyBorder="1" applyAlignment="1" applyProtection="1">
      <alignment horizontal="right" vertical="top" wrapText="1"/>
    </xf>
    <xf numFmtId="166" fontId="8" fillId="10" borderId="14" xfId="0" applyNumberFormat="1" applyFont="1" applyFill="1" applyBorder="1" applyAlignment="1" applyProtection="1">
      <alignment horizontal="right" vertical="top" wrapText="1"/>
    </xf>
    <xf numFmtId="166" fontId="8" fillId="10" borderId="7" xfId="0" applyNumberFormat="1" applyFont="1" applyFill="1" applyBorder="1" applyAlignment="1" applyProtection="1">
      <alignment horizontal="right" vertical="top" wrapText="1"/>
    </xf>
    <xf numFmtId="166" fontId="3" fillId="15" borderId="14" xfId="0" applyNumberFormat="1" applyFont="1" applyFill="1" applyBorder="1" applyAlignment="1" applyProtection="1">
      <alignment horizontal="right"/>
    </xf>
    <xf numFmtId="166" fontId="3" fillId="15" borderId="0" xfId="0" applyNumberFormat="1" applyFont="1" applyFill="1" applyBorder="1" applyProtection="1"/>
    <xf numFmtId="166" fontId="2" fillId="14" borderId="3" xfId="0" applyNumberFormat="1" applyFont="1" applyFill="1" applyBorder="1" applyAlignment="1" applyProtection="1">
      <alignment horizontal="right" vertical="top"/>
    </xf>
    <xf numFmtId="166" fontId="2" fillId="14" borderId="16" xfId="0" applyNumberFormat="1" applyFont="1" applyFill="1" applyBorder="1" applyAlignment="1" applyProtection="1">
      <alignment horizontal="right" vertical="top"/>
    </xf>
    <xf numFmtId="166" fontId="2" fillId="14" borderId="17" xfId="0" applyNumberFormat="1" applyFont="1" applyFill="1" applyBorder="1" applyAlignment="1" applyProtection="1">
      <alignment horizontal="right" vertical="top"/>
    </xf>
    <xf numFmtId="166" fontId="2" fillId="14" borderId="0" xfId="0" applyNumberFormat="1" applyFont="1" applyFill="1" applyAlignment="1" applyProtection="1"/>
    <xf numFmtId="166" fontId="2" fillId="14" borderId="14" xfId="0" applyNumberFormat="1" applyFont="1" applyFill="1" applyBorder="1" applyProtection="1"/>
    <xf numFmtId="0" fontId="16" fillId="4" borderId="0" xfId="1" applyFont="1" applyFill="1" applyAlignment="1" applyProtection="1">
      <alignment horizontal="left"/>
    </xf>
    <xf numFmtId="0" fontId="2" fillId="14" borderId="0" xfId="0" quotePrefix="1" applyFont="1" applyFill="1" applyBorder="1" applyAlignment="1" applyProtection="1">
      <alignment horizontal="right"/>
    </xf>
    <xf numFmtId="2" fontId="2" fillId="14" borderId="0" xfId="0" applyNumberFormat="1" applyFont="1" applyFill="1" applyAlignment="1" applyProtection="1">
      <alignment horizontal="left"/>
    </xf>
    <xf numFmtId="166" fontId="8" fillId="14" borderId="0" xfId="0" applyNumberFormat="1" applyFont="1" applyFill="1" applyBorder="1" applyAlignment="1" applyProtection="1">
      <alignment horizontal="left" vertical="top"/>
    </xf>
    <xf numFmtId="166" fontId="8" fillId="14" borderId="0" xfId="0" applyNumberFormat="1" applyFont="1" applyFill="1" applyBorder="1" applyAlignment="1" applyProtection="1">
      <alignment horizontal="left" vertical="top" indent="2"/>
    </xf>
    <xf numFmtId="0" fontId="8" fillId="8" borderId="0" xfId="0" applyFont="1" applyFill="1" applyProtection="1"/>
    <xf numFmtId="165" fontId="2" fillId="4" borderId="0" xfId="0" applyNumberFormat="1" applyFont="1" applyFill="1" applyProtection="1"/>
    <xf numFmtId="3" fontId="2" fillId="0" borderId="0" xfId="0" applyNumberFormat="1" applyFont="1" applyFill="1" applyAlignment="1" applyProtection="1">
      <alignment horizontal="right" vertical="top"/>
    </xf>
    <xf numFmtId="3" fontId="2" fillId="0" borderId="0" xfId="0" applyNumberFormat="1" applyFont="1" applyFill="1" applyBorder="1" applyAlignment="1" applyProtection="1">
      <alignment horizontal="right" vertical="top" wrapText="1"/>
      <protection locked="0"/>
    </xf>
    <xf numFmtId="0" fontId="2" fillId="0" borderId="29" xfId="0" applyFont="1" applyFill="1" applyBorder="1" applyAlignment="1" applyProtection="1">
      <alignment horizontal="left" vertical="top" wrapText="1"/>
      <protection locked="0"/>
    </xf>
    <xf numFmtId="0" fontId="2" fillId="8" borderId="25" xfId="0" applyFont="1" applyFill="1" applyBorder="1" applyAlignment="1" applyProtection="1">
      <alignment horizontal="left" vertical="top" wrapText="1" indent="1"/>
    </xf>
    <xf numFmtId="0" fontId="2" fillId="8" borderId="32" xfId="0" applyFont="1" applyFill="1" applyBorder="1" applyAlignment="1" applyProtection="1">
      <alignment horizontal="left" vertical="top" wrapText="1"/>
      <protection locked="0"/>
    </xf>
    <xf numFmtId="165" fontId="3" fillId="14" borderId="14" xfId="0" applyNumberFormat="1" applyFont="1" applyFill="1" applyBorder="1" applyAlignment="1" applyProtection="1">
      <alignment horizontal="left" vertical="top" wrapText="1"/>
    </xf>
    <xf numFmtId="0" fontId="2" fillId="0" borderId="13" xfId="0" quotePrefix="1" applyFont="1" applyFill="1" applyBorder="1" applyAlignment="1" applyProtection="1">
      <alignment horizontal="left" vertical="center" wrapText="1"/>
      <protection locked="0"/>
    </xf>
    <xf numFmtId="0" fontId="2" fillId="0" borderId="25" xfId="0" quotePrefix="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top" wrapText="1"/>
      <protection locked="0"/>
    </xf>
    <xf numFmtId="166" fontId="2" fillId="0" borderId="0" xfId="0" applyNumberFormat="1" applyFont="1" applyFill="1" applyAlignment="1" applyProtection="1">
      <alignment horizontal="right" vertical="top"/>
      <protection locked="0"/>
    </xf>
    <xf numFmtId="0" fontId="2" fillId="0" borderId="3" xfId="0" applyFont="1" applyFill="1" applyBorder="1" applyAlignment="1" applyProtection="1">
      <alignment vertical="top" wrapText="1"/>
      <protection locked="0"/>
    </xf>
    <xf numFmtId="0" fontId="2" fillId="0" borderId="3" xfId="0" applyFont="1" applyFill="1" applyBorder="1" applyAlignment="1" applyProtection="1">
      <alignment horizontal="left"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vertical="top" wrapText="1"/>
      <protection locked="0"/>
    </xf>
    <xf numFmtId="0" fontId="0" fillId="0" borderId="0" xfId="0" applyFill="1" applyAlignment="1" applyProtection="1">
      <alignment horizontal="left" vertical="top" wrapText="1"/>
      <protection locked="0"/>
    </xf>
    <xf numFmtId="0" fontId="2" fillId="0" borderId="3" xfId="0" applyFont="1" applyFill="1" applyBorder="1" applyAlignment="1" applyProtection="1">
      <alignment vertical="top" wrapText="1"/>
      <protection locked="0"/>
    </xf>
    <xf numFmtId="0" fontId="2" fillId="14" borderId="0" xfId="0" applyFont="1" applyFill="1"/>
    <xf numFmtId="0" fontId="4" fillId="14" borderId="0" xfId="0" applyFont="1" applyFill="1"/>
    <xf numFmtId="0" fontId="3" fillId="14" borderId="0" xfId="0" applyFont="1" applyFill="1"/>
    <xf numFmtId="0" fontId="2" fillId="14" borderId="0" xfId="0" applyFont="1" applyFill="1" applyAlignment="1">
      <alignment horizontal="right"/>
    </xf>
    <xf numFmtId="49" fontId="2" fillId="14" borderId="0" xfId="0" applyNumberFormat="1" applyFont="1" applyFill="1"/>
    <xf numFmtId="165" fontId="14" fillId="14" borderId="0" xfId="0" applyNumberFormat="1" applyFont="1" applyFill="1"/>
    <xf numFmtId="166" fontId="2" fillId="14" borderId="0" xfId="0" applyNumberFormat="1" applyFont="1" applyFill="1" applyAlignment="1" applyProtection="1">
      <alignment horizontal="right" vertical="top"/>
    </xf>
    <xf numFmtId="0" fontId="2" fillId="14" borderId="2" xfId="0" applyFont="1" applyFill="1" applyBorder="1" applyAlignment="1">
      <alignment horizontal="center"/>
    </xf>
    <xf numFmtId="0" fontId="2" fillId="14" borderId="1" xfId="0" applyFont="1" applyFill="1" applyBorder="1" applyAlignment="1">
      <alignment horizontal="center"/>
    </xf>
    <xf numFmtId="0" fontId="2" fillId="14" borderId="24" xfId="0" applyFont="1" applyFill="1" applyBorder="1" applyAlignment="1">
      <alignment horizontal="center"/>
    </xf>
    <xf numFmtId="0" fontId="2" fillId="14" borderId="6" xfId="0" applyFont="1" applyFill="1" applyBorder="1"/>
    <xf numFmtId="0" fontId="2" fillId="14" borderId="3" xfId="0" applyFont="1" applyFill="1" applyBorder="1" applyAlignment="1">
      <alignment horizontal="center"/>
    </xf>
    <xf numFmtId="0" fontId="2" fillId="14" borderId="0" xfId="0" applyFont="1" applyFill="1" applyAlignment="1">
      <alignment horizontal="center"/>
    </xf>
    <xf numFmtId="166" fontId="2" fillId="14" borderId="4" xfId="0" applyNumberFormat="1" applyFont="1" applyFill="1" applyBorder="1" applyAlignment="1" applyProtection="1">
      <alignment horizontal="right" vertical="top"/>
    </xf>
    <xf numFmtId="0" fontId="0" fillId="0" borderId="0" xfId="0" applyBorder="1"/>
    <xf numFmtId="0" fontId="2" fillId="0" borderId="0" xfId="0" applyFont="1" applyBorder="1" applyAlignment="1">
      <alignment vertical="center" wrapText="1"/>
    </xf>
    <xf numFmtId="0" fontId="23" fillId="0" borderId="0" xfId="0" applyFont="1" applyBorder="1" applyAlignment="1">
      <alignment horizontal="center" vertical="center" wrapText="1"/>
    </xf>
    <xf numFmtId="0" fontId="2" fillId="22" borderId="1" xfId="0" applyFont="1" applyFill="1" applyBorder="1" applyAlignment="1">
      <alignment vertical="center" wrapText="1"/>
    </xf>
    <xf numFmtId="0" fontId="2" fillId="22" borderId="5" xfId="0" applyFont="1" applyFill="1" applyBorder="1" applyAlignment="1">
      <alignment vertical="center" wrapText="1"/>
    </xf>
    <xf numFmtId="0" fontId="21" fillId="2" borderId="0" xfId="0" applyFont="1" applyFill="1" applyProtection="1"/>
    <xf numFmtId="0" fontId="2" fillId="8" borderId="25" xfId="0" quotePrefix="1" applyFont="1" applyFill="1" applyBorder="1" applyAlignment="1" applyProtection="1">
      <alignment horizontal="left" vertical="top" wrapText="1" indent="1"/>
    </xf>
    <xf numFmtId="0" fontId="2" fillId="8" borderId="25" xfId="0" applyFont="1" applyFill="1" applyBorder="1" applyAlignment="1" applyProtection="1">
      <alignment horizontal="left" vertical="top" wrapText="1"/>
      <protection locked="0"/>
    </xf>
    <xf numFmtId="0" fontId="2" fillId="8" borderId="33" xfId="0" applyFont="1" applyFill="1" applyBorder="1" applyAlignment="1" applyProtection="1">
      <alignment horizontal="left" vertical="top" wrapText="1"/>
      <protection locked="0"/>
    </xf>
    <xf numFmtId="166" fontId="2" fillId="8" borderId="33" xfId="0" applyNumberFormat="1" applyFont="1" applyFill="1" applyBorder="1" applyAlignment="1" applyProtection="1">
      <alignment horizontal="left" vertical="top" wrapText="1"/>
      <protection locked="0"/>
    </xf>
    <xf numFmtId="0" fontId="2" fillId="14" borderId="0" xfId="0" applyFont="1" applyFill="1" applyAlignment="1" applyProtection="1"/>
    <xf numFmtId="0" fontId="30" fillId="14" borderId="0" xfId="0" applyFont="1" applyFill="1" applyAlignment="1" applyProtection="1">
      <alignment horizontal="left" vertical="top"/>
    </xf>
    <xf numFmtId="166" fontId="2" fillId="8" borderId="25" xfId="0" applyNumberFormat="1" applyFont="1" applyFill="1" applyBorder="1" applyAlignment="1" applyProtection="1">
      <alignment vertical="top"/>
    </xf>
    <xf numFmtId="0" fontId="2" fillId="8" borderId="0" xfId="0" applyFont="1" applyFill="1" applyAlignment="1" applyProtection="1">
      <alignment vertical="top" wrapText="1"/>
    </xf>
    <xf numFmtId="166" fontId="2" fillId="8" borderId="12" xfId="0" applyNumberFormat="1" applyFont="1" applyFill="1" applyBorder="1" applyAlignment="1" applyProtection="1">
      <alignment vertical="top"/>
    </xf>
    <xf numFmtId="166" fontId="2" fillId="8" borderId="22" xfId="0" applyNumberFormat="1" applyFont="1" applyFill="1" applyBorder="1" applyAlignment="1" applyProtection="1">
      <alignment vertical="top"/>
    </xf>
    <xf numFmtId="3" fontId="0" fillId="0" borderId="0" xfId="0" applyNumberFormat="1"/>
    <xf numFmtId="3" fontId="0" fillId="0" borderId="0" xfId="0" applyNumberFormat="1" applyFont="1" applyFill="1" applyAlignment="1" applyProtection="1">
      <alignment horizontal="right" vertical="top"/>
    </xf>
    <xf numFmtId="0" fontId="5" fillId="3" borderId="0" xfId="0" applyFont="1" applyFill="1" applyProtection="1"/>
    <xf numFmtId="1" fontId="2" fillId="3" borderId="0" xfId="0" applyNumberFormat="1" applyFont="1" applyFill="1" applyAlignment="1" applyProtection="1">
      <alignment horizontal="right"/>
    </xf>
    <xf numFmtId="3" fontId="0" fillId="0" borderId="0" xfId="0" applyNumberFormat="1" applyAlignment="1">
      <alignment vertical="top"/>
    </xf>
    <xf numFmtId="0" fontId="5" fillId="4" borderId="0" xfId="0" applyFont="1" applyFill="1" applyProtection="1"/>
    <xf numFmtId="1" fontId="2" fillId="4" borderId="0" xfId="0" applyNumberFormat="1" applyFont="1" applyFill="1" applyProtection="1"/>
    <xf numFmtId="0" fontId="21" fillId="4" borderId="0" xfId="0" applyFont="1" applyFill="1" applyProtection="1"/>
    <xf numFmtId="168" fontId="2" fillId="14" borderId="3" xfId="0" applyNumberFormat="1" applyFont="1" applyFill="1" applyBorder="1" applyAlignment="1" applyProtection="1">
      <alignment horizontal="right" vertical="top"/>
    </xf>
    <xf numFmtId="168" fontId="2" fillId="14" borderId="0" xfId="0" applyNumberFormat="1" applyFont="1" applyFill="1" applyBorder="1" applyAlignment="1" applyProtection="1">
      <alignment horizontal="right" vertical="top"/>
    </xf>
    <xf numFmtId="2" fontId="2" fillId="14" borderId="7" xfId="0" quotePrefix="1" applyNumberFormat="1" applyFont="1" applyFill="1" applyBorder="1" applyAlignment="1">
      <alignment vertical="top" wrapText="1"/>
    </xf>
    <xf numFmtId="0" fontId="31" fillId="14" borderId="0" xfId="0" applyFont="1" applyFill="1"/>
    <xf numFmtId="0" fontId="31" fillId="14" borderId="0" xfId="0" applyFont="1" applyFill="1" applyAlignment="1">
      <alignment horizontal="left" indent="1"/>
    </xf>
    <xf numFmtId="2" fontId="2" fillId="14" borderId="6" xfId="0" quotePrefix="1" applyNumberFormat="1" applyFont="1" applyFill="1" applyBorder="1" applyAlignment="1">
      <alignment vertical="top" wrapText="1"/>
    </xf>
    <xf numFmtId="2" fontId="2" fillId="14" borderId="0" xfId="0" quotePrefix="1" applyNumberFormat="1" applyFont="1" applyFill="1" applyBorder="1" applyAlignment="1">
      <alignment vertical="top" wrapText="1"/>
    </xf>
    <xf numFmtId="0" fontId="30" fillId="10" borderId="0" xfId="0" applyFont="1" applyFill="1" applyProtection="1"/>
    <xf numFmtId="169" fontId="2" fillId="0" borderId="0" xfId="3" applyNumberFormat="1" applyFont="1" applyFill="1" applyAlignment="1" applyProtection="1">
      <alignment horizontal="right" vertical="top"/>
    </xf>
    <xf numFmtId="9" fontId="2" fillId="14" borderId="0" xfId="2" applyFont="1" applyFill="1"/>
    <xf numFmtId="0" fontId="2" fillId="0" borderId="0" xfId="0" applyFont="1" applyFill="1"/>
    <xf numFmtId="167" fontId="2" fillId="0" borderId="0" xfId="0" applyNumberFormat="1" applyFont="1" applyFill="1"/>
    <xf numFmtId="0" fontId="2" fillId="0" borderId="0" xfId="0" applyFont="1" applyFill="1" applyAlignment="1">
      <alignment horizontal="right"/>
    </xf>
    <xf numFmtId="0" fontId="2" fillId="0" borderId="8" xfId="0" applyFont="1" applyBorder="1" applyAlignment="1">
      <alignment vertical="center" wrapText="1"/>
    </xf>
    <xf numFmtId="0" fontId="2" fillId="14" borderId="0" xfId="0" applyFont="1" applyFill="1" applyAlignment="1">
      <alignment horizontal="left" indent="1"/>
    </xf>
    <xf numFmtId="0" fontId="2" fillId="14" borderId="0" xfId="0" applyFont="1" applyFill="1" applyAlignment="1">
      <alignment horizontal="left" indent="2"/>
    </xf>
    <xf numFmtId="0" fontId="2" fillId="14" borderId="0" xfId="0" applyFont="1" applyFill="1" applyAlignment="1" applyProtection="1"/>
    <xf numFmtId="0" fontId="2" fillId="14" borderId="0" xfId="0" applyFont="1" applyFill="1" applyAlignment="1" applyProtection="1"/>
    <xf numFmtId="0" fontId="3" fillId="4" borderId="0" xfId="0" applyFont="1" applyFill="1" applyAlignment="1" applyProtection="1">
      <alignment horizontal="right"/>
    </xf>
    <xf numFmtId="0" fontId="2" fillId="8" borderId="0" xfId="0" applyFont="1" applyFill="1"/>
    <xf numFmtId="0" fontId="2" fillId="8" borderId="0" xfId="0" applyFont="1" applyFill="1" applyAlignment="1">
      <alignment wrapText="1"/>
    </xf>
    <xf numFmtId="0" fontId="3" fillId="8" borderId="0" xfId="0" applyFont="1" applyFill="1"/>
    <xf numFmtId="0" fontId="3" fillId="8" borderId="0" xfId="0" applyFont="1" applyFill="1" applyAlignment="1">
      <alignment horizontal="center"/>
    </xf>
    <xf numFmtId="0" fontId="3" fillId="8" borderId="0" xfId="0" applyFont="1" applyFill="1" applyAlignment="1">
      <alignment wrapText="1"/>
    </xf>
    <xf numFmtId="0" fontId="3" fillId="8" borderId="0" xfId="0" applyFont="1" applyFill="1" applyAlignment="1">
      <alignment horizontal="center" wrapText="1"/>
    </xf>
    <xf numFmtId="0" fontId="3" fillId="8" borderId="0" xfId="0" applyFont="1" applyFill="1" applyAlignment="1">
      <alignment vertical="center" wrapText="1"/>
    </xf>
    <xf numFmtId="9" fontId="2" fillId="8" borderId="0" xfId="2" applyFont="1" applyFill="1"/>
    <xf numFmtId="0" fontId="3" fillId="8" borderId="0" xfId="0" applyFont="1" applyFill="1" applyProtection="1"/>
    <xf numFmtId="0" fontId="2" fillId="8" borderId="0" xfId="0" quotePrefix="1" applyFont="1" applyFill="1" applyAlignment="1" applyProtection="1"/>
    <xf numFmtId="0" fontId="2" fillId="0" borderId="13" xfId="0" quotePrefix="1" applyFont="1" applyFill="1" applyBorder="1" applyAlignment="1" applyProtection="1">
      <alignment horizontal="left" vertical="top" wrapText="1"/>
      <protection locked="0"/>
    </xf>
    <xf numFmtId="0" fontId="21" fillId="2" borderId="0" xfId="0" applyFont="1" applyFill="1" applyAlignment="1" applyProtection="1"/>
    <xf numFmtId="168" fontId="0" fillId="9" borderId="0" xfId="0" applyNumberFormat="1" applyFont="1" applyFill="1" applyBorder="1" applyAlignment="1" applyProtection="1">
      <alignment horizontal="right" vertical="top" wrapText="1"/>
      <protection locked="0"/>
    </xf>
    <xf numFmtId="168" fontId="0" fillId="0" borderId="0" xfId="0" applyNumberFormat="1" applyFill="1" applyAlignment="1" applyProtection="1">
      <alignment horizontal="right" vertical="top"/>
      <protection locked="0"/>
    </xf>
    <xf numFmtId="168" fontId="0" fillId="9" borderId="0" xfId="0" applyNumberFormat="1" applyFill="1" applyAlignment="1" applyProtection="1">
      <alignment horizontal="right" vertical="top"/>
      <protection locked="0"/>
    </xf>
    <xf numFmtId="168" fontId="2" fillId="7" borderId="0" xfId="0" applyNumberFormat="1" applyFont="1" applyFill="1" applyBorder="1" applyAlignment="1" applyProtection="1">
      <alignment horizontal="right" vertical="top" wrapText="1"/>
      <protection locked="0"/>
    </xf>
    <xf numFmtId="168" fontId="2" fillId="7" borderId="0" xfId="0" applyNumberFormat="1" applyFont="1" applyFill="1" applyBorder="1" applyAlignment="1" applyProtection="1">
      <alignment vertical="top" wrapText="1"/>
      <protection locked="0"/>
    </xf>
    <xf numFmtId="168" fontId="2" fillId="5" borderId="0" xfId="0" applyNumberFormat="1" applyFont="1" applyFill="1" applyBorder="1" applyAlignment="1" applyProtection="1">
      <alignment horizontal="right" vertical="top" wrapText="1"/>
      <protection locked="0"/>
    </xf>
    <xf numFmtId="168" fontId="2" fillId="5" borderId="0" xfId="0" applyNumberFormat="1" applyFont="1" applyFill="1" applyBorder="1" applyAlignment="1" applyProtection="1">
      <alignment vertical="top" wrapText="1"/>
      <protection locked="0"/>
    </xf>
    <xf numFmtId="168" fontId="0" fillId="9" borderId="0" xfId="3" applyNumberFormat="1" applyFont="1" applyFill="1" applyAlignment="1" applyProtection="1">
      <alignment horizontal="right" vertical="top"/>
      <protection locked="0"/>
    </xf>
    <xf numFmtId="0" fontId="2" fillId="4" borderId="0" xfId="0" applyFont="1" applyFill="1" applyAlignment="1" applyProtection="1">
      <alignment vertical="top"/>
    </xf>
    <xf numFmtId="0" fontId="2" fillId="4" borderId="4" xfId="0" applyFont="1" applyFill="1" applyBorder="1" applyProtection="1"/>
    <xf numFmtId="0" fontId="3" fillId="4" borderId="5" xfId="0" applyFont="1" applyFill="1" applyBorder="1" applyProtection="1"/>
    <xf numFmtId="0" fontId="2" fillId="4" borderId="1" xfId="0" applyFont="1" applyFill="1" applyBorder="1" applyAlignment="1" applyProtection="1">
      <alignment horizontal="left" indent="1"/>
    </xf>
    <xf numFmtId="0" fontId="2" fillId="4" borderId="1" xfId="0" applyFont="1" applyFill="1" applyBorder="1" applyAlignment="1" applyProtection="1">
      <alignment horizontal="left" vertical="top" indent="1"/>
    </xf>
    <xf numFmtId="0" fontId="2" fillId="3" borderId="1" xfId="0" applyFont="1" applyFill="1" applyBorder="1" applyAlignment="1" applyProtection="1">
      <alignment horizontal="left" indent="1"/>
    </xf>
    <xf numFmtId="0" fontId="3" fillId="3" borderId="5" xfId="0" applyFont="1" applyFill="1" applyBorder="1" applyProtection="1"/>
    <xf numFmtId="0" fontId="3" fillId="3" borderId="4" xfId="0" applyFont="1" applyFill="1" applyBorder="1" applyProtection="1"/>
    <xf numFmtId="0" fontId="2" fillId="3" borderId="4" xfId="0" applyFont="1" applyFill="1" applyBorder="1" applyProtection="1"/>
    <xf numFmtId="0" fontId="32" fillId="14" borderId="0" xfId="0" applyFont="1" applyFill="1"/>
    <xf numFmtId="0" fontId="4" fillId="14" borderId="0" xfId="0" applyFont="1" applyFill="1" applyBorder="1" applyAlignment="1">
      <alignment wrapText="1"/>
    </xf>
    <xf numFmtId="0" fontId="2" fillId="14" borderId="3" xfId="0" applyFont="1" applyFill="1" applyBorder="1" applyAlignment="1">
      <alignment horizontal="left" vertical="top"/>
    </xf>
    <xf numFmtId="0" fontId="7" fillId="14" borderId="1" xfId="1" applyFont="1" applyFill="1" applyBorder="1" applyAlignment="1">
      <alignment horizontal="left" vertical="top"/>
    </xf>
    <xf numFmtId="0" fontId="3" fillId="14" borderId="5" xfId="0" quotePrefix="1" applyFont="1" applyFill="1" applyBorder="1" applyAlignment="1">
      <alignment horizontal="left" vertical="top" wrapText="1"/>
    </xf>
    <xf numFmtId="0" fontId="2" fillId="14" borderId="1" xfId="0" applyFont="1" applyFill="1" applyBorder="1" applyAlignment="1">
      <alignment horizontal="left" vertical="top"/>
    </xf>
    <xf numFmtId="0" fontId="3" fillId="14" borderId="4" xfId="0" quotePrefix="1" applyFont="1" applyFill="1" applyBorder="1" applyAlignment="1">
      <alignment horizontal="right" wrapText="1"/>
    </xf>
    <xf numFmtId="166" fontId="2" fillId="14" borderId="14" xfId="0" applyNumberFormat="1" applyFont="1" applyFill="1" applyBorder="1" applyAlignment="1">
      <alignment wrapText="1"/>
    </xf>
    <xf numFmtId="166" fontId="2" fillId="14" borderId="3" xfId="0" applyNumberFormat="1" applyFont="1" applyFill="1" applyBorder="1" applyAlignment="1">
      <alignment wrapText="1"/>
    </xf>
    <xf numFmtId="0" fontId="2" fillId="14" borderId="0" xfId="0" applyFont="1" applyFill="1" applyAlignment="1">
      <alignment vertical="top"/>
    </xf>
    <xf numFmtId="166" fontId="2" fillId="14" borderId="0" xfId="0" applyNumberFormat="1" applyFont="1" applyFill="1" applyAlignment="1">
      <alignment vertical="top"/>
    </xf>
    <xf numFmtId="0" fontId="3" fillId="14" borderId="8" xfId="0" applyFont="1" applyFill="1" applyBorder="1" applyAlignment="1">
      <alignment horizontal="left"/>
    </xf>
    <xf numFmtId="0" fontId="3" fillId="14" borderId="5" xfId="0" applyFont="1" applyFill="1" applyBorder="1" applyAlignment="1">
      <alignment horizontal="left"/>
    </xf>
    <xf numFmtId="0" fontId="5" fillId="14" borderId="0" xfId="0" applyFont="1" applyFill="1"/>
    <xf numFmtId="0" fontId="2" fillId="14" borderId="1" xfId="0" applyFont="1" applyFill="1" applyBorder="1"/>
    <xf numFmtId="0" fontId="2" fillId="14" borderId="1" xfId="0" applyFont="1" applyFill="1" applyBorder="1" applyAlignment="1">
      <alignment wrapText="1"/>
    </xf>
    <xf numFmtId="166" fontId="2" fillId="14" borderId="0" xfId="0" applyNumberFormat="1" applyFont="1" applyFill="1" applyAlignment="1">
      <alignment horizontal="right" vertical="top"/>
    </xf>
    <xf numFmtId="6" fontId="2" fillId="14" borderId="0" xfId="0" applyNumberFormat="1" applyFont="1" applyFill="1"/>
    <xf numFmtId="0" fontId="0" fillId="14" borderId="0" xfId="0" applyFill="1" applyBorder="1" applyAlignment="1">
      <alignment horizontal="center"/>
    </xf>
    <xf numFmtId="0" fontId="3" fillId="14" borderId="0" xfId="0" applyFont="1" applyFill="1" applyBorder="1" applyAlignment="1">
      <alignment horizontal="left"/>
    </xf>
    <xf numFmtId="0" fontId="2" fillId="25" borderId="0" xfId="0" applyFont="1" applyFill="1" applyProtection="1"/>
    <xf numFmtId="0" fontId="15" fillId="25" borderId="0" xfId="1" applyFont="1" applyFill="1" applyAlignment="1" applyProtection="1">
      <alignment horizontal="left" indent="3"/>
    </xf>
    <xf numFmtId="167" fontId="2" fillId="14" borderId="9" xfId="0" applyNumberFormat="1" applyFont="1" applyFill="1" applyBorder="1" applyAlignment="1">
      <alignment horizontal="right" vertical="top"/>
    </xf>
    <xf numFmtId="167" fontId="2" fillId="14" borderId="10" xfId="0" applyNumberFormat="1" applyFont="1" applyFill="1" applyBorder="1" applyAlignment="1">
      <alignment horizontal="right" vertical="top"/>
    </xf>
    <xf numFmtId="167" fontId="2" fillId="14" borderId="35" xfId="0" applyNumberFormat="1" applyFont="1" applyFill="1" applyBorder="1" applyAlignment="1">
      <alignment horizontal="right" vertical="top"/>
    </xf>
    <xf numFmtId="167" fontId="2" fillId="14" borderId="34" xfId="0" applyNumberFormat="1" applyFont="1" applyFill="1" applyBorder="1" applyAlignment="1">
      <alignment horizontal="right" vertical="top"/>
    </xf>
    <xf numFmtId="167" fontId="2" fillId="14" borderId="36" xfId="0" applyNumberFormat="1" applyFont="1" applyFill="1" applyBorder="1" applyAlignment="1">
      <alignment horizontal="right" vertical="top"/>
    </xf>
    <xf numFmtId="0" fontId="3" fillId="14" borderId="7" xfId="0" applyFont="1" applyFill="1" applyBorder="1"/>
    <xf numFmtId="167" fontId="2" fillId="14" borderId="14" xfId="0" applyNumberFormat="1" applyFont="1" applyFill="1" applyBorder="1" applyAlignment="1">
      <alignment horizontal="right" vertical="top"/>
    </xf>
    <xf numFmtId="167" fontId="2" fillId="14" borderId="11" xfId="0" applyNumberFormat="1" applyFont="1" applyFill="1" applyBorder="1" applyAlignment="1">
      <alignment horizontal="right" vertical="top"/>
    </xf>
    <xf numFmtId="167" fontId="2" fillId="14" borderId="7" xfId="0" applyNumberFormat="1" applyFont="1" applyFill="1" applyBorder="1" applyAlignment="1">
      <alignment horizontal="right" vertical="top"/>
    </xf>
    <xf numFmtId="167" fontId="2" fillId="14" borderId="37" xfId="0" applyNumberFormat="1" applyFont="1" applyFill="1" applyBorder="1" applyAlignment="1">
      <alignment horizontal="right" vertical="top"/>
    </xf>
    <xf numFmtId="167" fontId="2" fillId="14" borderId="38" xfId="0" applyNumberFormat="1" applyFont="1" applyFill="1" applyBorder="1" applyAlignment="1">
      <alignment horizontal="right" vertical="top"/>
    </xf>
    <xf numFmtId="0" fontId="33" fillId="0" borderId="0" xfId="0" applyFont="1" applyFill="1" applyBorder="1"/>
    <xf numFmtId="0" fontId="20" fillId="0" borderId="0" xfId="1" applyFont="1" applyBorder="1" applyAlignment="1">
      <alignment horizontal="left" indent="4"/>
    </xf>
    <xf numFmtId="0" fontId="0" fillId="0" borderId="0" xfId="0" applyAlignment="1">
      <alignment horizontal="left" indent="4"/>
    </xf>
    <xf numFmtId="0" fontId="33" fillId="0" borderId="0" xfId="0" applyFont="1" applyFill="1" applyBorder="1" applyAlignment="1"/>
    <xf numFmtId="0" fontId="33" fillId="0" borderId="0" xfId="0" applyFont="1" applyAlignment="1"/>
    <xf numFmtId="0" fontId="3" fillId="0" borderId="6" xfId="0" applyFont="1" applyBorder="1" applyAlignment="1">
      <alignment vertical="center" wrapText="1"/>
    </xf>
    <xf numFmtId="0" fontId="0" fillId="0" borderId="6" xfId="0" applyBorder="1" applyAlignment="1">
      <alignment vertical="center" wrapText="1"/>
    </xf>
    <xf numFmtId="0" fontId="16" fillId="0" borderId="0" xfId="1" applyFont="1" applyFill="1" applyAlignment="1">
      <alignment horizontal="left" vertical="top"/>
    </xf>
    <xf numFmtId="0" fontId="16" fillId="0" borderId="0" xfId="1" applyFont="1" applyAlignment="1">
      <alignment horizontal="left" vertical="top"/>
    </xf>
    <xf numFmtId="0" fontId="16" fillId="0" borderId="0" xfId="1" applyFont="1" applyBorder="1" applyAlignment="1">
      <alignment horizontal="left" indent="1"/>
    </xf>
    <xf numFmtId="0" fontId="16" fillId="0" borderId="0" xfId="1" applyFont="1" applyAlignment="1">
      <alignment horizontal="left" indent="1"/>
    </xf>
    <xf numFmtId="0" fontId="3" fillId="0" borderId="6" xfId="0" applyFont="1" applyFill="1" applyBorder="1" applyAlignment="1">
      <alignment vertical="center" wrapText="1"/>
    </xf>
    <xf numFmtId="0" fontId="1" fillId="0" borderId="6" xfId="0" applyFont="1" applyFill="1" applyBorder="1" applyAlignment="1">
      <alignment vertical="center" wrapText="1"/>
    </xf>
    <xf numFmtId="0" fontId="16" fillId="11" borderId="0" xfId="1" applyFont="1" applyFill="1" applyAlignment="1">
      <alignment horizontal="left" vertical="top" wrapText="1" indent="1"/>
    </xf>
    <xf numFmtId="0" fontId="16" fillId="0" borderId="0" xfId="1" applyFont="1" applyAlignment="1">
      <alignment horizontal="left" vertical="top" wrapText="1" indent="1"/>
    </xf>
    <xf numFmtId="0" fontId="16" fillId="11" borderId="0" xfId="1" applyFont="1" applyFill="1" applyAlignment="1">
      <alignment horizontal="left" vertical="top" indent="2"/>
    </xf>
    <xf numFmtId="0" fontId="16" fillId="0" borderId="0" xfId="1" applyFont="1" applyAlignment="1">
      <alignment horizontal="left" vertical="top" indent="2"/>
    </xf>
    <xf numFmtId="0" fontId="16" fillId="12" borderId="0" xfId="1" applyFont="1" applyFill="1" applyAlignment="1" applyProtection="1">
      <alignment horizontal="left"/>
    </xf>
    <xf numFmtId="0" fontId="0" fillId="0" borderId="0" xfId="0" applyAlignment="1"/>
    <xf numFmtId="0" fontId="3" fillId="4" borderId="0" xfId="0" applyFont="1" applyFill="1" applyBorder="1" applyAlignment="1" applyProtection="1"/>
    <xf numFmtId="0" fontId="2" fillId="4" borderId="0" xfId="0" applyFont="1" applyFill="1" applyAlignment="1" applyProtection="1"/>
    <xf numFmtId="0" fontId="16" fillId="4" borderId="0" xfId="1" applyFont="1" applyFill="1" applyAlignment="1" applyProtection="1">
      <alignment horizontal="left"/>
    </xf>
    <xf numFmtId="0" fontId="2" fillId="4" borderId="0" xfId="0" applyFont="1" applyFill="1" applyAlignment="1" applyProtection="1">
      <alignment vertical="top" wrapText="1"/>
    </xf>
    <xf numFmtId="0" fontId="0" fillId="0" borderId="0" xfId="0" applyAlignment="1">
      <alignment vertical="top" wrapText="1"/>
    </xf>
    <xf numFmtId="0" fontId="15" fillId="10" borderId="0" xfId="1" applyFont="1" applyFill="1" applyAlignment="1" applyProtection="1"/>
    <xf numFmtId="0" fontId="15" fillId="0" borderId="0" xfId="1" applyFont="1" applyAlignment="1"/>
    <xf numFmtId="0" fontId="2" fillId="10" borderId="11" xfId="0" applyFont="1" applyFill="1" applyBorder="1" applyAlignment="1" applyProtection="1">
      <alignment vertical="center" wrapText="1"/>
    </xf>
    <xf numFmtId="0" fontId="0" fillId="10" borderId="1" xfId="0" applyFill="1" applyBorder="1" applyAlignment="1" applyProtection="1"/>
    <xf numFmtId="165" fontId="2" fillId="10" borderId="5" xfId="0" applyNumberFormat="1" applyFont="1" applyFill="1" applyBorder="1" applyAlignment="1" applyProtection="1">
      <alignment vertical="center" wrapText="1"/>
    </xf>
    <xf numFmtId="165" fontId="2" fillId="10" borderId="10" xfId="0" applyNumberFormat="1" applyFont="1" applyFill="1" applyBorder="1" applyAlignment="1" applyProtection="1">
      <alignment vertical="center" wrapText="1"/>
    </xf>
    <xf numFmtId="0" fontId="16" fillId="10" borderId="0" xfId="1" applyFont="1" applyFill="1" applyAlignment="1" applyProtection="1">
      <alignment horizontal="left"/>
    </xf>
    <xf numFmtId="0" fontId="0" fillId="0" borderId="0" xfId="0" applyAlignment="1">
      <alignment horizontal="left"/>
    </xf>
    <xf numFmtId="0" fontId="3" fillId="10" borderId="3" xfId="0" quotePrefix="1" applyFont="1" applyFill="1" applyBorder="1" applyAlignment="1" applyProtection="1"/>
    <xf numFmtId="0" fontId="2" fillId="10" borderId="0" xfId="0" applyFont="1" applyFill="1" applyAlignment="1" applyProtection="1"/>
    <xf numFmtId="0" fontId="3" fillId="8" borderId="0" xfId="0" quotePrefix="1" applyFont="1" applyFill="1" applyBorder="1" applyAlignment="1" applyProtection="1"/>
    <xf numFmtId="0" fontId="2" fillId="8" borderId="0" xfId="0" applyFont="1" applyFill="1" applyAlignment="1" applyProtection="1"/>
    <xf numFmtId="0" fontId="2" fillId="0" borderId="0" xfId="0" applyFont="1" applyFill="1" applyAlignment="1" applyProtection="1">
      <alignment wrapText="1"/>
      <protection locked="0"/>
    </xf>
    <xf numFmtId="0" fontId="0" fillId="0" borderId="0" xfId="0" applyFill="1" applyAlignment="1" applyProtection="1">
      <alignment wrapText="1"/>
      <protection locked="0"/>
    </xf>
    <xf numFmtId="0" fontId="16" fillId="8" borderId="0" xfId="1" applyFont="1" applyFill="1" applyAlignment="1" applyProtection="1"/>
    <xf numFmtId="0" fontId="0" fillId="0" borderId="0" xfId="0" applyAlignment="1">
      <alignment wrapText="1"/>
    </xf>
    <xf numFmtId="0" fontId="2" fillId="8" borderId="0" xfId="0" applyFont="1" applyFill="1" applyAlignment="1" applyProtection="1">
      <alignment horizontal="left" wrapText="1"/>
    </xf>
    <xf numFmtId="0" fontId="3" fillId="14" borderId="3" xfId="0" applyFont="1" applyFill="1" applyBorder="1" applyAlignment="1" applyProtection="1"/>
    <xf numFmtId="0" fontId="3" fillId="14" borderId="0" xfId="0" applyFont="1" applyFill="1" applyBorder="1" applyAlignment="1" applyProtection="1"/>
    <xf numFmtId="0" fontId="3" fillId="14" borderId="0" xfId="0" quotePrefix="1" applyFont="1" applyFill="1" applyBorder="1" applyAlignment="1" applyProtection="1"/>
    <xf numFmtId="0" fontId="2" fillId="14" borderId="0" xfId="0" applyFont="1" applyFill="1" applyAlignment="1" applyProtection="1"/>
    <xf numFmtId="0" fontId="2" fillId="14" borderId="3" xfId="0" applyFont="1" applyFill="1" applyBorder="1" applyAlignment="1">
      <alignment horizontal="center"/>
    </xf>
    <xf numFmtId="0" fontId="0" fillId="14" borderId="1" xfId="0" applyFill="1" applyBorder="1" applyAlignment="1">
      <alignment horizontal="center"/>
    </xf>
    <xf numFmtId="0" fontId="2" fillId="14" borderId="0" xfId="0" applyFont="1" applyFill="1" applyAlignment="1">
      <alignment horizontal="center"/>
    </xf>
    <xf numFmtId="0" fontId="0" fillId="14" borderId="0" xfId="0" applyFill="1" applyAlignment="1">
      <alignment horizontal="center"/>
    </xf>
    <xf numFmtId="0" fontId="15" fillId="0" borderId="0" xfId="1" applyFont="1" applyAlignment="1">
      <alignment horizontal="left" vertical="center"/>
    </xf>
  </cellXfs>
  <cellStyles count="4">
    <cellStyle name="Comma" xfId="3" builtinId="3"/>
    <cellStyle name="Hyperlink" xfId="1" builtinId="8"/>
    <cellStyle name="Normal" xfId="0" builtinId="0"/>
    <cellStyle name="Percent" xfId="2" builtinId="5"/>
  </cellStyles>
  <dxfs count="0"/>
  <tableStyles count="0" defaultTableStyle="TableStyleMedium2" defaultPivotStyle="PivotStyleLight16"/>
  <colors>
    <mruColors>
      <color rgb="FF0000FF"/>
      <color rgb="FF008000"/>
      <color rgb="FF003399"/>
      <color rgb="FF000099"/>
      <color rgb="FFFFFF00"/>
      <color rgb="FF00CC00"/>
      <color rgb="FFFFFF99"/>
      <color rgb="FFCCFFFF"/>
      <color rgb="FF9966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'Graph Data'!$C$3</c:f>
              <c:strCache>
                <c:ptCount val="1"/>
                <c:pt idx="0">
                  <c:v>To Natural England</c:v>
                </c:pt>
              </c:strCache>
            </c:strRef>
          </c:tx>
          <c:invertIfNegative val="0"/>
          <c:dLbls>
            <c:delete val="1"/>
          </c:dLbls>
          <c:cat>
            <c:strRef>
              <c:f>'Graph Data'!$B$4:$B$6</c:f>
              <c:strCache>
                <c:ptCount val="3"/>
                <c:pt idx="0">
                  <c:v>Gross asset value</c:v>
                </c:pt>
                <c:pt idx="1">
                  <c:v>Liabilities</c:v>
                </c:pt>
                <c:pt idx="2">
                  <c:v>Net asset value </c:v>
                </c:pt>
              </c:strCache>
            </c:strRef>
          </c:cat>
          <c:val>
            <c:numRef>
              <c:f>'Graph Data'!$C$4:$C$6</c:f>
              <c:numCache>
                <c:formatCode>###,##0.000;\(###,##0.000\);;</c:formatCode>
                <c:ptCount val="3"/>
                <c:pt idx="0">
                  <c:v>5.7508879835831306E-2</c:v>
                </c:pt>
                <c:pt idx="1">
                  <c:v>-7.6557214083313996</c:v>
                </c:pt>
                <c:pt idx="2">
                  <c:v>-7.5982125284955684</c:v>
                </c:pt>
              </c:numCache>
            </c:numRef>
          </c:val>
        </c:ser>
        <c:ser>
          <c:idx val="1"/>
          <c:order val="1"/>
          <c:tx>
            <c:strRef>
              <c:f>'Graph Data'!$D$3</c:f>
              <c:strCache>
                <c:ptCount val="1"/>
                <c:pt idx="0">
                  <c:v>To others</c:v>
                </c:pt>
              </c:strCache>
            </c:strRef>
          </c:tx>
          <c:spPr>
            <a:pattFill prst="ltDnDiag">
              <a:fgClr>
                <a:schemeClr val="tx2"/>
              </a:fgClr>
              <a:bgClr>
                <a:schemeClr val="bg1"/>
              </a:bgClr>
            </a:pattFill>
          </c:spPr>
          <c:invertIfNegative val="0"/>
          <c:dLbls>
            <c:delete val="1"/>
          </c:dLbls>
          <c:cat>
            <c:strRef>
              <c:f>'Graph Data'!$B$4:$B$6</c:f>
              <c:strCache>
                <c:ptCount val="3"/>
                <c:pt idx="0">
                  <c:v>Gross asset value</c:v>
                </c:pt>
                <c:pt idx="1">
                  <c:v>Liabilities</c:v>
                </c:pt>
                <c:pt idx="2">
                  <c:v>Net asset value </c:v>
                </c:pt>
              </c:strCache>
            </c:strRef>
          </c:cat>
          <c:val>
            <c:numRef>
              <c:f>'Graph Data'!$D$4:$D$6</c:f>
              <c:numCache>
                <c:formatCode>###,##0.000;\(###,##0.000\);;</c:formatCode>
                <c:ptCount val="3"/>
                <c:pt idx="0">
                  <c:v>448.97724462951072</c:v>
                </c:pt>
                <c:pt idx="1">
                  <c:v>-1.5377142857142874</c:v>
                </c:pt>
                <c:pt idx="2">
                  <c:v>447.43953034379643</c:v>
                </c:pt>
              </c:numCache>
            </c:numRef>
          </c:val>
        </c:ser>
        <c:dLbls>
          <c:showLegendKey val="0"/>
          <c:showVal val="1"/>
          <c:showCatName val="0"/>
          <c:showSerName val="0"/>
          <c:showPercent val="0"/>
          <c:showBubbleSize val="0"/>
        </c:dLbls>
        <c:gapWidth val="75"/>
        <c:overlap val="100"/>
        <c:axId val="182548520"/>
        <c:axId val="230517200"/>
      </c:barChart>
      <c:catAx>
        <c:axId val="182548520"/>
        <c:scaling>
          <c:orientation val="minMax"/>
        </c:scaling>
        <c:delete val="0"/>
        <c:axPos val="b"/>
        <c:numFmt formatCode="General" sourceLinked="0"/>
        <c:majorTickMark val="none"/>
        <c:minorTickMark val="none"/>
        <c:tickLblPos val="nextTo"/>
        <c:crossAx val="230517200"/>
        <c:crosses val="autoZero"/>
        <c:auto val="1"/>
        <c:lblAlgn val="ctr"/>
        <c:lblOffset val="100"/>
        <c:noMultiLvlLbl val="0"/>
      </c:catAx>
      <c:valAx>
        <c:axId val="230517200"/>
        <c:scaling>
          <c:orientation val="minMax"/>
        </c:scaling>
        <c:delete val="0"/>
        <c:axPos val="l"/>
        <c:numFmt formatCode="#,##0" sourceLinked="0"/>
        <c:majorTickMark val="none"/>
        <c:minorTickMark val="none"/>
        <c:tickLblPos val="nextTo"/>
        <c:crossAx val="182548520"/>
        <c:crosses val="autoZero"/>
        <c:crossBetween val="between"/>
      </c:valAx>
      <c:spPr>
        <a:noFill/>
      </c:spPr>
    </c:plotArea>
    <c:legend>
      <c:legendPos val="b"/>
      <c:layout>
        <c:manualLayout>
          <c:xMode val="edge"/>
          <c:yMode val="edge"/>
          <c:x val="0.23567498388945321"/>
          <c:y val="0.82717402848799759"/>
          <c:w val="0.72127567659588576"/>
          <c:h val="0.13888673531193216"/>
        </c:manualLayout>
      </c:layout>
      <c:overlay val="0"/>
    </c:legend>
    <c:plotVisOnly val="1"/>
    <c:dispBlanksAs val="gap"/>
    <c:showDLblsOverMax val="0"/>
  </c:chart>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Tip Intro'!A1"/><Relationship Id="rId2" Type="http://schemas.openxmlformats.org/officeDocument/2006/relationships/image" Target="../media/image1.png"/><Relationship Id="rId1" Type="http://schemas.openxmlformats.org/officeDocument/2006/relationships/hyperlink" Target="#'Tip Dig'!A1"/><Relationship Id="rId5" Type="http://schemas.openxmlformats.org/officeDocument/2006/relationships/image" Target="../media/image2.jpeg"/><Relationship Id="rId4" Type="http://schemas.openxmlformats.org/officeDocument/2006/relationships/hyperlink" Target="#Focus!A1"/></Relationships>
</file>

<file path=xl/drawings/_rels/drawing10.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7.jpeg"/><Relationship Id="rId1" Type="http://schemas.openxmlformats.org/officeDocument/2006/relationships/hyperlink" Target="#Intro!B7"/><Relationship Id="rId4" Type="http://schemas.openxmlformats.org/officeDocument/2006/relationships/hyperlink" Target="#Intro!B6"/></Relationships>
</file>

<file path=xl/drawings/_rels/drawing11.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7.jpeg"/><Relationship Id="rId1" Type="http://schemas.openxmlformats.org/officeDocument/2006/relationships/hyperlink" Target="#Intro!B19"/><Relationship Id="rId5" Type="http://schemas.openxmlformats.org/officeDocument/2006/relationships/hyperlink" Target="#Intro!B18"/><Relationship Id="rId4" Type="http://schemas.openxmlformats.org/officeDocument/2006/relationships/hyperlink" Target="#Intro!B20"/></Relationships>
</file>

<file path=xl/drawings/_rels/drawing12.xml.rels><?xml version="1.0" encoding="UTF-8" standalone="yes"?>
<Relationships xmlns="http://schemas.openxmlformats.org/package/2006/relationships"><Relationship Id="rId3" Type="http://schemas.openxmlformats.org/officeDocument/2006/relationships/hyperlink" Target="#Focus!B8"/><Relationship Id="rId2" Type="http://schemas.openxmlformats.org/officeDocument/2006/relationships/image" Target="../media/image7.jpeg"/><Relationship Id="rId1" Type="http://schemas.openxmlformats.org/officeDocument/2006/relationships/hyperlink" Target="#Focus!B4"/><Relationship Id="rId4" Type="http://schemas.openxmlformats.org/officeDocument/2006/relationships/hyperlink" Target="#Focus!B6"/></Relationships>
</file>

<file path=xl/drawings/_rels/drawing13.xml.rels><?xml version="1.0" encoding="UTF-8" standalone="yes"?>
<Relationships xmlns="http://schemas.openxmlformats.org/package/2006/relationships"><Relationship Id="rId3" Type="http://schemas.openxmlformats.org/officeDocument/2006/relationships/hyperlink" Target="#Focus!B10"/><Relationship Id="rId2" Type="http://schemas.openxmlformats.org/officeDocument/2006/relationships/image" Target="../media/image7.jpeg"/><Relationship Id="rId1" Type="http://schemas.openxmlformats.org/officeDocument/2006/relationships/hyperlink" Target="#Focus!B4"/><Relationship Id="rId5" Type="http://schemas.openxmlformats.org/officeDocument/2006/relationships/hyperlink" Target="#Focus!B8"/><Relationship Id="rId4" Type="http://schemas.openxmlformats.org/officeDocument/2006/relationships/hyperlink" Target="#Focus!B6"/></Relationships>
</file>

<file path=xl/drawings/_rels/drawing14.xml.rels><?xml version="1.0" encoding="UTF-8" standalone="yes"?>
<Relationships xmlns="http://schemas.openxmlformats.org/package/2006/relationships"><Relationship Id="rId3" Type="http://schemas.openxmlformats.org/officeDocument/2006/relationships/hyperlink" Target="#Intro!C13"/><Relationship Id="rId7" Type="http://schemas.openxmlformats.org/officeDocument/2006/relationships/hyperlink" Target="#Focus!C21"/><Relationship Id="rId2" Type="http://schemas.openxmlformats.org/officeDocument/2006/relationships/image" Target="../media/image7.jpeg"/><Relationship Id="rId1" Type="http://schemas.openxmlformats.org/officeDocument/2006/relationships/hyperlink" Target="#Focus!C18"/><Relationship Id="rId6" Type="http://schemas.openxmlformats.org/officeDocument/2006/relationships/hyperlink" Target="#Focus!C16"/><Relationship Id="rId5" Type="http://schemas.openxmlformats.org/officeDocument/2006/relationships/hyperlink" Target="#Focus!D14"/><Relationship Id="rId4" Type="http://schemas.openxmlformats.org/officeDocument/2006/relationships/hyperlink" Target="#Intro!D10"/></Relationships>
</file>

<file path=xl/drawings/_rels/drawing15.xml.rels><?xml version="1.0" encoding="UTF-8" standalone="yes"?>
<Relationships xmlns="http://schemas.openxmlformats.org/package/2006/relationships"><Relationship Id="rId3" Type="http://schemas.openxmlformats.org/officeDocument/2006/relationships/hyperlink" Target="#Intro!D13"/><Relationship Id="rId7" Type="http://schemas.openxmlformats.org/officeDocument/2006/relationships/hyperlink" Target="#Focus!C21"/><Relationship Id="rId2" Type="http://schemas.openxmlformats.org/officeDocument/2006/relationships/image" Target="../media/image7.jpeg"/><Relationship Id="rId1" Type="http://schemas.openxmlformats.org/officeDocument/2006/relationships/hyperlink" Target="#Focus!C23"/><Relationship Id="rId6" Type="http://schemas.openxmlformats.org/officeDocument/2006/relationships/hyperlink" Target="#Focus!C19"/><Relationship Id="rId5" Type="http://schemas.openxmlformats.org/officeDocument/2006/relationships/hyperlink" Target="#Focus!D16"/><Relationship Id="rId4" Type="http://schemas.openxmlformats.org/officeDocument/2006/relationships/hyperlink" Target="#Intro!D12"/></Relationships>
</file>

<file path=xl/drawings/_rels/drawing16.xml.rels><?xml version="1.0" encoding="UTF-8" standalone="yes"?>
<Relationships xmlns="http://schemas.openxmlformats.org/package/2006/relationships"><Relationship Id="rId3" Type="http://schemas.openxmlformats.org/officeDocument/2006/relationships/hyperlink" Target="#'RS G &amp; S'!B13"/><Relationship Id="rId2" Type="http://schemas.openxmlformats.org/officeDocument/2006/relationships/image" Target="../media/image7.jpeg"/><Relationship Id="rId1" Type="http://schemas.openxmlformats.org/officeDocument/2006/relationships/hyperlink" Target="#'RS G &amp; S'!B18"/><Relationship Id="rId4" Type="http://schemas.openxmlformats.org/officeDocument/2006/relationships/hyperlink" Target="#'RS G &amp; S'!B17"/></Relationships>
</file>

<file path=xl/drawings/_rels/drawing17.xml.rels><?xml version="1.0" encoding="UTF-8" standalone="yes"?>
<Relationships xmlns="http://schemas.openxmlformats.org/package/2006/relationships"><Relationship Id="rId3" Type="http://schemas.openxmlformats.org/officeDocument/2006/relationships/hyperlink" Target="#'RS Phys Flow'!B16"/><Relationship Id="rId2" Type="http://schemas.openxmlformats.org/officeDocument/2006/relationships/image" Target="../media/image7.jpeg"/><Relationship Id="rId1" Type="http://schemas.openxmlformats.org/officeDocument/2006/relationships/hyperlink" Target="#'RS G &amp; S'!B13"/><Relationship Id="rId4" Type="http://schemas.openxmlformats.org/officeDocument/2006/relationships/hyperlink" Target="#'RS Phys Flow'!B15"/></Relationships>
</file>

<file path=xl/drawings/_rels/drawing18.xml.rels><?xml version="1.0" encoding="UTF-8" standalone="yes"?>
<Relationships xmlns="http://schemas.openxmlformats.org/package/2006/relationships"><Relationship Id="rId3" Type="http://schemas.openxmlformats.org/officeDocument/2006/relationships/hyperlink" Target="#'RS Register'!B14"/><Relationship Id="rId2" Type="http://schemas.openxmlformats.org/officeDocument/2006/relationships/image" Target="../media/image7.jpeg"/><Relationship Id="rId1" Type="http://schemas.openxmlformats.org/officeDocument/2006/relationships/hyperlink" Target="#'RS G &amp; S'!B13"/></Relationships>
</file>

<file path=xl/drawings/_rels/drawing19.xml.rels><?xml version="1.0" encoding="UTF-8" standalone="yes"?>
<Relationships xmlns="http://schemas.openxmlformats.org/package/2006/relationships"><Relationship Id="rId3" Type="http://schemas.openxmlformats.org/officeDocument/2006/relationships/hyperlink" Target="#'RS Register'!B24"/><Relationship Id="rId2" Type="http://schemas.openxmlformats.org/officeDocument/2006/relationships/image" Target="../media/image7.jpeg"/><Relationship Id="rId1" Type="http://schemas.openxmlformats.org/officeDocument/2006/relationships/hyperlink" Target="#'RS G &amp; S'!B13"/></Relationships>
</file>

<file path=xl/drawings/_rels/drawing2.xml.rels><?xml version="1.0" encoding="UTF-8" standalone="yes"?>
<Relationships xmlns="http://schemas.openxmlformats.org/package/2006/relationships"><Relationship Id="rId8" Type="http://schemas.openxmlformats.org/officeDocument/2006/relationships/hyperlink" Target="#'Tip Goal'!A1"/><Relationship Id="rId3" Type="http://schemas.openxmlformats.org/officeDocument/2006/relationships/hyperlink" Target="#'Tip Prin'!A1"/><Relationship Id="rId7"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hyperlink" Target="#'Tip Land'!A1"/><Relationship Id="rId6" Type="http://schemas.openxmlformats.org/officeDocument/2006/relationships/hyperlink" Target="#'RS G &amp; S'!A1"/><Relationship Id="rId5" Type="http://schemas.openxmlformats.org/officeDocument/2006/relationships/hyperlink" Target="#'Tip Entering'!A1"/><Relationship Id="rId4" Type="http://schemas.openxmlformats.org/officeDocument/2006/relationships/image" Target="../media/image1.png"/><Relationship Id="rId9"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RS Register'!B41"/><Relationship Id="rId2" Type="http://schemas.openxmlformats.org/officeDocument/2006/relationships/image" Target="../media/image7.jpeg"/><Relationship Id="rId1" Type="http://schemas.openxmlformats.org/officeDocument/2006/relationships/hyperlink" Target="#'RS G &amp; S'!B41"/><Relationship Id="rId4" Type="http://schemas.openxmlformats.org/officeDocument/2006/relationships/hyperlink" Target="#'RS Register'!B24"/></Relationships>
</file>

<file path=xl/drawings/_rels/drawing21.xml.rels><?xml version="1.0" encoding="UTF-8" standalone="yes"?>
<Relationships xmlns="http://schemas.openxmlformats.org/package/2006/relationships"><Relationship Id="rId3" Type="http://schemas.openxmlformats.org/officeDocument/2006/relationships/hyperlink" Target="#'RS Attrib'!B17"/><Relationship Id="rId2" Type="http://schemas.openxmlformats.org/officeDocument/2006/relationships/image" Target="../media/image7.jpeg"/><Relationship Id="rId1" Type="http://schemas.openxmlformats.org/officeDocument/2006/relationships/hyperlink" Target="#'RS G &amp; S'!B16"/><Relationship Id="rId5" Type="http://schemas.openxmlformats.org/officeDocument/2006/relationships/hyperlink" Target="#'RS Attrib'!B10"/><Relationship Id="rId4" Type="http://schemas.openxmlformats.org/officeDocument/2006/relationships/hyperlink" Target="#'RS G &amp; S'!B13"/></Relationships>
</file>

<file path=xl/drawings/_rels/drawing22.xml.rels><?xml version="1.0" encoding="UTF-8" standalone="yes"?>
<Relationships xmlns="http://schemas.openxmlformats.org/package/2006/relationships"><Relationship Id="rId3" Type="http://schemas.openxmlformats.org/officeDocument/2006/relationships/hyperlink" Target="#'RS Non-Attrib'!B9"/><Relationship Id="rId2" Type="http://schemas.openxmlformats.org/officeDocument/2006/relationships/image" Target="../media/image7.jpeg"/><Relationship Id="rId1" Type="http://schemas.openxmlformats.org/officeDocument/2006/relationships/hyperlink" Target="#'RS G &amp; S'!B16"/></Relationships>
</file>

<file path=xl/drawings/_rels/drawing3.xml.rels><?xml version="1.0" encoding="UTF-8" standalone="yes"?>
<Relationships xmlns="http://schemas.openxmlformats.org/package/2006/relationships"><Relationship Id="rId3" Type="http://schemas.openxmlformats.org/officeDocument/2006/relationships/hyperlink" Target="#'RS Phys Flow'!A1"/><Relationship Id="rId2" Type="http://schemas.openxmlformats.org/officeDocument/2006/relationships/image" Target="../media/image1.png"/><Relationship Id="rId1" Type="http://schemas.openxmlformats.org/officeDocument/2006/relationships/hyperlink" Target="#'Tip G&amp;S'!A1"/><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hyperlink" Target="#'RS Register'!A1"/><Relationship Id="rId2" Type="http://schemas.openxmlformats.org/officeDocument/2006/relationships/image" Target="../media/image1.png"/><Relationship Id="rId1" Type="http://schemas.openxmlformats.org/officeDocument/2006/relationships/hyperlink" Target="#'Tip PhysFlow'!A1"/><Relationship Id="rId4"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hyperlink" Target="#'Tip QualInd'!A1"/><Relationship Id="rId7"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hyperlink" Target="#'Tip QuantInd'!A1"/><Relationship Id="rId6" Type="http://schemas.openxmlformats.org/officeDocument/2006/relationships/hyperlink" Target="#'RS Attrib'!A1"/><Relationship Id="rId5" Type="http://schemas.openxmlformats.org/officeDocument/2006/relationships/hyperlink" Target="#'Tip OthInd'!A1"/><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p Attrib'!A1"/></Relationships>
</file>

<file path=xl/drawings/_rels/drawing7.xml.rels><?xml version="1.0" encoding="UTF-8" standalone="yes"?>
<Relationships xmlns="http://schemas.openxmlformats.org/package/2006/relationships"><Relationship Id="rId3" Type="http://schemas.openxmlformats.org/officeDocument/2006/relationships/hyperlink" Target="#'RS V Info'!A1"/><Relationship Id="rId2" Type="http://schemas.openxmlformats.org/officeDocument/2006/relationships/image" Target="../media/image1.png"/><Relationship Id="rId1" Type="http://schemas.openxmlformats.org/officeDocument/2006/relationships/hyperlink" Target="#'Tip Non-Attrib'!A1"/><Relationship Id="rId4"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xdr:colOff>
      <xdr:row>12</xdr:row>
      <xdr:rowOff>71440</xdr:rowOff>
    </xdr:from>
    <xdr:ext cx="13180219" cy="1250154"/>
    <xdr:sp macro="" textlink="">
      <xdr:nvSpPr>
        <xdr:cNvPr id="5" name="TextBox 4"/>
        <xdr:cNvSpPr txBox="1"/>
      </xdr:nvSpPr>
      <xdr:spPr>
        <a:xfrm>
          <a:off x="404812" y="1797846"/>
          <a:ext cx="13180219" cy="1250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spcAft>
              <a:spcPts val="0"/>
            </a:spcAft>
          </a:pPr>
          <a:r>
            <a:rPr lang="en-GB" sz="1200">
              <a:solidFill>
                <a:srgbClr val="000000"/>
              </a:solidFill>
              <a:effectLst/>
              <a:latin typeface="Arial"/>
              <a:ea typeface="Times New Roman"/>
              <a:cs typeface="Arial"/>
            </a:rPr>
            <a:t>The account comprises:</a:t>
          </a:r>
          <a:endParaRPr lang="en-GB" sz="1200">
            <a:effectLst/>
            <a:latin typeface="Arial"/>
            <a:ea typeface="Calibri"/>
            <a:cs typeface="Times New Roman"/>
          </a:endParaRPr>
        </a:p>
        <a:p>
          <a:pPr marL="342900" marR="0" lvl="0" indent="-342900" defTabSz="914400" eaLnBrk="1" fontAlgn="auto" latinLnBrk="0" hangingPunct="1">
            <a:lnSpc>
              <a:spcPct val="100000"/>
            </a:lnSpc>
            <a:spcBef>
              <a:spcPts val="600"/>
            </a:spcBef>
            <a:spcAft>
              <a:spcPts val="0"/>
            </a:spcAft>
            <a:buClrTx/>
            <a:buSzTx/>
            <a:buFont typeface="Symbol"/>
            <a:buChar char=""/>
            <a:tabLst/>
            <a:defRPr/>
          </a:pPr>
          <a:r>
            <a:rPr kumimoji="0" lang="en-GB" sz="1200" b="0" i="0" u="none" strike="noStrike" kern="0" cap="none" spc="0" normalizeH="0" baseline="0" noProof="0">
              <a:ln>
                <a:noFill/>
              </a:ln>
              <a:solidFill>
                <a:srgbClr val="000000"/>
              </a:solidFill>
              <a:effectLst/>
              <a:uLnTx/>
              <a:uFillTx/>
              <a:latin typeface="Arial"/>
              <a:ea typeface="Times New Roman"/>
              <a:cs typeface="Arial"/>
            </a:rPr>
            <a:t>Projections over the long term (for example, 20 years)  for delivery of a plan to achieve a long term goal (which could be continuation of the current situation or planned improvement). These are entered  when the account is set up and  are known as the 'reference scenario'.</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lvl="0" indent="-342900">
            <a:spcBef>
              <a:spcPts val="600"/>
            </a:spcBef>
            <a:spcAft>
              <a:spcPts val="0"/>
            </a:spcAft>
            <a:buFont typeface="Symbol"/>
            <a:buChar char=""/>
          </a:pPr>
          <a:r>
            <a:rPr lang="en-GB" sz="1200">
              <a:effectLst/>
              <a:latin typeface="Arial"/>
              <a:ea typeface="Calibri"/>
              <a:cs typeface="Times New Roman"/>
            </a:rPr>
            <a:t>Updated projections entered each year  (the ‘year being reported on’),</a:t>
          </a:r>
          <a:r>
            <a:rPr lang="en-GB" sz="1200" baseline="0">
              <a:effectLst/>
              <a:latin typeface="Arial"/>
              <a:ea typeface="Calibri"/>
              <a:cs typeface="Times New Roman"/>
            </a:rPr>
            <a:t> </a:t>
          </a:r>
          <a:r>
            <a:rPr lang="en-GB" sz="1200">
              <a:effectLst/>
              <a:latin typeface="Arial"/>
              <a:ea typeface="Calibri"/>
              <a:cs typeface="Times New Roman"/>
            </a:rPr>
            <a:t>starting</a:t>
          </a:r>
          <a:r>
            <a:rPr lang="en-GB" sz="1200" baseline="0">
              <a:effectLst/>
              <a:latin typeface="Arial"/>
              <a:ea typeface="Calibri"/>
              <a:cs typeface="Times New Roman"/>
            </a:rPr>
            <a:t> next year. </a:t>
          </a:r>
          <a:r>
            <a:rPr lang="en-GB" sz="1200">
              <a:effectLst/>
              <a:latin typeface="Arial"/>
              <a:ea typeface="Calibri"/>
              <a:cs typeface="Times New Roman"/>
            </a:rPr>
            <a:t> The account compares the updated projection against the reference scenario and reports on this.  </a:t>
          </a:r>
        </a:p>
        <a:p>
          <a:pPr>
            <a:spcBef>
              <a:spcPts val="1200"/>
            </a:spcBef>
            <a:spcAft>
              <a:spcPts val="0"/>
            </a:spcAft>
          </a:pPr>
          <a:r>
            <a:rPr kumimoji="0" lang="en-GB" sz="1200" b="0" i="0" u="none" strike="noStrike" kern="0" cap="none" spc="0" normalizeH="0" baseline="0" noProof="0">
              <a:ln>
                <a:noFill/>
              </a:ln>
              <a:solidFill>
                <a:prstClr val="black"/>
              </a:solidFill>
              <a:effectLst/>
              <a:uLnTx/>
              <a:uFillTx/>
              <a:latin typeface="Arial"/>
              <a:ea typeface="Calibri"/>
              <a:cs typeface="Times New Roman"/>
            </a:rPr>
            <a:t>No data entry is needed in sheets with a tab name that starts with an ‘X’ (the sheets are  shaded with dots).</a:t>
          </a:r>
          <a:endParaRPr lang="en-GB" sz="1200">
            <a:effectLst/>
            <a:latin typeface="Arial"/>
            <a:ea typeface="Calibri"/>
            <a:cs typeface="Times New Roman"/>
          </a:endParaRPr>
        </a:p>
        <a:p>
          <a:pPr>
            <a:spcBef>
              <a:spcPts val="1200"/>
            </a:spcBef>
            <a:spcAft>
              <a:spcPts val="0"/>
            </a:spcAft>
          </a:pPr>
          <a:endParaRPr lang="en-GB" sz="1200">
            <a:effectLst/>
            <a:latin typeface="Arial"/>
            <a:ea typeface="Calibri"/>
            <a:cs typeface="Times New Roman"/>
          </a:endParaRPr>
        </a:p>
      </xdr:txBody>
    </xdr:sp>
    <xdr:clientData/>
  </xdr:oneCellAnchor>
  <xdr:oneCellAnchor>
    <xdr:from>
      <xdr:col>4</xdr:col>
      <xdr:colOff>2083595</xdr:colOff>
      <xdr:row>19</xdr:row>
      <xdr:rowOff>0</xdr:rowOff>
    </xdr:from>
    <xdr:ext cx="291600"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4314" y="3417093"/>
          <a:ext cx="291600" cy="291600"/>
        </a:xfrm>
        <a:prstGeom prst="rect">
          <a:avLst/>
        </a:prstGeom>
        <a:solidFill>
          <a:srgbClr val="FFFF00"/>
        </a:solidFill>
      </xdr:spPr>
    </xdr:pic>
    <xdr:clientData/>
  </xdr:oneCellAnchor>
  <xdr:oneCellAnchor>
    <xdr:from>
      <xdr:col>4</xdr:col>
      <xdr:colOff>3024188</xdr:colOff>
      <xdr:row>9</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74907" y="1131093"/>
          <a:ext cx="291600" cy="291600"/>
        </a:xfrm>
        <a:prstGeom prst="rect">
          <a:avLst/>
        </a:prstGeom>
        <a:solidFill>
          <a:srgbClr val="FFFF00"/>
        </a:solidFill>
      </xdr:spPr>
    </xdr:pic>
    <xdr:clientData/>
  </xdr:oneCellAnchor>
  <xdr:twoCellAnchor editAs="oneCell">
    <xdr:from>
      <xdr:col>1</xdr:col>
      <xdr:colOff>95249</xdr:colOff>
      <xdr:row>42</xdr:row>
      <xdr:rowOff>166687</xdr:rowOff>
    </xdr:from>
    <xdr:to>
      <xdr:col>1</xdr:col>
      <xdr:colOff>386849</xdr:colOff>
      <xdr:row>44</xdr:row>
      <xdr:rowOff>77287</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0062" y="9394031"/>
          <a:ext cx="291600" cy="29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83</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23813</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0</xdr:col>
      <xdr:colOff>250032</xdr:colOff>
      <xdr:row>1</xdr:row>
      <xdr:rowOff>95250</xdr:rowOff>
    </xdr:from>
    <xdr:to>
      <xdr:col>11</xdr:col>
      <xdr:colOff>214313</xdr:colOff>
      <xdr:row>82</xdr:row>
      <xdr:rowOff>95250</xdr:rowOff>
    </xdr:to>
    <xdr:sp macro="" textlink="">
      <xdr:nvSpPr>
        <xdr:cNvPr id="8" name="TextBox 7"/>
        <xdr:cNvSpPr txBox="1"/>
      </xdr:nvSpPr>
      <xdr:spPr>
        <a:xfrm>
          <a:off x="250032" y="416719"/>
          <a:ext cx="8346281" cy="1543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1200"/>
            </a:spcBef>
            <a:spcAft>
              <a:spcPts val="600"/>
            </a:spcAft>
          </a:pPr>
          <a:r>
            <a:rPr lang="en-GB" sz="1100" b="1">
              <a:effectLst/>
              <a:latin typeface="Arial" panose="020B0604020202020204" pitchFamily="34" charset="0"/>
              <a:ea typeface="Calibri" panose="020F0502020204030204" pitchFamily="34" charset="0"/>
              <a:cs typeface="Times New Roman" panose="02020603050405020304" pitchFamily="18" charset="0"/>
            </a:rPr>
            <a:t>Brief introduction to Corporate Natural Capital Accounting</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Background</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purpose of Corporate Natural Capital Accounting (CNCA) is to help organisations measure the importance of natural capital to their business and safeguard natural capital assets by monitoring whether the assets are maintained in the long term. The framework for CNCA that is employed here was developed by Eftec and others (2015a and 2015b) for the Natural Capital Committee. The study was also informed by helpful advice provided by Eftec.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main focus of CNCA is on natural capital assets that an organisation has a stewardship role for (commonly through ownership and/or management). The accounting framework focuses on the operations of the organisation. It does not incorporate information on environmental impacts of inputs purchased by the organisation or from use of the organisation’s products by consumers. </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Components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CNCA provides reporting statements that an organisation can use to monitor and measure its natural capital assets. The statements record the value that the assets provide to the organisation and to society and the costs of maintaining and improving the assets. Note that CNCA uses the term ‘maintenance’ to refer to managing and investing in natural capital, which may include restoration or enhancement; it is not limited to maintaining the current situation.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reporting statements are:</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natural capital balance sheet, which reports the value of natural capital assets and the costs (liabilities) of maintaining these (it does not balance in the way that a conventional balance sheet does). </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statement of change in natural capital assets, which reports change in asset values (plus the reasons for the changes) and costs over the accounting period.</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These build on a set of supporting schedules: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Natural capital asset register: an inventory of the quantity and quality of the natural capital assets.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Physical flow account: the anticipated flow over time of goods and services that is dependent on the natural capital assets (in the asset register). This focuses on significant flows and describes then in physical (not economic) terms.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Monetary account: the expected value of the flows of goods and services identified in the physical flow account minus costs that can be attributed to their delivery. Note that the value may change over time due to changes in value or numbers of beneficiaries as well as changes in the physical flow account.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Maintenance cost account: cost (referred to as liabilities) of current and future maintenance (which also encompasses any improvement) of natural capital assets. This focusses on costs that cannot be attributed to specific environmental goods and services.</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Key features: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time frame used for the projected flows of goods and services and costs is the anticipated life of the natural capital assets, which for National Nature Reserves is assumed to be in perpetuity. The adoption of a long term forward look helps safeguard natural capital assets in the long term.</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applied so that the value of environmental goods and services in each year can be added together to provide what is known as ‘the total present value’ of their flow. Similarly, the costs in each year are discounted so they can be added together to give a total present value. These sets of figures are used to calculate the total net value of natural capital assets (present value of goods and services minus present value of the costs). Discounting is a necessary feature of CNCA. </a:t>
          </a:r>
        </a:p>
        <a:p>
          <a:pPr marL="228600">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 technique that is used by economists to enable them to compare or combine benefits (or costs) that occur at different points in time. It is used because society prefers to receive benefits now rather than in the future and to delay paying costs. HM Treasury specifies the discount rate that should be used for analysis by the public sector in the UK (3.5% for up to 30 years; this is lower than the rate used by the private sector). Discounting is different to inflation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1</a:t>
          </a:r>
          <a:r>
            <a:rPr lang="en-GB" sz="1100">
              <a:effectLst/>
              <a:latin typeface="Arial" panose="020B0604020202020204" pitchFamily="34" charset="0"/>
              <a:ea typeface="Calibri" panose="020F0502020204030204" pitchFamily="34" charset="0"/>
              <a:cs typeface="Times New Roman" panose="02020603050405020304" pitchFamily="18" charset="0"/>
            </a:rPr>
            <a:t> and to depreciation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2</a:t>
          </a:r>
          <a:r>
            <a:rPr lang="en-GB" sz="1100">
              <a:effectLst/>
              <a:latin typeface="Arial" panose="020B0604020202020204" pitchFamily="34" charset="0"/>
              <a:ea typeface="Calibri" panose="020F0502020204030204" pitchFamily="34" charset="0"/>
              <a:cs typeface="Times New Roman" panose="02020603050405020304" pitchFamily="18" charset="0"/>
            </a:rPr>
            <a: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is used to monitor delivery of a plan to achieve a long term goal which is specified by the organisation. When the account is first developed, initial projections are provided for the plan. These provide what is known as the ‘reference scenario’. When the account is reported against, the projections are updated and assessed relative to the ‘reference scenario’. The projections comprise profiles of the anticipated quantity and quality of the natural assets, the cost of achieving those, the anticipated flow of environmental goods and services and their value.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reference scenario sets expectations for values of assets and costs. Each year, asset values are reported as gains or losses relative to the reference scenario, as are costs. If the goal used for account is highly ambitious, the changes in asset values that are reported each year are more likely to be negative than for a reference scenario that is easy to achieve. </a:t>
          </a:r>
        </a:p>
        <a:p>
          <a:pPr>
            <a:lnSpc>
              <a:spcPct val="115000"/>
            </a:lnSpc>
            <a:spcBef>
              <a:spcPts val="1200"/>
            </a:spcBef>
            <a:spcAft>
              <a:spcPts val="0"/>
            </a:spcAft>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presents some information in different strands. Specifically: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Values of environmental goods and services to the organisation (private values, which may be revenue from sales) are presented separately to benefits to wider society (external values).  Similarly costs incurred by the organisation are presented separately to costs incurred by others.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total figures estimated for the account are compared with the figures included in the organisation’s financial accounts.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Total costs may be separated into those required to deliver legal requirements and costs to deliver beyond that.</a:t>
          </a:r>
        </a:p>
        <a:p>
          <a:pPr marL="342900" lvl="0" indent="-342900">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In reporting, changes in the value of goods and services are separated into those that arise from changes in quantity, quality and value of the goods and services. </a:t>
          </a:r>
        </a:p>
        <a:p>
          <a:pPr>
            <a:lnSpc>
              <a:spcPct val="115000"/>
            </a:lnSpc>
            <a:spcBef>
              <a:spcPts val="12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1 </a:t>
          </a:r>
          <a:r>
            <a:rPr lang="en-GB" sz="1100">
              <a:effectLst/>
              <a:latin typeface="Arial" panose="020B0604020202020204" pitchFamily="34" charset="0"/>
              <a:ea typeface="Calibri" panose="020F0502020204030204" pitchFamily="34" charset="0"/>
              <a:cs typeface="Times New Roman" panose="02020603050405020304" pitchFamily="18" charset="0"/>
            </a:rPr>
            <a:t>Inflation is a sustained increase in prices for goods and services in an economy.</a:t>
          </a:r>
        </a:p>
        <a:p>
          <a:pPr>
            <a:lnSpc>
              <a:spcPct val="115000"/>
            </a:lnSpc>
            <a:spcBef>
              <a:spcPts val="6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2 </a:t>
          </a:r>
          <a:r>
            <a:rPr lang="en-GB" sz="1100">
              <a:effectLst/>
              <a:latin typeface="Arial" panose="020B0604020202020204" pitchFamily="34" charset="0"/>
              <a:ea typeface="Calibri" panose="020F0502020204030204" pitchFamily="34" charset="0"/>
              <a:cs typeface="Times New Roman" panose="02020603050405020304" pitchFamily="18" charset="0"/>
            </a:rPr>
            <a:t>Depreciation refers to (a) the reduction in value of an asset over time due to wear and tear and (b) a technique used in accountancy to allocate the value of an asset over its useful life.</a:t>
          </a:r>
        </a:p>
        <a:p>
          <a:pPr>
            <a:lnSpc>
              <a:spcPct val="115000"/>
            </a:lnSpc>
            <a:spcBef>
              <a:spcPts val="1200"/>
            </a:spcBef>
            <a:spcAft>
              <a:spcPts val="0"/>
            </a:spcAft>
          </a:pPr>
          <a:r>
            <a:rPr lang="en-GB" sz="1100" u="sng">
              <a:effectLst/>
              <a:latin typeface="Arial" panose="020B0604020202020204" pitchFamily="34" charset="0"/>
              <a:ea typeface="Calibri" panose="020F0502020204030204" pitchFamily="34" charset="0"/>
              <a:cs typeface="Times New Roman" panose="02020603050405020304" pitchFamily="18" charset="0"/>
            </a:rPr>
            <a:t>References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2015a.</a:t>
          </a:r>
          <a:r>
            <a:rPr lang="en-GB" sz="1100" i="1">
              <a:effectLst/>
              <a:latin typeface="Arial" panose="020B0604020202020204" pitchFamily="34" charset="0"/>
              <a:ea typeface="Calibri" panose="020F0502020204030204" pitchFamily="34" charset="0"/>
              <a:cs typeface="Times New Roman" panose="02020603050405020304" pitchFamily="18" charset="0"/>
            </a:rPr>
            <a:t> </a:t>
          </a:r>
          <a:r>
            <a:rPr lang="en-GB" sz="1100">
              <a:effectLst/>
              <a:latin typeface="Arial" panose="020B0604020202020204" pitchFamily="34" charset="0"/>
              <a:ea typeface="Calibri" panose="020F0502020204030204" pitchFamily="34" charset="0"/>
              <a:cs typeface="Times New Roman" panose="02020603050405020304" pitchFamily="18" charset="0"/>
            </a:rPr>
            <a:t>Developing corporate natural capital accounts. Final Report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www.gov.uk/government/uploads/system/uploads/attachment_data/file/516968/ncc-research-cnca-final-report.pdf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2015b. Developing corporate natural capital accounts. Guidelines.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www.gov.uk/government/uploads/system/uploads/attachment_data/file/516971/ncc-research-cnca-guidelines.pdf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1200"/>
            </a:spcBef>
            <a:spcAft>
              <a:spcPts val="600"/>
            </a:spcAft>
          </a:pPr>
          <a:r>
            <a:rPr lang="en-GB" sz="1100">
              <a:effectLst/>
              <a:latin typeface="Arial" panose="020B0604020202020204" pitchFamily="34" charset="0"/>
              <a:ea typeface="Calibri" panose="020F0502020204030204" pitchFamily="34" charset="0"/>
              <a:cs typeface="Times New Roman" panose="02020603050405020304" pitchFamily="18" charset="0"/>
            </a:rPr>
            <a:t> </a:t>
          </a:r>
        </a:p>
        <a:p>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57" name="Picture 5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36</xdr:row>
      <xdr:rowOff>35719</xdr:rowOff>
    </xdr:from>
    <xdr:ext cx="291601" cy="291600"/>
    <xdr:pic>
      <xdr:nvPicPr>
        <xdr:cNvPr id="58" name="Picture 5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59" name="Picture 58">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6" name="Picture 415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7" name="Picture 415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23813</xdr:rowOff>
    </xdr:from>
    <xdr:ext cx="291601" cy="291600"/>
    <xdr:pic>
      <xdr:nvPicPr>
        <xdr:cNvPr id="62" name="Picture 6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10</xdr:col>
      <xdr:colOff>563563</xdr:colOff>
      <xdr:row>12</xdr:row>
      <xdr:rowOff>185737</xdr:rowOff>
    </xdr:from>
    <xdr:to>
      <xdr:col>12</xdr:col>
      <xdr:colOff>265113</xdr:colOff>
      <xdr:row>28</xdr:row>
      <xdr:rowOff>14287</xdr:rowOff>
    </xdr:to>
    <xdr:sp macro="" textlink="">
      <xdr:nvSpPr>
        <xdr:cNvPr id="63" name="Rectangle 62"/>
        <xdr:cNvSpPr/>
      </xdr:nvSpPr>
      <xdr:spPr>
        <a:xfrm>
          <a:off x="8183563" y="2602706"/>
          <a:ext cx="1225550" cy="287655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accent1">
                <a:lumMod val="75000"/>
              </a:schemeClr>
            </a:solidFill>
          </a:endParaRPr>
        </a:p>
      </xdr:txBody>
    </xdr:sp>
    <xdr:clientData/>
  </xdr:twoCellAnchor>
  <xdr:twoCellAnchor>
    <xdr:from>
      <xdr:col>1</xdr:col>
      <xdr:colOff>0</xdr:colOff>
      <xdr:row>21</xdr:row>
      <xdr:rowOff>63500</xdr:rowOff>
    </xdr:from>
    <xdr:to>
      <xdr:col>10</xdr:col>
      <xdr:colOff>254000</xdr:colOff>
      <xdr:row>32</xdr:row>
      <xdr:rowOff>188912</xdr:rowOff>
    </xdr:to>
    <xdr:sp macro="" textlink="">
      <xdr:nvSpPr>
        <xdr:cNvPr id="64" name="Rectangle 63"/>
        <xdr:cNvSpPr/>
      </xdr:nvSpPr>
      <xdr:spPr>
        <a:xfrm>
          <a:off x="762000" y="4194969"/>
          <a:ext cx="7112000" cy="222091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tx1"/>
            </a:solidFill>
          </a:endParaRPr>
        </a:p>
      </xdr:txBody>
    </xdr:sp>
    <xdr:clientData/>
  </xdr:twoCellAnchor>
  <xdr:twoCellAnchor>
    <xdr:from>
      <xdr:col>2</xdr:col>
      <xdr:colOff>611188</xdr:colOff>
      <xdr:row>12</xdr:row>
      <xdr:rowOff>114300</xdr:rowOff>
    </xdr:from>
    <xdr:to>
      <xdr:col>3</xdr:col>
      <xdr:colOff>496888</xdr:colOff>
      <xdr:row>14</xdr:row>
      <xdr:rowOff>133350</xdr:rowOff>
    </xdr:to>
    <xdr:sp macro="" textlink="">
      <xdr:nvSpPr>
        <xdr:cNvPr id="65" name="TextBox 4"/>
        <xdr:cNvSpPr txBox="1"/>
      </xdr:nvSpPr>
      <xdr:spPr>
        <a:xfrm>
          <a:off x="2135188" y="2531269"/>
          <a:ext cx="647700" cy="400050"/>
        </a:xfrm>
        <a:prstGeom prst="rect">
          <a:avLst/>
        </a:prstGeom>
        <a:solidFill>
          <a:schemeClr val="accent3">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222250</xdr:colOff>
      <xdr:row>12</xdr:row>
      <xdr:rowOff>38100</xdr:rowOff>
    </xdr:from>
    <xdr:to>
      <xdr:col>2</xdr:col>
      <xdr:colOff>425450</xdr:colOff>
      <xdr:row>15</xdr:row>
      <xdr:rowOff>20637</xdr:rowOff>
    </xdr:to>
    <xdr:sp macro="" textlink="">
      <xdr:nvSpPr>
        <xdr:cNvPr id="66" name="TextBox 5"/>
        <xdr:cNvSpPr txBox="1"/>
      </xdr:nvSpPr>
      <xdr:spPr>
        <a:xfrm>
          <a:off x="984250" y="2455069"/>
          <a:ext cx="965200" cy="554037"/>
        </a:xfrm>
        <a:prstGeom prst="rect">
          <a:avLst/>
        </a:prstGeom>
        <a:solidFill>
          <a:schemeClr val="accent6">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641350</xdr:colOff>
      <xdr:row>12</xdr:row>
      <xdr:rowOff>38100</xdr:rowOff>
    </xdr:from>
    <xdr:to>
      <xdr:col>4</xdr:col>
      <xdr:colOff>534988</xdr:colOff>
      <xdr:row>15</xdr:row>
      <xdr:rowOff>20637</xdr:rowOff>
    </xdr:to>
    <xdr:sp macro="" textlink="">
      <xdr:nvSpPr>
        <xdr:cNvPr id="67" name="TextBox 6"/>
        <xdr:cNvSpPr txBox="1"/>
      </xdr:nvSpPr>
      <xdr:spPr>
        <a:xfrm>
          <a:off x="2927350" y="2455069"/>
          <a:ext cx="655638" cy="554037"/>
        </a:xfrm>
        <a:prstGeom prst="rect">
          <a:avLst/>
        </a:prstGeom>
        <a:solidFill>
          <a:schemeClr val="accent4">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66675</xdr:colOff>
      <xdr:row>8</xdr:row>
      <xdr:rowOff>184150</xdr:rowOff>
    </xdr:from>
    <xdr:to>
      <xdr:col>6</xdr:col>
      <xdr:colOff>155575</xdr:colOff>
      <xdr:row>11</xdr:row>
      <xdr:rowOff>12700</xdr:rowOff>
    </xdr:to>
    <xdr:sp macro="" textlink="">
      <xdr:nvSpPr>
        <xdr:cNvPr id="68" name="TextBox 7"/>
        <xdr:cNvSpPr txBox="1"/>
      </xdr:nvSpPr>
      <xdr:spPr>
        <a:xfrm>
          <a:off x="3876675" y="1839119"/>
          <a:ext cx="850900" cy="400050"/>
        </a:xfrm>
        <a:prstGeom prst="rect">
          <a:avLst/>
        </a:prstGeom>
        <a:solidFill>
          <a:schemeClr val="accent2">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300038</xdr:colOff>
      <xdr:row>8</xdr:row>
      <xdr:rowOff>184150</xdr:rowOff>
    </xdr:from>
    <xdr:to>
      <xdr:col>7</xdr:col>
      <xdr:colOff>682625</xdr:colOff>
      <xdr:row>11</xdr:row>
      <xdr:rowOff>12700</xdr:rowOff>
    </xdr:to>
    <xdr:sp macro="" textlink="">
      <xdr:nvSpPr>
        <xdr:cNvPr id="69" name="TextBox 8"/>
        <xdr:cNvSpPr txBox="1"/>
      </xdr:nvSpPr>
      <xdr:spPr>
        <a:xfrm>
          <a:off x="4872038" y="1839119"/>
          <a:ext cx="1144587"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657225</xdr:colOff>
      <xdr:row>12</xdr:row>
      <xdr:rowOff>114300</xdr:rowOff>
    </xdr:from>
    <xdr:to>
      <xdr:col>8</xdr:col>
      <xdr:colOff>0</xdr:colOff>
      <xdr:row>14</xdr:row>
      <xdr:rowOff>133350</xdr:rowOff>
    </xdr:to>
    <xdr:sp macro="" textlink="">
      <xdr:nvSpPr>
        <xdr:cNvPr id="70" name="TextBox 9"/>
        <xdr:cNvSpPr txBox="1"/>
      </xdr:nvSpPr>
      <xdr:spPr>
        <a:xfrm>
          <a:off x="5229225" y="2531269"/>
          <a:ext cx="866775" cy="400050"/>
        </a:xfrm>
        <a:prstGeom prst="rect">
          <a:avLst/>
        </a:prstGeom>
        <a:solidFill>
          <a:schemeClr val="accent5">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735013</xdr:colOff>
      <xdr:row>12</xdr:row>
      <xdr:rowOff>38100</xdr:rowOff>
    </xdr:from>
    <xdr:to>
      <xdr:col>6</xdr:col>
      <xdr:colOff>515938</xdr:colOff>
      <xdr:row>15</xdr:row>
      <xdr:rowOff>20637</xdr:rowOff>
    </xdr:to>
    <xdr:sp macro="" textlink="">
      <xdr:nvSpPr>
        <xdr:cNvPr id="71" name="TextBox 10"/>
        <xdr:cNvSpPr txBox="1"/>
      </xdr:nvSpPr>
      <xdr:spPr>
        <a:xfrm>
          <a:off x="3783013" y="2455069"/>
          <a:ext cx="1304925" cy="554037"/>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333375</xdr:colOff>
      <xdr:row>16</xdr:row>
      <xdr:rowOff>50800</xdr:rowOff>
    </xdr:from>
    <xdr:to>
      <xdr:col>7</xdr:col>
      <xdr:colOff>474663</xdr:colOff>
      <xdr:row>19</xdr:row>
      <xdr:rowOff>33337</xdr:rowOff>
    </xdr:to>
    <xdr:sp macro="" textlink="">
      <xdr:nvSpPr>
        <xdr:cNvPr id="72" name="TextBox 11"/>
        <xdr:cNvSpPr txBox="1"/>
      </xdr:nvSpPr>
      <xdr:spPr>
        <a:xfrm>
          <a:off x="4143375" y="3229769"/>
          <a:ext cx="1665288" cy="554037"/>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287338</xdr:colOff>
      <xdr:row>11</xdr:row>
      <xdr:rowOff>150812</xdr:rowOff>
    </xdr:from>
    <xdr:to>
      <xdr:col>9</xdr:col>
      <xdr:colOff>750888</xdr:colOff>
      <xdr:row>15</xdr:row>
      <xdr:rowOff>96837</xdr:rowOff>
    </xdr:to>
    <xdr:sp macro="" textlink="">
      <xdr:nvSpPr>
        <xdr:cNvPr id="73" name="TextBox 13"/>
        <xdr:cNvSpPr txBox="1"/>
      </xdr:nvSpPr>
      <xdr:spPr>
        <a:xfrm>
          <a:off x="6383338" y="2377281"/>
          <a:ext cx="1225550" cy="708025"/>
        </a:xfrm>
        <a:prstGeom prst="rect">
          <a:avLst/>
        </a:prstGeom>
        <a:solidFill>
          <a:schemeClr val="accent1">
            <a:lumMod val="20000"/>
            <a:lumOff val="80000"/>
          </a:schemeClr>
        </a:solid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11</xdr:col>
      <xdr:colOff>82550</xdr:colOff>
      <xdr:row>24</xdr:row>
      <xdr:rowOff>125412</xdr:rowOff>
    </xdr:from>
    <xdr:to>
      <xdr:col>11</xdr:col>
      <xdr:colOff>728663</xdr:colOff>
      <xdr:row>26</xdr:row>
      <xdr:rowOff>144462</xdr:rowOff>
    </xdr:to>
    <xdr:sp macro="" textlink="">
      <xdr:nvSpPr>
        <xdr:cNvPr id="74" name="TextBox 17"/>
        <xdr:cNvSpPr txBox="1"/>
      </xdr:nvSpPr>
      <xdr:spPr>
        <a:xfrm>
          <a:off x="8464550" y="4828381"/>
          <a:ext cx="646113" cy="400050"/>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Balance Sheet</a:t>
          </a:r>
        </a:p>
      </xdr:txBody>
    </xdr:sp>
    <xdr:clientData/>
  </xdr:twoCellAnchor>
  <xdr:twoCellAnchor>
    <xdr:from>
      <xdr:col>11</xdr:col>
      <xdr:colOff>1588</xdr:colOff>
      <xdr:row>19</xdr:row>
      <xdr:rowOff>95250</xdr:rowOff>
    </xdr:from>
    <xdr:to>
      <xdr:col>12</xdr:col>
      <xdr:colOff>47625</xdr:colOff>
      <xdr:row>23</xdr:row>
      <xdr:rowOff>41275</xdr:rowOff>
    </xdr:to>
    <xdr:sp macro="" textlink="">
      <xdr:nvSpPr>
        <xdr:cNvPr id="75" name="TextBox 18"/>
        <xdr:cNvSpPr txBox="1"/>
      </xdr:nvSpPr>
      <xdr:spPr>
        <a:xfrm>
          <a:off x="8383588" y="3845719"/>
          <a:ext cx="808037" cy="708025"/>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Statement of Changes in Natural Capital</a:t>
          </a:r>
        </a:p>
      </xdr:txBody>
    </xdr:sp>
    <xdr:clientData/>
  </xdr:twoCellAnchor>
  <xdr:twoCellAnchor>
    <xdr:from>
      <xdr:col>7</xdr:col>
      <xdr:colOff>690563</xdr:colOff>
      <xdr:row>16</xdr:row>
      <xdr:rowOff>128587</xdr:rowOff>
    </xdr:from>
    <xdr:to>
      <xdr:col>9</xdr:col>
      <xdr:colOff>690563</xdr:colOff>
      <xdr:row>18</xdr:row>
      <xdr:rowOff>147637</xdr:rowOff>
    </xdr:to>
    <xdr:sp macro="" textlink="">
      <xdr:nvSpPr>
        <xdr:cNvPr id="76" name="TextBox 19"/>
        <xdr:cNvSpPr txBox="1"/>
      </xdr:nvSpPr>
      <xdr:spPr>
        <a:xfrm>
          <a:off x="6024563" y="3307556"/>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4763</xdr:colOff>
      <xdr:row>8</xdr:row>
      <xdr:rowOff>80962</xdr:rowOff>
    </xdr:from>
    <xdr:to>
      <xdr:col>10</xdr:col>
      <xdr:colOff>254000</xdr:colOff>
      <xdr:row>19</xdr:row>
      <xdr:rowOff>173037</xdr:rowOff>
    </xdr:to>
    <xdr:sp macro="" textlink="">
      <xdr:nvSpPr>
        <xdr:cNvPr id="77" name="Rectangle 76"/>
        <xdr:cNvSpPr/>
      </xdr:nvSpPr>
      <xdr:spPr>
        <a:xfrm>
          <a:off x="766763" y="1735931"/>
          <a:ext cx="7107237" cy="21875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p>
      </xdr:txBody>
    </xdr:sp>
    <xdr:clientData/>
  </xdr:twoCellAnchor>
  <xdr:twoCellAnchor>
    <xdr:from>
      <xdr:col>1</xdr:col>
      <xdr:colOff>149225</xdr:colOff>
      <xdr:row>9</xdr:row>
      <xdr:rowOff>14287</xdr:rowOff>
    </xdr:from>
    <xdr:to>
      <xdr:col>3</xdr:col>
      <xdr:colOff>34925</xdr:colOff>
      <xdr:row>10</xdr:row>
      <xdr:rowOff>131762</xdr:rowOff>
    </xdr:to>
    <xdr:sp macro="" textlink="">
      <xdr:nvSpPr>
        <xdr:cNvPr id="78" name="TextBox 79"/>
        <xdr:cNvSpPr txBox="1">
          <a:spLocks noChangeArrowheads="1"/>
        </xdr:cNvSpPr>
      </xdr:nvSpPr>
      <xdr:spPr bwMode="auto">
        <a:xfrm>
          <a:off x="911225" y="1859756"/>
          <a:ext cx="1409700"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Reference</a:t>
          </a:r>
          <a:r>
            <a:rPr lang="en-GB" altLang="en-US" sz="1400" b="1"/>
            <a:t> </a:t>
          </a:r>
          <a:r>
            <a:rPr lang="en-GB" altLang="en-US" sz="1200" b="1"/>
            <a:t>Scenario</a:t>
          </a:r>
        </a:p>
      </xdr:txBody>
    </xdr:sp>
    <xdr:clientData/>
  </xdr:twoCellAnchor>
  <xdr:twoCellAnchor>
    <xdr:from>
      <xdr:col>10</xdr:col>
      <xdr:colOff>709613</xdr:colOff>
      <xdr:row>13</xdr:row>
      <xdr:rowOff>61912</xdr:rowOff>
    </xdr:from>
    <xdr:to>
      <xdr:col>12</xdr:col>
      <xdr:colOff>120650</xdr:colOff>
      <xdr:row>15</xdr:row>
      <xdr:rowOff>142875</xdr:rowOff>
    </xdr:to>
    <xdr:sp macro="" textlink="">
      <xdr:nvSpPr>
        <xdr:cNvPr id="79" name="Rectangle 78"/>
        <xdr:cNvSpPr>
          <a:spLocks noChangeArrowheads="1"/>
        </xdr:cNvSpPr>
      </xdr:nvSpPr>
      <xdr:spPr bwMode="auto">
        <a:xfrm>
          <a:off x="8329613" y="2669381"/>
          <a:ext cx="935037" cy="46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defRPr/>
          </a:pPr>
          <a:r>
            <a:rPr lang="en-GB" altLang="en-US" sz="1200" b="1">
              <a:solidFill>
                <a:schemeClr val="accent1">
                  <a:lumMod val="75000"/>
                </a:schemeClr>
              </a:solidFill>
            </a:rPr>
            <a:t>Reporting Statements</a:t>
          </a:r>
        </a:p>
      </xdr:txBody>
    </xdr:sp>
    <xdr:clientData/>
  </xdr:twoCellAnchor>
  <xdr:twoCellAnchor>
    <xdr:from>
      <xdr:col>5</xdr:col>
      <xdr:colOff>676275</xdr:colOff>
      <xdr:row>11</xdr:row>
      <xdr:rowOff>25400</xdr:rowOff>
    </xdr:from>
    <xdr:to>
      <xdr:col>6</xdr:col>
      <xdr:colOff>133350</xdr:colOff>
      <xdr:row>12</xdr:row>
      <xdr:rowOff>31750</xdr:rowOff>
    </xdr:to>
    <xdr:cxnSp macro="">
      <xdr:nvCxnSpPr>
        <xdr:cNvPr id="80" name="Straight Arrow Connector 79"/>
        <xdr:cNvCxnSpPr/>
      </xdr:nvCxnSpPr>
      <xdr:spPr>
        <a:xfrm>
          <a:off x="4486275" y="2251869"/>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18</xdr:row>
      <xdr:rowOff>47625</xdr:rowOff>
    </xdr:from>
    <xdr:to>
      <xdr:col>10</xdr:col>
      <xdr:colOff>539750</xdr:colOff>
      <xdr:row>19</xdr:row>
      <xdr:rowOff>87312</xdr:rowOff>
    </xdr:to>
    <xdr:cxnSp macro="">
      <xdr:nvCxnSpPr>
        <xdr:cNvPr id="81" name="Straight Arrow Connector 80"/>
        <xdr:cNvCxnSpPr/>
      </xdr:nvCxnSpPr>
      <xdr:spPr>
        <a:xfrm>
          <a:off x="7905750" y="3607594"/>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282575</xdr:colOff>
      <xdr:row>11</xdr:row>
      <xdr:rowOff>25400</xdr:rowOff>
    </xdr:from>
    <xdr:to>
      <xdr:col>6</xdr:col>
      <xdr:colOff>500063</xdr:colOff>
      <xdr:row>12</xdr:row>
      <xdr:rowOff>31750</xdr:rowOff>
    </xdr:to>
    <xdr:cxnSp macro="">
      <xdr:nvCxnSpPr>
        <xdr:cNvPr id="82" name="Straight Arrow Connector 81"/>
        <xdr:cNvCxnSpPr/>
      </xdr:nvCxnSpPr>
      <xdr:spPr>
        <a:xfrm flipH="1">
          <a:off x="4854575" y="2251869"/>
          <a:ext cx="217488"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206375</xdr:colOff>
      <xdr:row>15</xdr:row>
      <xdr:rowOff>30162</xdr:rowOff>
    </xdr:from>
    <xdr:to>
      <xdr:col>6</xdr:col>
      <xdr:colOff>425450</xdr:colOff>
      <xdr:row>16</xdr:row>
      <xdr:rowOff>36512</xdr:rowOff>
    </xdr:to>
    <xdr:cxnSp macro="">
      <xdr:nvCxnSpPr>
        <xdr:cNvPr id="83" name="Straight Arrow Connector 82"/>
        <xdr:cNvCxnSpPr/>
      </xdr:nvCxnSpPr>
      <xdr:spPr>
        <a:xfrm>
          <a:off x="4778375" y="3018631"/>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638176</xdr:colOff>
      <xdr:row>14</xdr:row>
      <xdr:rowOff>157162</xdr:rowOff>
    </xdr:from>
    <xdr:to>
      <xdr:col>7</xdr:col>
      <xdr:colOff>171451</xdr:colOff>
      <xdr:row>16</xdr:row>
      <xdr:rowOff>38100</xdr:rowOff>
    </xdr:to>
    <xdr:cxnSp macro="">
      <xdr:nvCxnSpPr>
        <xdr:cNvPr id="84" name="Straight Arrow Connector 83"/>
        <xdr:cNvCxnSpPr/>
      </xdr:nvCxnSpPr>
      <xdr:spPr>
        <a:xfrm flipH="1">
          <a:off x="5210176" y="2955131"/>
          <a:ext cx="295275" cy="2619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21</xdr:row>
      <xdr:rowOff>111126</xdr:rowOff>
    </xdr:from>
    <xdr:to>
      <xdr:col>10</xdr:col>
      <xdr:colOff>539750</xdr:colOff>
      <xdr:row>22</xdr:row>
      <xdr:rowOff>150813</xdr:rowOff>
    </xdr:to>
    <xdr:cxnSp macro="">
      <xdr:nvCxnSpPr>
        <xdr:cNvPr id="85" name="Straight Arrow Connector 84"/>
        <xdr:cNvCxnSpPr/>
      </xdr:nvCxnSpPr>
      <xdr:spPr>
        <a:xfrm flipV="1">
          <a:off x="7905750" y="4242595"/>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138113</xdr:colOff>
      <xdr:row>15</xdr:row>
      <xdr:rowOff>96837</xdr:rowOff>
    </xdr:from>
    <xdr:to>
      <xdr:col>9</xdr:col>
      <xdr:colOff>138113</xdr:colOff>
      <xdr:row>16</xdr:row>
      <xdr:rowOff>128587</xdr:rowOff>
    </xdr:to>
    <xdr:cxnSp macro="">
      <xdr:nvCxnSpPr>
        <xdr:cNvPr id="86" name="Straight Arrow Connector 85"/>
        <xdr:cNvCxnSpPr>
          <a:stCxn id="73" idx="2"/>
        </xdr:cNvCxnSpPr>
      </xdr:nvCxnSpPr>
      <xdr:spPr>
        <a:xfrm>
          <a:off x="6996113" y="3085306"/>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474663</xdr:colOff>
      <xdr:row>17</xdr:row>
      <xdr:rowOff>137319</xdr:rowOff>
    </xdr:from>
    <xdr:to>
      <xdr:col>7</xdr:col>
      <xdr:colOff>690563</xdr:colOff>
      <xdr:row>17</xdr:row>
      <xdr:rowOff>138112</xdr:rowOff>
    </xdr:to>
    <xdr:cxnSp macro="">
      <xdr:nvCxnSpPr>
        <xdr:cNvPr id="87" name="Straight Arrow Connector 86"/>
        <xdr:cNvCxnSpPr>
          <a:stCxn id="72" idx="3"/>
          <a:endCxn id="76" idx="1"/>
        </xdr:cNvCxnSpPr>
      </xdr:nvCxnSpPr>
      <xdr:spPr>
        <a:xfrm>
          <a:off x="5808663" y="3506788"/>
          <a:ext cx="215900" cy="793"/>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606425</xdr:colOff>
      <xdr:row>25</xdr:row>
      <xdr:rowOff>96837</xdr:rowOff>
    </xdr:from>
    <xdr:to>
      <xdr:col>3</xdr:col>
      <xdr:colOff>492125</xdr:colOff>
      <xdr:row>27</xdr:row>
      <xdr:rowOff>115887</xdr:rowOff>
    </xdr:to>
    <xdr:sp macro="" textlink="">
      <xdr:nvSpPr>
        <xdr:cNvPr id="88" name="TextBox 59"/>
        <xdr:cNvSpPr txBox="1"/>
      </xdr:nvSpPr>
      <xdr:spPr>
        <a:xfrm>
          <a:off x="2130425" y="4990306"/>
          <a:ext cx="647700" cy="400050"/>
        </a:xfrm>
        <a:prstGeom prst="rect">
          <a:avLst/>
        </a:prstGeom>
        <a:pattFill prst="pct5">
          <a:fgClr>
            <a:schemeClr val="bg1">
              <a:lumMod val="50000"/>
            </a:schemeClr>
          </a:fgClr>
          <a:bgClr>
            <a:schemeClr val="accent3">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217488</xdr:colOff>
      <xdr:row>25</xdr:row>
      <xdr:rowOff>20637</xdr:rowOff>
    </xdr:from>
    <xdr:to>
      <xdr:col>2</xdr:col>
      <xdr:colOff>420688</xdr:colOff>
      <xdr:row>28</xdr:row>
      <xdr:rowOff>3175</xdr:rowOff>
    </xdr:to>
    <xdr:sp macro="" textlink="">
      <xdr:nvSpPr>
        <xdr:cNvPr id="89" name="TextBox 60"/>
        <xdr:cNvSpPr txBox="1"/>
      </xdr:nvSpPr>
      <xdr:spPr>
        <a:xfrm>
          <a:off x="979488" y="4914106"/>
          <a:ext cx="965200" cy="554038"/>
        </a:xfrm>
        <a:prstGeom prst="rect">
          <a:avLst/>
        </a:prstGeom>
        <a:pattFill prst="pct5">
          <a:fgClr>
            <a:schemeClr val="bg1">
              <a:lumMod val="50000"/>
            </a:schemeClr>
          </a:fgClr>
          <a:bgClr>
            <a:schemeClr val="accent6">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636588</xdr:colOff>
      <xdr:row>25</xdr:row>
      <xdr:rowOff>20637</xdr:rowOff>
    </xdr:from>
    <xdr:to>
      <xdr:col>4</xdr:col>
      <xdr:colOff>530225</xdr:colOff>
      <xdr:row>28</xdr:row>
      <xdr:rowOff>3175</xdr:rowOff>
    </xdr:to>
    <xdr:sp macro="" textlink="">
      <xdr:nvSpPr>
        <xdr:cNvPr id="90" name="TextBox 61"/>
        <xdr:cNvSpPr txBox="1"/>
      </xdr:nvSpPr>
      <xdr:spPr>
        <a:xfrm>
          <a:off x="2922588" y="4914106"/>
          <a:ext cx="655637" cy="554038"/>
        </a:xfrm>
        <a:prstGeom prst="rect">
          <a:avLst/>
        </a:prstGeom>
        <a:pattFill prst="pct5">
          <a:fgClr>
            <a:schemeClr val="bg1">
              <a:lumMod val="50000"/>
            </a:schemeClr>
          </a:fgClr>
          <a:bgClr>
            <a:schemeClr val="accent4">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61913</xdr:colOff>
      <xdr:row>21</xdr:row>
      <xdr:rowOff>166687</xdr:rowOff>
    </xdr:from>
    <xdr:to>
      <xdr:col>6</xdr:col>
      <xdr:colOff>150813</xdr:colOff>
      <xdr:row>23</xdr:row>
      <xdr:rowOff>185737</xdr:rowOff>
    </xdr:to>
    <xdr:sp macro="" textlink="">
      <xdr:nvSpPr>
        <xdr:cNvPr id="91" name="TextBox 62"/>
        <xdr:cNvSpPr txBox="1"/>
      </xdr:nvSpPr>
      <xdr:spPr>
        <a:xfrm>
          <a:off x="3871913" y="4298156"/>
          <a:ext cx="850900" cy="400050"/>
        </a:xfrm>
        <a:prstGeom prst="rect">
          <a:avLst/>
        </a:prstGeom>
        <a:pattFill prst="pct5">
          <a:fgClr>
            <a:schemeClr val="bg1">
              <a:lumMod val="50000"/>
            </a:schemeClr>
          </a:fgClr>
          <a:bgClr>
            <a:schemeClr val="accent2">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295275</xdr:colOff>
      <xdr:row>21</xdr:row>
      <xdr:rowOff>166687</xdr:rowOff>
    </xdr:from>
    <xdr:to>
      <xdr:col>7</xdr:col>
      <xdr:colOff>677863</xdr:colOff>
      <xdr:row>23</xdr:row>
      <xdr:rowOff>185737</xdr:rowOff>
    </xdr:to>
    <xdr:sp macro="" textlink="">
      <xdr:nvSpPr>
        <xdr:cNvPr id="92" name="TextBox 63"/>
        <xdr:cNvSpPr txBox="1"/>
      </xdr:nvSpPr>
      <xdr:spPr>
        <a:xfrm>
          <a:off x="4867275" y="4298156"/>
          <a:ext cx="1144588"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652463</xdr:colOff>
      <xdr:row>25</xdr:row>
      <xdr:rowOff>96837</xdr:rowOff>
    </xdr:from>
    <xdr:to>
      <xdr:col>7</xdr:col>
      <xdr:colOff>757238</xdr:colOff>
      <xdr:row>27</xdr:row>
      <xdr:rowOff>115887</xdr:rowOff>
    </xdr:to>
    <xdr:sp macro="" textlink="">
      <xdr:nvSpPr>
        <xdr:cNvPr id="93" name="TextBox 64"/>
        <xdr:cNvSpPr txBox="1"/>
      </xdr:nvSpPr>
      <xdr:spPr>
        <a:xfrm>
          <a:off x="5224463" y="4990306"/>
          <a:ext cx="866775" cy="400050"/>
        </a:xfrm>
        <a:prstGeom prst="rect">
          <a:avLst/>
        </a:prstGeom>
        <a:pattFill prst="pct5">
          <a:fgClr>
            <a:schemeClr val="bg1">
              <a:lumMod val="50000"/>
            </a:schemeClr>
          </a:fgClr>
          <a:bgClr>
            <a:schemeClr val="accent5">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730250</xdr:colOff>
      <xdr:row>25</xdr:row>
      <xdr:rowOff>20637</xdr:rowOff>
    </xdr:from>
    <xdr:to>
      <xdr:col>6</xdr:col>
      <xdr:colOff>511175</xdr:colOff>
      <xdr:row>28</xdr:row>
      <xdr:rowOff>3175</xdr:rowOff>
    </xdr:to>
    <xdr:sp macro="" textlink="">
      <xdr:nvSpPr>
        <xdr:cNvPr id="94" name="TextBox 65"/>
        <xdr:cNvSpPr txBox="1"/>
      </xdr:nvSpPr>
      <xdr:spPr>
        <a:xfrm>
          <a:off x="3778250" y="4914106"/>
          <a:ext cx="1304925" cy="554038"/>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328613</xdr:colOff>
      <xdr:row>29</xdr:row>
      <xdr:rowOff>33337</xdr:rowOff>
    </xdr:from>
    <xdr:to>
      <xdr:col>7</xdr:col>
      <xdr:colOff>469900</xdr:colOff>
      <xdr:row>32</xdr:row>
      <xdr:rowOff>15875</xdr:rowOff>
    </xdr:to>
    <xdr:sp macro="" textlink="">
      <xdr:nvSpPr>
        <xdr:cNvPr id="95" name="TextBox 66"/>
        <xdr:cNvSpPr txBox="1"/>
      </xdr:nvSpPr>
      <xdr:spPr>
        <a:xfrm>
          <a:off x="4138613" y="5688806"/>
          <a:ext cx="1665287" cy="554038"/>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282575</xdr:colOff>
      <xdr:row>24</xdr:row>
      <xdr:rowOff>133350</xdr:rowOff>
    </xdr:from>
    <xdr:to>
      <xdr:col>9</xdr:col>
      <xdr:colOff>746125</xdr:colOff>
      <xdr:row>28</xdr:row>
      <xdr:rowOff>79375</xdr:rowOff>
    </xdr:to>
    <xdr:sp macro="" textlink="">
      <xdr:nvSpPr>
        <xdr:cNvPr id="96" name="TextBox 67"/>
        <xdr:cNvSpPr txBox="1"/>
      </xdr:nvSpPr>
      <xdr:spPr>
        <a:xfrm>
          <a:off x="6378575" y="4836319"/>
          <a:ext cx="1225550" cy="708025"/>
        </a:xfrm>
        <a:prstGeom prst="rect">
          <a:avLst/>
        </a:prstGeom>
        <a:pattFill prst="pct5">
          <a:fgClr>
            <a:schemeClr val="bg1">
              <a:lumMod val="50000"/>
            </a:schemeClr>
          </a:fgClr>
          <a:bgClr>
            <a:schemeClr val="accent1">
              <a:lumMod val="20000"/>
              <a:lumOff val="80000"/>
            </a:schemeClr>
          </a:bgClr>
        </a:patt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7</xdr:col>
      <xdr:colOff>685800</xdr:colOff>
      <xdr:row>29</xdr:row>
      <xdr:rowOff>111125</xdr:rowOff>
    </xdr:from>
    <xdr:to>
      <xdr:col>9</xdr:col>
      <xdr:colOff>685800</xdr:colOff>
      <xdr:row>31</xdr:row>
      <xdr:rowOff>130175</xdr:rowOff>
    </xdr:to>
    <xdr:sp macro="" textlink="">
      <xdr:nvSpPr>
        <xdr:cNvPr id="97" name="TextBox 68"/>
        <xdr:cNvSpPr txBox="1"/>
      </xdr:nvSpPr>
      <xdr:spPr>
        <a:xfrm>
          <a:off x="6019800" y="5766594"/>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149225</xdr:colOff>
      <xdr:row>21</xdr:row>
      <xdr:rowOff>123825</xdr:rowOff>
    </xdr:from>
    <xdr:to>
      <xdr:col>3</xdr:col>
      <xdr:colOff>73025</xdr:colOff>
      <xdr:row>23</xdr:row>
      <xdr:rowOff>19050</xdr:rowOff>
    </xdr:to>
    <xdr:sp macro="" textlink="">
      <xdr:nvSpPr>
        <xdr:cNvPr id="98" name="TextBox 79"/>
        <xdr:cNvSpPr txBox="1">
          <a:spLocks noChangeArrowheads="1"/>
        </xdr:cNvSpPr>
      </xdr:nvSpPr>
      <xdr:spPr bwMode="auto">
        <a:xfrm>
          <a:off x="911225" y="4255294"/>
          <a:ext cx="1447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Year being reported</a:t>
          </a:r>
        </a:p>
      </xdr:txBody>
    </xdr:sp>
    <xdr:clientData/>
  </xdr:twoCellAnchor>
  <xdr:twoCellAnchor>
    <xdr:from>
      <xdr:col>5</xdr:col>
      <xdr:colOff>671513</xdr:colOff>
      <xdr:row>24</xdr:row>
      <xdr:rowOff>6350</xdr:rowOff>
    </xdr:from>
    <xdr:to>
      <xdr:col>6</xdr:col>
      <xdr:colOff>128588</xdr:colOff>
      <xdr:row>25</xdr:row>
      <xdr:rowOff>14287</xdr:rowOff>
    </xdr:to>
    <xdr:cxnSp macro="">
      <xdr:nvCxnSpPr>
        <xdr:cNvPr id="99" name="Straight Arrow Connector 98"/>
        <xdr:cNvCxnSpPr/>
      </xdr:nvCxnSpPr>
      <xdr:spPr>
        <a:xfrm>
          <a:off x="4481513" y="4709319"/>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276226</xdr:colOff>
      <xdr:row>24</xdr:row>
      <xdr:rowOff>6350</xdr:rowOff>
    </xdr:from>
    <xdr:to>
      <xdr:col>6</xdr:col>
      <xdr:colOff>495301</xdr:colOff>
      <xdr:row>25</xdr:row>
      <xdr:rowOff>14287</xdr:rowOff>
    </xdr:to>
    <xdr:cxnSp macro="">
      <xdr:nvCxnSpPr>
        <xdr:cNvPr id="100" name="Straight Arrow Connector 99"/>
        <xdr:cNvCxnSpPr/>
      </xdr:nvCxnSpPr>
      <xdr:spPr>
        <a:xfrm flipH="1">
          <a:off x="4848226" y="4709319"/>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201613</xdr:colOff>
      <xdr:row>28</xdr:row>
      <xdr:rowOff>11112</xdr:rowOff>
    </xdr:from>
    <xdr:to>
      <xdr:col>6</xdr:col>
      <xdr:colOff>419100</xdr:colOff>
      <xdr:row>29</xdr:row>
      <xdr:rowOff>19050</xdr:rowOff>
    </xdr:to>
    <xdr:cxnSp macro="">
      <xdr:nvCxnSpPr>
        <xdr:cNvPr id="101" name="Straight Arrow Connector 100"/>
        <xdr:cNvCxnSpPr/>
      </xdr:nvCxnSpPr>
      <xdr:spPr>
        <a:xfrm>
          <a:off x="4773613" y="5476081"/>
          <a:ext cx="217487" cy="1984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633414</xdr:colOff>
      <xdr:row>27</xdr:row>
      <xdr:rowOff>138112</xdr:rowOff>
    </xdr:from>
    <xdr:to>
      <xdr:col>7</xdr:col>
      <xdr:colOff>166689</xdr:colOff>
      <xdr:row>29</xdr:row>
      <xdr:rowOff>20637</xdr:rowOff>
    </xdr:to>
    <xdr:cxnSp macro="">
      <xdr:nvCxnSpPr>
        <xdr:cNvPr id="102" name="Straight Arrow Connector 101"/>
        <xdr:cNvCxnSpPr/>
      </xdr:nvCxnSpPr>
      <xdr:spPr>
        <a:xfrm flipH="1">
          <a:off x="5205414" y="5412581"/>
          <a:ext cx="295275" cy="263525"/>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28</xdr:row>
      <xdr:rowOff>79375</xdr:rowOff>
    </xdr:from>
    <xdr:to>
      <xdr:col>9</xdr:col>
      <xdr:colOff>133350</xdr:colOff>
      <xdr:row>29</xdr:row>
      <xdr:rowOff>111125</xdr:rowOff>
    </xdr:to>
    <xdr:cxnSp macro="">
      <xdr:nvCxnSpPr>
        <xdr:cNvPr id="103" name="Straight Arrow Connector 102"/>
        <xdr:cNvCxnSpPr>
          <a:stCxn id="96" idx="2"/>
        </xdr:cNvCxnSpPr>
      </xdr:nvCxnSpPr>
      <xdr:spPr>
        <a:xfrm>
          <a:off x="6991350" y="5544344"/>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469900</xdr:colOff>
      <xdr:row>30</xdr:row>
      <xdr:rowOff>119856</xdr:rowOff>
    </xdr:from>
    <xdr:to>
      <xdr:col>7</xdr:col>
      <xdr:colOff>685800</xdr:colOff>
      <xdr:row>30</xdr:row>
      <xdr:rowOff>120650</xdr:rowOff>
    </xdr:to>
    <xdr:cxnSp macro="">
      <xdr:nvCxnSpPr>
        <xdr:cNvPr id="104" name="Straight Arrow Connector 103"/>
        <xdr:cNvCxnSpPr>
          <a:stCxn id="95" idx="3"/>
          <a:endCxn id="97" idx="1"/>
        </xdr:cNvCxnSpPr>
      </xdr:nvCxnSpPr>
      <xdr:spPr>
        <a:xfrm>
          <a:off x="5803900" y="5965825"/>
          <a:ext cx="215900" cy="794"/>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404813</xdr:colOff>
      <xdr:row>23</xdr:row>
      <xdr:rowOff>61912</xdr:rowOff>
    </xdr:from>
    <xdr:to>
      <xdr:col>11</xdr:col>
      <xdr:colOff>404813</xdr:colOff>
      <xdr:row>24</xdr:row>
      <xdr:rowOff>93662</xdr:rowOff>
    </xdr:to>
    <xdr:cxnSp macro="">
      <xdr:nvCxnSpPr>
        <xdr:cNvPr id="105" name="Straight Arrow Connector 104"/>
        <xdr:cNvCxnSpPr/>
      </xdr:nvCxnSpPr>
      <xdr:spPr>
        <a:xfrm>
          <a:off x="8786813" y="4574381"/>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392113</xdr:colOff>
      <xdr:row>5</xdr:row>
      <xdr:rowOff>147637</xdr:rowOff>
    </xdr:from>
    <xdr:to>
      <xdr:col>2</xdr:col>
      <xdr:colOff>180975</xdr:colOff>
      <xdr:row>7</xdr:row>
      <xdr:rowOff>14287</xdr:rowOff>
    </xdr:to>
    <xdr:sp macro="" textlink="">
      <xdr:nvSpPr>
        <xdr:cNvPr id="106" name="TextBox 80"/>
        <xdr:cNvSpPr txBox="1"/>
      </xdr:nvSpPr>
      <xdr:spPr>
        <a:xfrm>
          <a:off x="1154113" y="1231106"/>
          <a:ext cx="550862" cy="247650"/>
        </a:xfrm>
        <a:prstGeom prst="rect">
          <a:avLst/>
        </a:prstGeom>
        <a:solidFill>
          <a:srgbClr val="FFFF66"/>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Focus</a:t>
          </a:r>
        </a:p>
      </xdr:txBody>
    </xdr:sp>
    <xdr:clientData/>
  </xdr:twoCellAnchor>
  <xdr:twoCellAnchor>
    <xdr:from>
      <xdr:col>4</xdr:col>
      <xdr:colOff>103188</xdr:colOff>
      <xdr:row>4</xdr:row>
      <xdr:rowOff>179387</xdr:rowOff>
    </xdr:from>
    <xdr:to>
      <xdr:col>4</xdr:col>
      <xdr:colOff>468313</xdr:colOff>
      <xdr:row>4</xdr:row>
      <xdr:rowOff>179387</xdr:rowOff>
    </xdr:to>
    <xdr:cxnSp macro="">
      <xdr:nvCxnSpPr>
        <xdr:cNvPr id="107" name="Straight Connector 106"/>
        <xdr:cNvCxnSpPr/>
      </xdr:nvCxnSpPr>
      <xdr:spPr>
        <a:xfrm>
          <a:off x="3151188" y="1072356"/>
          <a:ext cx="3651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103188</xdr:colOff>
      <xdr:row>6</xdr:row>
      <xdr:rowOff>125412</xdr:rowOff>
    </xdr:from>
    <xdr:to>
      <xdr:col>4</xdr:col>
      <xdr:colOff>468313</xdr:colOff>
      <xdr:row>6</xdr:row>
      <xdr:rowOff>125412</xdr:rowOff>
    </xdr:to>
    <xdr:cxnSp macro="">
      <xdr:nvCxnSpPr>
        <xdr:cNvPr id="108" name="Straight Connector 107"/>
        <xdr:cNvCxnSpPr/>
      </xdr:nvCxnSpPr>
      <xdr:spPr>
        <a:xfrm>
          <a:off x="3151188" y="1399381"/>
          <a:ext cx="3651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692150</xdr:colOff>
      <xdr:row>4</xdr:row>
      <xdr:rowOff>50800</xdr:rowOff>
    </xdr:from>
    <xdr:to>
      <xdr:col>8</xdr:col>
      <xdr:colOff>293688</xdr:colOff>
      <xdr:row>5</xdr:row>
      <xdr:rowOff>65087</xdr:rowOff>
    </xdr:to>
    <xdr:sp macro="" textlink="">
      <xdr:nvSpPr>
        <xdr:cNvPr id="109" name="Rectangle 108"/>
        <xdr:cNvSpPr/>
      </xdr:nvSpPr>
      <xdr:spPr>
        <a:xfrm>
          <a:off x="6026150" y="943769"/>
          <a:ext cx="363538" cy="20478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7</xdr:col>
      <xdr:colOff>692150</xdr:colOff>
      <xdr:row>6</xdr:row>
      <xdr:rowOff>30162</xdr:rowOff>
    </xdr:from>
    <xdr:to>
      <xdr:col>8</xdr:col>
      <xdr:colOff>293688</xdr:colOff>
      <xdr:row>7</xdr:row>
      <xdr:rowOff>63500</xdr:rowOff>
    </xdr:to>
    <xdr:sp macro="" textlink="">
      <xdr:nvSpPr>
        <xdr:cNvPr id="110" name="Rectangle 109"/>
        <xdr:cNvSpPr/>
      </xdr:nvSpPr>
      <xdr:spPr>
        <a:xfrm>
          <a:off x="6026150" y="1304131"/>
          <a:ext cx="363538" cy="223838"/>
        </a:xfrm>
        <a:prstGeom prst="rect">
          <a:avLst/>
        </a:prstGeom>
        <a:pattFill prst="pct5">
          <a:fgClr>
            <a:schemeClr val="bg1">
              <a:lumMod val="5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8</xdr:col>
      <xdr:colOff>511175</xdr:colOff>
      <xdr:row>5</xdr:row>
      <xdr:rowOff>115887</xdr:rowOff>
    </xdr:from>
    <xdr:to>
      <xdr:col>11</xdr:col>
      <xdr:colOff>444500</xdr:colOff>
      <xdr:row>7</xdr:row>
      <xdr:rowOff>134937</xdr:rowOff>
    </xdr:to>
    <xdr:sp macro="" textlink="">
      <xdr:nvSpPr>
        <xdr:cNvPr id="111" name="TextBox 41"/>
        <xdr:cNvSpPr txBox="1">
          <a:spLocks noChangeArrowheads="1"/>
        </xdr:cNvSpPr>
      </xdr:nvSpPr>
      <xdr:spPr bwMode="auto">
        <a:xfrm>
          <a:off x="6607175" y="1199356"/>
          <a:ext cx="22193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spotted) No data entry needed for initial account development.</a:t>
          </a:r>
        </a:p>
      </xdr:txBody>
    </xdr:sp>
    <xdr:clientData/>
  </xdr:twoCellAnchor>
  <xdr:twoCellAnchor>
    <xdr:from>
      <xdr:col>8</xdr:col>
      <xdr:colOff>511175</xdr:colOff>
      <xdr:row>3</xdr:row>
      <xdr:rowOff>169862</xdr:rowOff>
    </xdr:from>
    <xdr:to>
      <xdr:col>12</xdr:col>
      <xdr:colOff>77788</xdr:colOff>
      <xdr:row>5</xdr:row>
      <xdr:rowOff>188912</xdr:rowOff>
    </xdr:to>
    <xdr:sp macro="" textlink="">
      <xdr:nvSpPr>
        <xdr:cNvPr id="112" name="TextBox 86"/>
        <xdr:cNvSpPr txBox="1">
          <a:spLocks noChangeArrowheads="1"/>
        </xdr:cNvSpPr>
      </xdr:nvSpPr>
      <xdr:spPr bwMode="auto">
        <a:xfrm>
          <a:off x="6607175" y="872331"/>
          <a:ext cx="2614613"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shading) Sheet populated with data from another sheet or data entered by analyst.</a:t>
          </a:r>
        </a:p>
      </xdr:txBody>
    </xdr:sp>
    <xdr:clientData/>
  </xdr:twoCellAnchor>
  <xdr:twoCellAnchor>
    <xdr:from>
      <xdr:col>4</xdr:col>
      <xdr:colOff>750888</xdr:colOff>
      <xdr:row>3</xdr:row>
      <xdr:rowOff>169862</xdr:rowOff>
    </xdr:from>
    <xdr:to>
      <xdr:col>7</xdr:col>
      <xdr:colOff>685800</xdr:colOff>
      <xdr:row>5</xdr:row>
      <xdr:rowOff>188912</xdr:rowOff>
    </xdr:to>
    <xdr:sp macro="" textlink="">
      <xdr:nvSpPr>
        <xdr:cNvPr id="113" name="TextBox 87"/>
        <xdr:cNvSpPr txBox="1">
          <a:spLocks noChangeArrowheads="1"/>
        </xdr:cNvSpPr>
      </xdr:nvSpPr>
      <xdr:spPr bwMode="auto">
        <a:xfrm>
          <a:off x="3798888" y="872331"/>
          <a:ext cx="222091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Sheet corresponds with a recognised schedule or statement for CNCA.</a:t>
          </a:r>
        </a:p>
      </xdr:txBody>
    </xdr:sp>
    <xdr:clientData/>
  </xdr:twoCellAnchor>
  <xdr:twoCellAnchor>
    <xdr:from>
      <xdr:col>4</xdr:col>
      <xdr:colOff>750888</xdr:colOff>
      <xdr:row>5</xdr:row>
      <xdr:rowOff>115887</xdr:rowOff>
    </xdr:from>
    <xdr:to>
      <xdr:col>7</xdr:col>
      <xdr:colOff>133350</xdr:colOff>
      <xdr:row>7</xdr:row>
      <xdr:rowOff>134937</xdr:rowOff>
    </xdr:to>
    <xdr:sp macro="" textlink="">
      <xdr:nvSpPr>
        <xdr:cNvPr id="114" name="TextBox 88"/>
        <xdr:cNvSpPr txBox="1">
          <a:spLocks noChangeArrowheads="1"/>
        </xdr:cNvSpPr>
      </xdr:nvSpPr>
      <xdr:spPr bwMode="auto">
        <a:xfrm>
          <a:off x="3798888" y="1199356"/>
          <a:ext cx="166846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Supplementary sheet included for data analysis.</a:t>
          </a:r>
        </a:p>
      </xdr:txBody>
    </xdr:sp>
    <xdr:clientData/>
  </xdr:twoCellAnchor>
  <xdr:twoCellAnchor>
    <xdr:from>
      <xdr:col>4</xdr:col>
      <xdr:colOff>103188</xdr:colOff>
      <xdr:row>3</xdr:row>
      <xdr:rowOff>66675</xdr:rowOff>
    </xdr:from>
    <xdr:to>
      <xdr:col>4</xdr:col>
      <xdr:colOff>519113</xdr:colOff>
      <xdr:row>4</xdr:row>
      <xdr:rowOff>122237</xdr:rowOff>
    </xdr:to>
    <xdr:sp macro="" textlink="">
      <xdr:nvSpPr>
        <xdr:cNvPr id="115" name="TextBox 42"/>
        <xdr:cNvSpPr txBox="1">
          <a:spLocks noChangeArrowheads="1"/>
        </xdr:cNvSpPr>
      </xdr:nvSpPr>
      <xdr:spPr bwMode="auto">
        <a:xfrm>
          <a:off x="3151188" y="769144"/>
          <a:ext cx="415925" cy="246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b="1"/>
            <a:t>Key:</a:t>
          </a:r>
        </a:p>
      </xdr:txBody>
    </xdr:sp>
    <xdr:clientData/>
  </xdr:twoCellAnchor>
  <xdr:twoCellAnchor>
    <xdr:from>
      <xdr:col>2</xdr:col>
      <xdr:colOff>292385</xdr:colOff>
      <xdr:row>2</xdr:row>
      <xdr:rowOff>0</xdr:rowOff>
    </xdr:from>
    <xdr:to>
      <xdr:col>10</xdr:col>
      <xdr:colOff>14003</xdr:colOff>
      <xdr:row>3</xdr:row>
      <xdr:rowOff>71110</xdr:rowOff>
    </xdr:to>
    <xdr:sp macro="" textlink="">
      <xdr:nvSpPr>
        <xdr:cNvPr id="116" name="TextBox 2047"/>
        <xdr:cNvSpPr txBox="1">
          <a:spLocks noChangeArrowheads="1"/>
        </xdr:cNvSpPr>
      </xdr:nvSpPr>
      <xdr:spPr bwMode="auto">
        <a:xfrm>
          <a:off x="1816385" y="511969"/>
          <a:ext cx="5817618" cy="261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algn="ctr" eaLnBrk="1" hangingPunct="1">
            <a:spcBef>
              <a:spcPct val="0"/>
            </a:spcBef>
            <a:buFontTx/>
            <a:buNone/>
          </a:pPr>
          <a:r>
            <a:rPr lang="en-GB" altLang="en-US" sz="1100" b="1" u="sng"/>
            <a:t>Structure of sheets in workbook for initial CNCA account, plus sheets required for a full account</a:t>
          </a:r>
        </a:p>
      </xdr:txBody>
    </xdr:sp>
    <xdr:clientData/>
  </xdr:twoCellAnchor>
  <xdr:twoCellAnchor>
    <xdr:from>
      <xdr:col>1</xdr:col>
      <xdr:colOff>150813</xdr:colOff>
      <xdr:row>22</xdr:row>
      <xdr:rowOff>152400</xdr:rowOff>
    </xdr:from>
    <xdr:to>
      <xdr:col>4</xdr:col>
      <xdr:colOff>739775</xdr:colOff>
      <xdr:row>24</xdr:row>
      <xdr:rowOff>47625</xdr:rowOff>
    </xdr:to>
    <xdr:sp macro="" textlink="">
      <xdr:nvSpPr>
        <xdr:cNvPr id="117" name="TextBox 79"/>
        <xdr:cNvSpPr txBox="1">
          <a:spLocks noChangeArrowheads="1"/>
        </xdr:cNvSpPr>
      </xdr:nvSpPr>
      <xdr:spPr bwMode="auto">
        <a:xfrm>
          <a:off x="912813" y="4474369"/>
          <a:ext cx="287496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 </a:t>
          </a:r>
        </a:p>
      </xdr:txBody>
    </xdr:sp>
    <xdr:clientData/>
  </xdr:twoCellAnchor>
  <xdr:twoCellAnchor>
    <xdr:from>
      <xdr:col>10</xdr:col>
      <xdr:colOff>596900</xdr:colOff>
      <xdr:row>15</xdr:row>
      <xdr:rowOff>117475</xdr:rowOff>
    </xdr:from>
    <xdr:to>
      <xdr:col>12</xdr:col>
      <xdr:colOff>292100</xdr:colOff>
      <xdr:row>19</xdr:row>
      <xdr:rowOff>3175</xdr:rowOff>
    </xdr:to>
    <xdr:sp macro="" textlink="">
      <xdr:nvSpPr>
        <xdr:cNvPr id="118" name="TextBox 82"/>
        <xdr:cNvSpPr txBox="1">
          <a:spLocks noChangeArrowheads="1"/>
        </xdr:cNvSpPr>
      </xdr:nvSpPr>
      <xdr:spPr bwMode="auto">
        <a:xfrm>
          <a:off x="8216900" y="3105944"/>
          <a:ext cx="1219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9524</xdr:colOff>
      <xdr:row>1</xdr:row>
      <xdr:rowOff>19051</xdr:rowOff>
    </xdr:from>
    <xdr:to>
      <xdr:col>10</xdr:col>
      <xdr:colOff>750094</xdr:colOff>
      <xdr:row>11</xdr:row>
      <xdr:rowOff>130968</xdr:rowOff>
    </xdr:to>
    <xdr:sp macro="" textlink="">
      <xdr:nvSpPr>
        <xdr:cNvPr id="2" name="TextBox 1"/>
        <xdr:cNvSpPr txBox="1"/>
      </xdr:nvSpPr>
      <xdr:spPr>
        <a:xfrm>
          <a:off x="9524" y="340520"/>
          <a:ext cx="8360570" cy="201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90000" rIns="360000" bIns="90000" rtlCol="0" anchor="t"/>
        <a:lstStyle/>
        <a:p>
          <a:pPr marL="226695" indent="-226695">
            <a:spcBef>
              <a:spcPts val="1200"/>
            </a:spcBef>
            <a:spcAft>
              <a:spcPts val="0"/>
            </a:spcAft>
          </a:pPr>
          <a:r>
            <a:rPr lang="en-GB" sz="1100" b="1">
              <a:effectLst/>
              <a:latin typeface="Arial"/>
              <a:cs typeface="Times New Roman"/>
            </a:rPr>
            <a:t>Key principles to employ in developing the account</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Focus on the key information and the general situation. Provide a rough generalisation of the complexity of the NNR.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Calibri"/>
              <a:cs typeface="Times New Roman"/>
            </a:rPr>
            <a:t>Concentrate on natural capital assets that Natural England has stewardship responsibility for (owns or leases) and the operations of Natural England (not tenants). </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information that is readily available. If the data is time consuming or difficult to get, it is not likely to be updated.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Specify the source of the information, assumptions and explanatory notes to help you remember / help someone else understand.</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The account does not include the Single Farm Payment. </a:t>
          </a:r>
          <a:endParaRPr lang="en-GB" sz="1100">
            <a:effectLst/>
            <a:latin typeface="Arial"/>
            <a:ea typeface="Calibri"/>
            <a:cs typeface="Times New Roman"/>
          </a:endParaRPr>
        </a:p>
        <a:p>
          <a:pPr marL="228600">
            <a:spcAft>
              <a:spcPts val="0"/>
            </a:spcAft>
          </a:pPr>
          <a:r>
            <a:rPr lang="en-GB" sz="1600">
              <a:effectLst/>
              <a:latin typeface="Arial"/>
              <a:ea typeface="Calibri"/>
              <a:cs typeface="Times New Roman"/>
            </a:rPr>
            <a:t> </a:t>
          </a:r>
        </a:p>
        <a:p>
          <a:pPr marL="228600">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endParaRPr lang="en-GB" sz="1100"/>
        </a:p>
      </xdr:txBody>
    </xdr:sp>
    <xdr:clientData/>
  </xdr:twoCellAnchor>
  <xdr:twoCellAnchor editAs="oneCell">
    <xdr:from>
      <xdr:col>0</xdr:col>
      <xdr:colOff>333375</xdr:colOff>
      <xdr:row>12</xdr:row>
      <xdr:rowOff>35719</xdr:rowOff>
    </xdr:from>
    <xdr:to>
      <xdr:col>0</xdr:col>
      <xdr:colOff>624976</xdr:colOff>
      <xdr:row>13</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274219"/>
          <a:ext cx="291601" cy="291600"/>
        </a:xfrm>
        <a:prstGeom prst="rect">
          <a:avLst/>
        </a:prstGeom>
      </xdr:spPr>
    </xdr:pic>
    <xdr:clientData/>
  </xdr:oneCellAnchor>
  <xdr:oneCellAnchor>
    <xdr:from>
      <xdr:col>0</xdr:col>
      <xdr:colOff>321469</xdr:colOff>
      <xdr:row>0</xdr:row>
      <xdr:rowOff>23813</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oneCellAnchor>
    <xdr:from>
      <xdr:col>0</xdr:col>
      <xdr:colOff>333375</xdr:colOff>
      <xdr:row>12</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12</xdr:row>
      <xdr:rowOff>35719</xdr:rowOff>
    </xdr:from>
    <xdr:ext cx="291601" cy="291600"/>
    <xdr:pic>
      <xdr:nvPicPr>
        <xdr:cNvPr id="7" name="Picture 6">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12</xdr:row>
      <xdr:rowOff>35719</xdr:rowOff>
    </xdr:from>
    <xdr:ext cx="291601" cy="291600"/>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321469</xdr:colOff>
      <xdr:row>12</xdr:row>
      <xdr:rowOff>23813</xdr:rowOff>
    </xdr:from>
    <xdr:ext cx="291601" cy="291600"/>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11908</xdr:rowOff>
    </xdr:from>
    <xdr:to>
      <xdr:col>10</xdr:col>
      <xdr:colOff>654844</xdr:colOff>
      <xdr:row>22</xdr:row>
      <xdr:rowOff>178594</xdr:rowOff>
    </xdr:to>
    <xdr:sp macro="" textlink="">
      <xdr:nvSpPr>
        <xdr:cNvPr id="2" name="TextBox 1"/>
        <xdr:cNvSpPr txBox="1"/>
      </xdr:nvSpPr>
      <xdr:spPr>
        <a:xfrm>
          <a:off x="0" y="333377"/>
          <a:ext cx="8274844" cy="416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100" b="1">
              <a:effectLst/>
              <a:latin typeface="Arial"/>
              <a:cs typeface="Times New Roman"/>
            </a:rPr>
            <a:t>How to enter information in the workbook</a:t>
          </a:r>
        </a:p>
        <a:p>
          <a:pPr>
            <a:spcBef>
              <a:spcPts val="600"/>
            </a:spcBef>
            <a:spcAft>
              <a:spcPts val="0"/>
            </a:spcAft>
          </a:pPr>
          <a:r>
            <a:rPr lang="en-GB" sz="1100">
              <a:solidFill>
                <a:srgbClr val="000000"/>
              </a:solidFill>
              <a:effectLst/>
              <a:latin typeface="Arial"/>
              <a:ea typeface="Times New Roman"/>
              <a:cs typeface="Arial"/>
            </a:rPr>
            <a:t>Viewing the sheets: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Viewed the workbook at 80% zoom.</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To retain row and column headings whilst you scroll, freeze the panes.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a pop-up box gets in the way, select it and drag it away.</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row height does not automatically expanded, drag the bottom of the row down.</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text does not wrap and you want it to, right click, select Format Cells, select Alignment, check Wrap Text box.</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cell contents appear as ‘###’, you can see the contents at the top of the screen. Ignore other error signs that appear in cells.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Entering data:</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Enter data in cells that are white. Leave them blank if there is no information to enter. Generally, you do not need to enter information in cells that are not white.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Where there are drop down lists, select the option that best fits the situation. To remove the entry, select the cell and press delete.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blank rows if you can rather than inserting rows.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In each sheet, scroll down and across to make sure you enter all the information that is needed.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199" name="Picture 819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200" name="Picture 8199">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9527</xdr:colOff>
      <xdr:row>1</xdr:row>
      <xdr:rowOff>1</xdr:rowOff>
    </xdr:from>
    <xdr:ext cx="8289129" cy="5772477"/>
    <xdr:sp macro="" textlink="">
      <xdr:nvSpPr>
        <xdr:cNvPr id="2" name="TextBox 1"/>
        <xdr:cNvSpPr txBox="1"/>
      </xdr:nvSpPr>
      <xdr:spPr>
        <a:xfrm>
          <a:off x="9527" y="321470"/>
          <a:ext cx="8289129" cy="577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180000" rIns="360000" bIns="183600" rtlCol="0" anchor="t">
          <a:spAutoFit/>
        </a:bodyPr>
        <a:lstStyle/>
        <a:p>
          <a:pPr marL="226695" indent="-226695">
            <a:spcBef>
              <a:spcPts val="1200"/>
            </a:spcBef>
            <a:spcAft>
              <a:spcPts val="0"/>
            </a:spcAft>
          </a:pPr>
          <a:r>
            <a:rPr lang="en-GB" sz="1100" b="1">
              <a:effectLst/>
              <a:latin typeface="Arial"/>
              <a:cs typeface="Times New Roman"/>
            </a:rPr>
            <a:t>Identifying the long term goal </a:t>
          </a:r>
        </a:p>
        <a:p>
          <a:pPr>
            <a:spcBef>
              <a:spcPts val="600"/>
            </a:spcBef>
            <a:spcAft>
              <a:spcPts val="0"/>
            </a:spcAft>
          </a:pPr>
          <a:r>
            <a:rPr lang="en-GB" sz="1100">
              <a:solidFill>
                <a:srgbClr val="000000"/>
              </a:solidFill>
              <a:effectLst/>
              <a:latin typeface="Arial"/>
              <a:ea typeface="Times New Roman"/>
              <a:cs typeface="Arial"/>
            </a:rPr>
            <a:t>The long term goal that is used determines the projections that are entered into the account. The projections are for a plan to deliver the goal. In future, when you report against the account, you will update the projections in the account to reflect the current situation and planned delivery. The account assesses the updates against initial projections. Ideally the long term goal is not changed unless it is essential to do so.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 projections that you enter in the account are for delivery of the plan over the period of the account (e.g. 20 years).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 aware that:</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is very ambitious and delivery of goods and services is less than anticipated, the annual statements will consistently report negative changes in asset value relative to the reference scenario. This could impact on NNR manager morale and perceptions of others if they do not adequately understand the account. It is a matter of presentation and is not a problem. It is more likely to arise if delivery of the goal relies on factors outside the NNR manager’s control (such as actions of other  land managers) and / or funds that may not be available (e.g. for the purchase of land).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has very low ambition, with time the delivery of goods and services may increase relative to that anticipated in the account. Annual statements will consistently report positive changes in asset value relative to the reference scenario. This could arise if the goal is easy to achieve.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If you wish to avoid consistent reporting of negative changes, select the level of the ambition for the goal accordingly.  Negative values are less likely if the goal is achievable, within the NNR manager’s control and the necessary resources are likely to be available. </a:t>
          </a:r>
          <a:endParaRPr lang="en-GB" sz="1100">
            <a:effectLst/>
            <a:latin typeface="Arial"/>
            <a:ea typeface="Calibri"/>
            <a:cs typeface="Times New Roman"/>
          </a:endParaRPr>
        </a:p>
        <a:p>
          <a:pPr>
            <a:spcAft>
              <a:spcPts val="0"/>
            </a:spcAft>
          </a:pPr>
          <a:r>
            <a:rPr lang="en-GB" sz="1100">
              <a:effectLst/>
              <a:latin typeface="Arial"/>
              <a:ea typeface="Calibri"/>
              <a:cs typeface="Times New Roman"/>
            </a:rPr>
            <a:t> </a:t>
          </a:r>
        </a:p>
        <a:p>
          <a:pPr>
            <a:spcAft>
              <a:spcPts val="0"/>
            </a:spcAft>
          </a:pPr>
          <a:r>
            <a:rPr lang="en-GB" sz="1100">
              <a:effectLst/>
              <a:latin typeface="Arial"/>
              <a:ea typeface="Calibri"/>
              <a:cs typeface="Times New Roman"/>
            </a:rPr>
            <a:t>Long term goals that you may wish to consider using may include (but are not limited to):</a:t>
          </a:r>
        </a:p>
        <a:p>
          <a:pPr marL="342900" lvl="0" indent="-342900">
            <a:spcBef>
              <a:spcPts val="600"/>
            </a:spcBef>
            <a:spcAft>
              <a:spcPts val="0"/>
            </a:spcAft>
            <a:buFont typeface="Symbol"/>
            <a:buChar char=""/>
          </a:pPr>
          <a:r>
            <a:rPr lang="en-GB" sz="1100">
              <a:effectLst/>
              <a:latin typeface="Arial"/>
              <a:ea typeface="Calibri"/>
              <a:cs typeface="Times New Roman"/>
            </a:rPr>
            <a:t>Continuation of the current situation.</a:t>
          </a:r>
        </a:p>
        <a:p>
          <a:pPr marL="342900" lvl="0" indent="-342900">
            <a:spcBef>
              <a:spcPts val="600"/>
            </a:spcBef>
            <a:spcAft>
              <a:spcPts val="0"/>
            </a:spcAft>
            <a:buFont typeface="Symbol"/>
            <a:buChar char=""/>
          </a:pPr>
          <a:r>
            <a:rPr lang="en-GB" sz="1100">
              <a:effectLst/>
              <a:latin typeface="Arial"/>
              <a:ea typeface="Calibri"/>
              <a:cs typeface="Times New Roman"/>
            </a:rPr>
            <a:t>Maintaining favourable conservation status of SACs/SPAs and improving nature conservation outcomes but excluding aspirations to increase the NNR's area.</a:t>
          </a:r>
        </a:p>
        <a:p>
          <a:pPr marL="342900" lvl="0" indent="-342900">
            <a:spcBef>
              <a:spcPts val="600"/>
            </a:spcBef>
            <a:spcAft>
              <a:spcPts val="0"/>
            </a:spcAft>
            <a:buFont typeface="Symbol"/>
            <a:buChar char=""/>
          </a:pPr>
          <a:r>
            <a:rPr lang="en-GB" sz="1100">
              <a:effectLst/>
              <a:latin typeface="Arial"/>
              <a:ea typeface="Calibri"/>
              <a:cs typeface="Times New Roman"/>
            </a:rPr>
            <a:t>The acquisition of additional land and the management of it and the current NNR required to eventually achieve the favourable conservation status of SACs/SPAs and favourable condition of SSSIs.</a:t>
          </a:r>
        </a:p>
        <a:p>
          <a:endParaRPr lang="en-GB" sz="1100">
            <a:effectLst/>
            <a:latin typeface="Arial"/>
            <a:ea typeface="Calibri"/>
            <a:cs typeface="Times New Roman"/>
          </a:endParaRPr>
        </a:p>
        <a:p>
          <a:r>
            <a:rPr lang="en-GB" sz="1100">
              <a:effectLst/>
              <a:latin typeface="Arial"/>
              <a:ea typeface="Calibri"/>
              <a:cs typeface="Times New Roman"/>
            </a:rPr>
            <a:t>The goal can include the nature of relationships with stakeholders and the level of public engagement.</a:t>
          </a:r>
          <a:endParaRPr lang="en-GB" sz="1100" b="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31</xdr:row>
      <xdr:rowOff>35719</xdr:rowOff>
    </xdr:from>
    <xdr:ext cx="291465" cy="291464"/>
    <xdr:pic>
      <xdr:nvPicPr>
        <xdr:cNvPr id="11" name="Picture 10">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465" cy="291464"/>
        </a:xfrm>
        <a:prstGeom prst="rect">
          <a:avLst/>
        </a:prstGeom>
      </xdr:spPr>
    </xdr:pic>
    <xdr:clientData/>
  </xdr:oneCellAnchor>
  <xdr:oneCellAnchor>
    <xdr:from>
      <xdr:col>0</xdr:col>
      <xdr:colOff>333375</xdr:colOff>
      <xdr:row>31</xdr:row>
      <xdr:rowOff>35719</xdr:rowOff>
    </xdr:from>
    <xdr:ext cx="291601" cy="291600"/>
    <xdr:pic>
      <xdr:nvPicPr>
        <xdr:cNvPr id="12" name="Picture 11">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3981"/>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31</xdr:row>
      <xdr:rowOff>35719</xdr:rowOff>
    </xdr:from>
    <xdr:ext cx="291601" cy="291600"/>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8" name="Picture 7">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9526</xdr:rowOff>
    </xdr:from>
    <xdr:ext cx="8417718" cy="3086099"/>
    <xdr:sp macro="" textlink="">
      <xdr:nvSpPr>
        <xdr:cNvPr id="2" name="TextBox 1"/>
        <xdr:cNvSpPr txBox="1"/>
      </xdr:nvSpPr>
      <xdr:spPr>
        <a:xfrm>
          <a:off x="0" y="330995"/>
          <a:ext cx="8417718" cy="3086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270000" rIns="360000" bIns="270000" rtlCol="0" anchor="t">
          <a:noAutofit/>
        </a:bodyPr>
        <a:lstStyle/>
        <a:p>
          <a:pPr marL="226695" indent="-226695">
            <a:spcBef>
              <a:spcPts val="1200"/>
            </a:spcBef>
            <a:spcAft>
              <a:spcPts val="0"/>
            </a:spcAft>
          </a:pPr>
          <a:r>
            <a:rPr lang="en-GB" sz="1200" b="1">
              <a:effectLst/>
              <a:latin typeface="Arial"/>
              <a:cs typeface="Times New Roman"/>
            </a:rPr>
            <a:t>Identifying the geographical boundary of the land the account covers</a:t>
          </a:r>
        </a:p>
        <a:p>
          <a:pPr>
            <a:spcBef>
              <a:spcPts val="600"/>
            </a:spcBef>
            <a:spcAft>
              <a:spcPts val="0"/>
            </a:spcAft>
          </a:pPr>
          <a:r>
            <a:rPr lang="en-GB" sz="1100">
              <a:effectLst/>
              <a:latin typeface="Arial"/>
              <a:ea typeface="Calibri"/>
              <a:cs typeface="Times New Roman"/>
            </a:rPr>
            <a:t>This could be: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plus additional land that needs to be annexed or added to the NNR in some way to deliver the long term goal (in this case, provide brief description of the land that would be annexed).</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Consider: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How easy it will be to obtain the information (including projections) for the account. For the pilot study, you are encouraged to focus the account on a site for which information is readily available; this is most likely for a site that is managed by Natural England.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How much longer Natural England will be managing the land for. Because the account monitors natural capital assets in the long term, it usefully focuses on land that Natural England will be managing for a number of years.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Remember that the account focuses on </a:t>
          </a:r>
          <a:r>
            <a:rPr lang="en-GB" sz="1100">
              <a:effectLst/>
              <a:latin typeface="Arial"/>
              <a:ea typeface="Calibri"/>
              <a:cs typeface="Times New Roman"/>
            </a:rPr>
            <a:t>natural capital assets that Natural England has stewardship responsibility for. This is most likely to be land that it owns or leases.</a:t>
          </a:r>
          <a:endParaRPr lang="en-GB" sz="12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17</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3981"/>
    <xdr:pic>
      <xdr:nvPicPr>
        <xdr:cNvPr id="7" name="Picture 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1600"/>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1" name="Picture 10">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19050</xdr:rowOff>
    </xdr:from>
    <xdr:to>
      <xdr:col>11</xdr:col>
      <xdr:colOff>11906</xdr:colOff>
      <xdr:row>29</xdr:row>
      <xdr:rowOff>23812</xdr:rowOff>
    </xdr:to>
    <xdr:sp macro="" textlink="">
      <xdr:nvSpPr>
        <xdr:cNvPr id="2" name="TextBox 1"/>
        <xdr:cNvSpPr txBox="1"/>
      </xdr:nvSpPr>
      <xdr:spPr>
        <a:xfrm>
          <a:off x="0" y="340519"/>
          <a:ext cx="8393906" cy="51482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a:effectLst/>
              <a:latin typeface="Arial"/>
              <a:ea typeface="Calibri"/>
              <a:cs typeface="Times New Roman"/>
            </a:rPr>
            <a:t>How to complete the RS G &amp; S (Reference Scenario Environmental Goods &amp; Services) sheet:</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Start by reading the first two columns. They describe what the environment might provide that is of benefit to people (also known as ecosystem services). Click on the ‘level of provision’ cell for further information.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Then, identify the environmental goods and services that are currently delivered by the NNR. Specify the level of provision using the drop down list (categories described at the top of the worksheet) and provide a brief description. The level identifies the main goods and services that provided by the NNR relative to the other goods and services the NNR delivers. This is used to identify which goods and services to focus the account 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Also include any goods and services that will start to be provided with delivery of the plan to achieve the long term goal. Specify that this is the case in the description and the reason (e.g. due to the acquisition of land).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goods and services that are delivered by the NNR and Natural England's management of it. For example, if land that is grazed is leased, enter this under ‘Materials for agricultural use’, not reared animals.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If you do not know which category a good or service falls under, please add it in a blank row at the bottom of the table.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Specify who benefits from the ecosystem service if it is specific individuals and not obvious.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the goods and services that are definitely provided by the NNR and try to complete the sheet fairly swiftly. Resist the temptation to find something that you can enter into every row. </a:t>
          </a:r>
          <a:endParaRPr lang="en-GB" sz="1200">
            <a:effectLst/>
            <a:latin typeface="Arial"/>
            <a:ea typeface="Calibri"/>
            <a:cs typeface="Times New Roman"/>
          </a:endParaRPr>
        </a:p>
        <a:p>
          <a:pPr>
            <a:spcAft>
              <a:spcPts val="0"/>
            </a:spcAft>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endParaRPr>
        </a:p>
        <a:p>
          <a:pPr>
            <a:spcAft>
              <a:spcPts val="0"/>
            </a:spcAft>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The categories are based on the Common International Classification of Ecosystem Services (CICES 2013), which is recommended for use in accounting. </a:t>
          </a:r>
        </a:p>
        <a:p>
          <a:pPr marL="0" marR="0" lvl="0" indent="0" defTabSz="914400" eaLnBrk="1" fontAlgn="auto" latinLnBrk="0" hangingPunct="1">
            <a:lnSpc>
              <a:spcPct val="115000"/>
            </a:lnSpc>
            <a:spcBef>
              <a:spcPts val="1200"/>
            </a:spcBef>
            <a:spcAft>
              <a:spcPts val="0"/>
            </a:spcAft>
            <a:buClrTx/>
            <a:buSzTx/>
            <a:buFontTx/>
            <a:buNone/>
            <a:tabLst/>
            <a:defRPr/>
          </a:pP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References: </a:t>
          </a:r>
        </a:p>
        <a:p>
          <a:pPr marL="0" marR="0" lvl="0" indent="0" defTabSz="914400" eaLnBrk="1" fontAlgn="auto" latinLnBrk="0" hangingPunct="1">
            <a:lnSpc>
              <a:spcPct val="115000"/>
            </a:lnSpc>
            <a:spcBef>
              <a:spcPts val="600"/>
            </a:spcBef>
            <a:spcAft>
              <a:spcPts val="60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CICES. 2013. Version 4-3. URL: </a:t>
          </a: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https://cices.eu/</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 [Accessed 14 September 2017].</a:t>
          </a:r>
        </a:p>
      </xdr:txBody>
    </xdr:sp>
    <xdr:clientData/>
  </xdr:two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29</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309560</xdr:rowOff>
    </xdr:from>
    <xdr:to>
      <xdr:col>11</xdr:col>
      <xdr:colOff>35719</xdr:colOff>
      <xdr:row>38</xdr:row>
      <xdr:rowOff>0</xdr:rowOff>
    </xdr:to>
    <xdr:sp macro="" textlink="">
      <xdr:nvSpPr>
        <xdr:cNvPr id="2" name="TextBox 1"/>
        <xdr:cNvSpPr txBox="1"/>
      </xdr:nvSpPr>
      <xdr:spPr>
        <a:xfrm>
          <a:off x="0" y="309560"/>
          <a:ext cx="8417719" cy="6727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Phys Flow (Reference Scenario: Physical Flow Account) sheet:</a:t>
          </a:r>
          <a:endParaRPr lang="en-GB" sz="1200" i="0">
            <a:effectLst/>
            <a:latin typeface="Arial"/>
            <a:ea typeface="Calibri"/>
            <a:cs typeface="Times New Roman"/>
          </a:endParaRPr>
        </a:p>
        <a:p>
          <a:pPr>
            <a:spcAft>
              <a:spcPts val="0"/>
            </a:spcAft>
          </a:pPr>
          <a:r>
            <a:rPr lang="en-GB" sz="1100" i="0">
              <a:effectLst/>
              <a:latin typeface="Arial"/>
              <a:ea typeface="Calibri"/>
              <a:cs typeface="Times New Roman"/>
            </a:rPr>
            <a:t> </a:t>
          </a:r>
          <a:endParaRPr lang="en-GB" sz="1200" i="0">
            <a:effectLst/>
            <a:latin typeface="Arial"/>
            <a:ea typeface="Calibri"/>
            <a:cs typeface="Times New Roman"/>
          </a:endParaRPr>
        </a:p>
        <a:p>
          <a:pPr>
            <a:spcAft>
              <a:spcPts val="0"/>
            </a:spcAft>
          </a:pPr>
          <a:r>
            <a:rPr lang="en-GB" sz="1100" u="sng">
              <a:effectLst/>
              <a:latin typeface="Arial"/>
              <a:ea typeface="Calibri"/>
              <a:cs typeface="Times New Roman"/>
            </a:rPr>
            <a:t>Identifying goods and services that can be quantified</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Focus on the main goods and services delivered by the NNR (which you identified in the RS G&amp;S sheet). Identify those you can quantify now and in future. Use your own succinct clear description of each good or service (as it will automatically appear in later sheets).</a:t>
          </a:r>
          <a:endParaRPr lang="en-GB" sz="1200">
            <a:effectLst/>
            <a:latin typeface="Arial"/>
            <a:ea typeface="Calibri"/>
            <a:cs typeface="Times New Roman"/>
          </a:endParaRPr>
        </a:p>
        <a:p>
          <a:pPr>
            <a:spcBef>
              <a:spcPts val="1200"/>
            </a:spcBef>
            <a:spcAft>
              <a:spcPts val="0"/>
            </a:spcAft>
          </a:pPr>
          <a:r>
            <a:rPr lang="en-GB" sz="1100" i="1">
              <a:effectLst/>
              <a:latin typeface="Arial"/>
              <a:ea typeface="Calibri"/>
              <a:cs typeface="Times New Roman"/>
            </a:rPr>
            <a:t>(Tip: to open the RS G&amp;S sheet in a separate window, c</a:t>
          </a:r>
          <a:r>
            <a:rPr lang="en-US" sz="1100" i="1">
              <a:effectLst/>
              <a:latin typeface="Arial"/>
              <a:ea typeface="Times New Roman"/>
              <a:cs typeface="Arial"/>
            </a:rPr>
            <a:t>lick the View tab on the ribbon, in the Window section select New Window, select Arrange All, then horizontal. In one of the new windows, select the RS G&amp;S sheet).</a:t>
          </a:r>
          <a:endParaRPr lang="en-GB" sz="1200">
            <a:effectLst/>
            <a:latin typeface="Arial"/>
            <a:ea typeface="Calibri"/>
            <a:cs typeface="Times New Roman"/>
          </a:endParaRPr>
        </a:p>
        <a:p>
          <a:pPr>
            <a:spcAft>
              <a:spcPts val="0"/>
            </a:spcAft>
          </a:pPr>
          <a:endParaRPr lang="en-GB" sz="1100">
            <a:effectLst/>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Quantify research in terms of the number of projects or initiatives.</a:t>
          </a: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For educational visits: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Provide separate estimates for educational visits by primary schools, secondary schools, higher education plus further education establishments, and others (e.g. interest groups, scouts).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For each of the above, also provide separate estimates for </a:t>
          </a:r>
          <a:r>
            <a:rPr lang="en-GB" sz="1100">
              <a:effectLst/>
              <a:latin typeface="Arial"/>
              <a:ea typeface="Times New Roman"/>
              <a:cs typeface="Arial"/>
            </a:rPr>
            <a:t>visits that NNR staff provide educational input to and those that use the site as a self-service facility (educational content provided by the school, college etc.).</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Estimate them in terms of number of visitors. </a:t>
          </a:r>
          <a:endParaRPr lang="en-GB" sz="1200">
            <a:effectLst/>
            <a:latin typeface="Arial"/>
            <a:ea typeface="Calibri"/>
            <a:cs typeface="Times New Roman"/>
          </a:endParaRPr>
        </a:p>
        <a:p>
          <a:pPr>
            <a:spcBef>
              <a:spcPts val="300"/>
            </a:spcBef>
            <a:spcAft>
              <a:spcPts val="0"/>
            </a:spcAft>
          </a:pPr>
          <a:endParaRPr lang="en-GB" sz="1100" u="sng">
            <a:solidFill>
              <a:srgbClr val="000000"/>
            </a:solidFill>
            <a:effectLst/>
            <a:latin typeface="Arial"/>
            <a:ea typeface="Times New Roman"/>
            <a:cs typeface="Arial"/>
          </a:endParaRPr>
        </a:p>
        <a:p>
          <a:pPr>
            <a:spcBef>
              <a:spcPts val="300"/>
            </a:spcBef>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 a clear brief description of the good or service. If NE and others benefit from a good or service (e.g. NE and tenants graze livestock on different parts of the NNR), use a separate row for each.</a:t>
          </a:r>
          <a:endParaRPr lang="en-GB" sz="1200">
            <a:effectLst/>
            <a:latin typeface="Arial"/>
            <a:ea typeface="Calibri"/>
            <a:cs typeface="Times New Roman"/>
          </a:endParaRPr>
        </a:p>
        <a:p>
          <a:pPr>
            <a:spcBef>
              <a:spcPts val="300"/>
            </a:spcBef>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Specify the unit of measurement and where the information will come from (if you don’t know, don’t include it!).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In the 2016 column, enter the quantity of the good or service that is currently provided. Then for each year of the account, estimate the quantity that will be provided with delivery of the plan to achieve the long term goal. This should be consistent with the extent and quality of ecosystems in the NNR specified in the RS Register sheet (including the impacts of any changes in management and/or land area).</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quantifying the goods and services, focus on what the NNR and Natural England's management of it are delivering.  For example, land rented out for grazing and/or cutting hay is quantified as the area of land let (as the tenant, not Natural England, is not producing the livestock, hay, crops etc.).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the final year of the account, enter a quantity that represents the level of good/service provision that is likely to continue thereafter. It is used to calculate the stream of value that continues in perpetuity.</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r>
            <a:rPr lang="en-GB" sz="1100">
              <a:solidFill>
                <a:srgbClr val="000000"/>
              </a:solidFill>
              <a:effectLst/>
              <a:latin typeface="Arial"/>
              <a:ea typeface="Times New Roman"/>
            </a:rPr>
            <a:t>Make a note of the source of the information and any assumptions you have made. </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9525</xdr:rowOff>
    </xdr:from>
    <xdr:to>
      <xdr:col>10</xdr:col>
      <xdr:colOff>619125</xdr:colOff>
      <xdr:row>19</xdr:row>
      <xdr:rowOff>59531</xdr:rowOff>
    </xdr:to>
    <xdr:sp macro="" textlink="">
      <xdr:nvSpPr>
        <xdr:cNvPr id="2" name="TextBox 1"/>
        <xdr:cNvSpPr txBox="1"/>
      </xdr:nvSpPr>
      <xdr:spPr>
        <a:xfrm>
          <a:off x="0" y="330994"/>
          <a:ext cx="8239125" cy="3479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marR="0" lvl="0" indent="-226695" defTabSz="914400" eaLnBrk="1" fontAlgn="auto" latinLnBrk="0" hangingPunct="1">
            <a:lnSpc>
              <a:spcPct val="100000"/>
            </a:lnSpc>
            <a:spcBef>
              <a:spcPts val="120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Arial"/>
              <a:ea typeface="+mn-ea"/>
              <a:cs typeface="Times New Roman"/>
            </a:rPr>
            <a:t>Quantity of asset indicators</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Identify indicators that summarise the quantity of environmental assets in the NNR with delivery of the plan to achieve the long term goal. These could include:</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area of the NNR,</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area of each broadscale habitat,</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length of linear features that are critical to the NNR (such as length of hedgerows or ditches)</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Only include those that are essential and that you can easily access data for. Remember, you will need to enter data on them when you report against the account.</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For each indicator: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Specify why it is useful to include (as a check that you need to include it), its unit of measurement and where the information will come from.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In the 2016 column, enter the current quantity. Then provide a profile of the projections for delivering the plan to achieve the long term goal, specifying the anticipated quantity in each year of the account.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Make a note of any assumptions that you have made.</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19</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19</xdr:row>
      <xdr:rowOff>35719</xdr:rowOff>
    </xdr:from>
    <xdr:ext cx="291601" cy="291600"/>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28574</xdr:rowOff>
    </xdr:from>
    <xdr:to>
      <xdr:col>11</xdr:col>
      <xdr:colOff>11906</xdr:colOff>
      <xdr:row>43</xdr:row>
      <xdr:rowOff>154781</xdr:rowOff>
    </xdr:to>
    <xdr:sp macro="" textlink="">
      <xdr:nvSpPr>
        <xdr:cNvPr id="2" name="TextBox 1"/>
        <xdr:cNvSpPr txBox="1"/>
      </xdr:nvSpPr>
      <xdr:spPr>
        <a:xfrm>
          <a:off x="0" y="350043"/>
          <a:ext cx="8393906" cy="81272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200" b="1">
              <a:effectLst/>
              <a:latin typeface="Arial"/>
              <a:cs typeface="Times New Roman"/>
            </a:rPr>
            <a:t>Quality of asset indicators</a:t>
          </a:r>
        </a:p>
        <a:p>
          <a:pPr>
            <a:spcBef>
              <a:spcPts val="600"/>
            </a:spcBef>
            <a:spcAft>
              <a:spcPts val="0"/>
            </a:spcAft>
          </a:pPr>
          <a:r>
            <a:rPr lang="en-GB" sz="1100" u="sng">
              <a:solidFill>
                <a:srgbClr val="000000"/>
              </a:solidFill>
              <a:effectLst/>
              <a:latin typeface="Arial"/>
              <a:ea typeface="Times New Roman"/>
              <a:cs typeface="Arial"/>
            </a:rPr>
            <a:t>Identifying the indicators:</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Identify indicators that provide essential information on the quality of the environment in the NNR for delivery of the plan to achieve the long term goal, selecting as few as possible.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Select quality indicators that:</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describe the most important features of the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the greatest insights into the health of the ecosystem(s), including indicators of thresholds, tipping points, capacity and major dependencies on other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reflect the capacity of the ecosystem(s) to deliver benefits to people (including maintenance of access infrastructure</a:t>
          </a:r>
          <a:r>
            <a:rPr lang="en-GB" sz="1100">
              <a:solidFill>
                <a:srgbClr val="000000"/>
              </a:solidFill>
              <a:effectLst/>
              <a:latin typeface="Arial"/>
              <a:ea typeface="Calibri"/>
              <a:cs typeface="Arial"/>
            </a:rPr>
            <a:t> </a:t>
          </a:r>
          <a:r>
            <a:rPr lang="en-GB" sz="1100">
              <a:solidFill>
                <a:srgbClr val="000000"/>
              </a:solidFill>
              <a:effectLst/>
              <a:latin typeface="Arial"/>
              <a:ea typeface="Times New Roman"/>
              <a:cs typeface="Arial"/>
            </a:rPr>
            <a:t>and visitor centres, input by education officers and volunteers to educational visits etc.);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early warning of problems;  </a:t>
          </a:r>
          <a:endParaRPr lang="en-GB" sz="1200">
            <a:effectLst/>
            <a:latin typeface="Arial"/>
            <a:ea typeface="Calibri"/>
            <a:cs typeface="Times New Roman"/>
          </a:endParaRPr>
        </a:p>
        <a:p>
          <a:pPr>
            <a:spcAft>
              <a:spcPts val="0"/>
            </a:spcAft>
          </a:pPr>
          <a:endParaRPr kumimoji="0" lang="en-GB" sz="1100" b="0" i="0" u="none" strike="noStrike" kern="0" cap="none" spc="0" normalizeH="0" baseline="0" noProof="0">
            <a:ln>
              <a:noFill/>
            </a:ln>
            <a:solidFill>
              <a:srgbClr val="000000"/>
            </a:solidFill>
            <a:effectLst/>
            <a:uLnTx/>
            <a:uFillTx/>
            <a:latin typeface="Arial"/>
            <a:ea typeface="Times New Roman"/>
            <a:cs typeface="Arial"/>
          </a:endParaRPr>
        </a:p>
        <a:p>
          <a:pPr>
            <a:spcAft>
              <a:spcPts val="0"/>
            </a:spcAft>
          </a:pPr>
          <a:r>
            <a:rPr kumimoji="0" lang="en-GB" sz="1100" b="0" i="0" u="none" strike="noStrike" kern="0" cap="none" spc="0" normalizeH="0" baseline="0" noProof="0">
              <a:ln>
                <a:noFill/>
              </a:ln>
              <a:solidFill>
                <a:srgbClr val="000000"/>
              </a:solidFill>
              <a:effectLst/>
              <a:uLnTx/>
              <a:uFillTx/>
              <a:latin typeface="Arial"/>
              <a:ea typeface="Times New Roman"/>
              <a:cs typeface="Arial"/>
            </a:rPr>
            <a:t>In summary, if you were on a trip to Mars and wanted to know that the NNR was doing OK, what indicators would you need information on?  </a:t>
          </a:r>
          <a:r>
            <a:rPr lang="en-GB" sz="1100">
              <a:solidFill>
                <a:srgbClr val="000000"/>
              </a:solidFill>
              <a:effectLst/>
              <a:latin typeface="Arial"/>
              <a:ea typeface="Times New Roman"/>
              <a:cs typeface="Arial"/>
            </a:rPr>
            <a:t>Consider including indicators of deterioration in quality (e.g. extent of tree cover in wet grassland).</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You can include indicators that are assessed qualitatively. These could have a ‘yes’ or ‘no’ response (for example, does the site flood each year?). Examples of those used for the Lower Derwent Valley are provided below. Also, you can include indicators of things the NNR manager has no control over.</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keep the indicators to a minimum, omit indicators that reflect the same thing as others, and only include those that you will easily be able to provide information on. If data are only collected every 2-5 years (not annually), that is fine.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provide an example, quality of asset indicators employed for the Lower Derwent Valley NNR include the following:</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waterfowl supported,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breeding snipe, corncrake, shoveller, barn owls,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tree cover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willow trees that are coppiced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river water quality,</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delivery of planned ditch clearance programme (yes/no),</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site floods each year (yes/no).</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Complete the sheet as for the quantity of asset indicators. That is, for each indicator: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Specify why it is useful to include (as a check that you need to include it), its unit of measurement and where the information will come from.</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In the 2016 column, enter the current data for the indicator. Then provide a profile of projections for the plan to deliver the long term goal, covering each year of the account.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If the scenario involves future acquisition of additional land, remember to alter the relevant indicators accordingly in the appropriate year.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r>
            <a:rPr lang="en-GB" sz="1100">
              <a:effectLst/>
              <a:latin typeface="Arial"/>
              <a:ea typeface="Calibri"/>
              <a:cs typeface="Times New Roman"/>
            </a:rPr>
            <a:t>Make a note of any assumptions that you have made.</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1583531</xdr:colOff>
      <xdr:row>23</xdr:row>
      <xdr:rowOff>23816</xdr:rowOff>
    </xdr:from>
    <xdr:ext cx="198000" cy="198000"/>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9625" y="4572004"/>
          <a:ext cx="198000" cy="198000"/>
        </a:xfrm>
        <a:prstGeom prst="rect">
          <a:avLst/>
        </a:prstGeom>
        <a:solidFill>
          <a:srgbClr val="FFFF00"/>
        </a:solidFill>
      </xdr:spPr>
    </xdr:pic>
    <xdr:clientData/>
  </xdr:oneCellAnchor>
  <xdr:oneCellAnchor>
    <xdr:from>
      <xdr:col>2</xdr:col>
      <xdr:colOff>4369594</xdr:colOff>
      <xdr:row>6</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05688" y="940593"/>
          <a:ext cx="291600" cy="291600"/>
        </a:xfrm>
        <a:prstGeom prst="rect">
          <a:avLst/>
        </a:prstGeom>
        <a:solidFill>
          <a:srgbClr val="FFFF00"/>
        </a:solidFill>
      </xdr:spPr>
    </xdr:pic>
    <xdr:clientData/>
  </xdr:oneCellAnchor>
  <xdr:oneCellAnchor>
    <xdr:from>
      <xdr:col>2</xdr:col>
      <xdr:colOff>3690937</xdr:colOff>
      <xdr:row>8</xdr:row>
      <xdr:rowOff>178594</xdr:rowOff>
    </xdr:from>
    <xdr:ext cx="291600"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27031" y="1345407"/>
          <a:ext cx="291600" cy="291600"/>
        </a:xfrm>
        <a:prstGeom prst="rect">
          <a:avLst/>
        </a:prstGeom>
        <a:solidFill>
          <a:srgbClr val="FFFF00"/>
        </a:solidFill>
      </xdr:spPr>
    </xdr:pic>
    <xdr:clientData/>
  </xdr:oneCellAnchor>
  <xdr:twoCellAnchor editAs="oneCell">
    <xdr:from>
      <xdr:col>1</xdr:col>
      <xdr:colOff>47624</xdr:colOff>
      <xdr:row>28</xdr:row>
      <xdr:rowOff>130969</xdr:rowOff>
    </xdr:from>
    <xdr:to>
      <xdr:col>1</xdr:col>
      <xdr:colOff>339224</xdr:colOff>
      <xdr:row>30</xdr:row>
      <xdr:rowOff>53476</xdr:rowOff>
    </xdr:to>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2437" y="5083969"/>
          <a:ext cx="291600" cy="291600"/>
        </a:xfrm>
        <a:prstGeom prst="rect">
          <a:avLst/>
        </a:prstGeom>
      </xdr:spPr>
    </xdr:pic>
    <xdr:clientData/>
  </xdr:twoCellAnchor>
  <xdr:oneCellAnchor>
    <xdr:from>
      <xdr:col>2</xdr:col>
      <xdr:colOff>1654967</xdr:colOff>
      <xdr:row>18</xdr:row>
      <xdr:rowOff>23811</xdr:rowOff>
    </xdr:from>
    <xdr:ext cx="198000" cy="198000"/>
    <xdr:pic>
      <xdr:nvPicPr>
        <xdr:cNvPr id="7" name="Picture 6">
          <a:hlinkClick xmlns:r="http://schemas.openxmlformats.org/officeDocument/2006/relationships" r:id="rId8"/>
        </xdr:cNvPr>
        <xdr:cNvPicPr>
          <a:picLocks noChangeAspect="1"/>
        </xdr:cNvPicPr>
      </xdr:nvPicPr>
      <xdr:blipFill>
        <a:blip xmlns:r="http://schemas.openxmlformats.org/officeDocument/2006/relationships" r:embed="rId9"/>
        <a:stretch>
          <a:fillRect/>
        </a:stretch>
      </xdr:blipFill>
      <xdr:spPr>
        <a:xfrm>
          <a:off x="4691061" y="3262311"/>
          <a:ext cx="198000" cy="19800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0</xdr:col>
      <xdr:colOff>9525</xdr:colOff>
      <xdr:row>1</xdr:row>
      <xdr:rowOff>0</xdr:rowOff>
    </xdr:from>
    <xdr:to>
      <xdr:col>10</xdr:col>
      <xdr:colOff>750094</xdr:colOff>
      <xdr:row>7</xdr:row>
      <xdr:rowOff>23813</xdr:rowOff>
    </xdr:to>
    <xdr:sp macro="" textlink="">
      <xdr:nvSpPr>
        <xdr:cNvPr id="2" name="TextBox 1"/>
        <xdr:cNvSpPr txBox="1"/>
      </xdr:nvSpPr>
      <xdr:spPr>
        <a:xfrm>
          <a:off x="9525" y="190500"/>
          <a:ext cx="8360569" cy="1357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b="1" i="0">
              <a:solidFill>
                <a:srgbClr val="000000"/>
              </a:solidFill>
              <a:effectLst/>
              <a:latin typeface="Arial"/>
              <a:ea typeface="Times New Roman"/>
              <a:cs typeface="Arial"/>
            </a:rPr>
            <a:t>Other indicators:</a:t>
          </a:r>
          <a:endParaRPr lang="en-GB" sz="1200" i="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Include any other indicators that you wish to here. Complete the sheet in the same way as for the quantity and quality indicators.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Because it is not included elsewhere in the account, you are encouraged to include carbon storage under other indicators. </a:t>
          </a:r>
          <a:endParaRPr lang="en-GB" sz="1100"/>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319088</xdr:rowOff>
    </xdr:from>
    <xdr:to>
      <xdr:col>11</xdr:col>
      <xdr:colOff>47625</xdr:colOff>
      <xdr:row>40</xdr:row>
      <xdr:rowOff>11906</xdr:rowOff>
    </xdr:to>
    <xdr:sp macro="" textlink="">
      <xdr:nvSpPr>
        <xdr:cNvPr id="3" name="TextBox 2"/>
        <xdr:cNvSpPr txBox="1"/>
      </xdr:nvSpPr>
      <xdr:spPr>
        <a:xfrm>
          <a:off x="1" y="319088"/>
          <a:ext cx="8429624" cy="744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Attrib (Reference Scenario: Attributable Costs) sheet:</a:t>
          </a:r>
          <a:endParaRPr lang="en-GB" sz="1200" i="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Using the advice in the sheet, check there are attributable costs you can enter.</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Goods and services listed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goods and services listed in the RS V Info sheet should automatically appear in this sheet (edit if necessary). If they do not, enter any that you can attribute costs to.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Add goods / services using rows that do not already have a good or service entered.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non-attributable costs sheet (RS Non-Attrib),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It is assumed that all attributable costs and other attributable inputs are for work that contributes to nature conservation or access and not to meet legal and moral obligations. If you think this is incorrect for any of them, please add an explanatory note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a good / service that costs or other inputs can be attributed to, in the 2016 column, enter attributable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costs and inputs for the plan to deliver the long term goal. Do this for each year over the period of the account (e.g. 20 years). The figures should reflect the cost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1" name="Picture 10">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3" name="Picture 12">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0</xdr:col>
      <xdr:colOff>2381</xdr:colOff>
      <xdr:row>1</xdr:row>
      <xdr:rowOff>9524</xdr:rowOff>
    </xdr:from>
    <xdr:to>
      <xdr:col>11</xdr:col>
      <xdr:colOff>59531</xdr:colOff>
      <xdr:row>39</xdr:row>
      <xdr:rowOff>35719</xdr:rowOff>
    </xdr:to>
    <xdr:sp macro="" textlink="">
      <xdr:nvSpPr>
        <xdr:cNvPr id="2" name="TextBox 1"/>
        <xdr:cNvSpPr txBox="1"/>
      </xdr:nvSpPr>
      <xdr:spPr>
        <a:xfrm>
          <a:off x="2381" y="330993"/>
          <a:ext cx="8439150" cy="7265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1">
              <a:effectLst/>
              <a:latin typeface="Arial"/>
              <a:ea typeface="Calibri"/>
              <a:cs typeface="Times New Roman"/>
            </a:rPr>
            <a:t>How to complete the RS Non-Attrib (Reference Scenario: Non-Attributable Costs) sheet:</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Enter costs that can be attributed to a specific good or service that can be valued in the RS Attrib sheet. The RS Non-Attrib sheet is for costs that cannot be attributed.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attributable costs sheet (RS 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Costs are separated into inputs that are made by others (such as volunteers), which appears first, and costs paid for by Natural England.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of costs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2016 column, enter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estimated profile of costs and inputs for delivering the long term goal. Do this for each year over the period of the account (e.g. 20 years). The figures should reflect the non-attributable costs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Bef>
              <a:spcPts val="1200"/>
            </a:spcBef>
            <a:spcAft>
              <a:spcPts val="0"/>
            </a:spcAft>
          </a:pPr>
          <a:r>
            <a:rPr lang="en-GB" sz="1100">
              <a:effectLst/>
              <a:latin typeface="Arial"/>
              <a:ea typeface="Times New Roman"/>
              <a:cs typeface="Arial"/>
            </a:rPr>
            <a:t>Further advice is provided in column headings and pop-up boxes.</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For volunteer inputs, under ‘Description of activity’ enter a summary description of all you have included.</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If they are valued separately, separate out costs. For example, use separate rows for contributions in kind provided by the Council (e.g. clearing dangerous trees) and fire brigade (e.g., putting out fires). Insert rows to do this.</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309563</xdr:colOff>
      <xdr:row>8</xdr:row>
      <xdr:rowOff>142876</xdr:rowOff>
    </xdr:from>
    <xdr:to>
      <xdr:col>3</xdr:col>
      <xdr:colOff>601163</xdr:colOff>
      <xdr:row>10</xdr:row>
      <xdr:rowOff>65382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2157" y="1273970"/>
          <a:ext cx="291600" cy="291600"/>
        </a:xfrm>
        <a:prstGeom prst="rect">
          <a:avLst/>
        </a:prstGeom>
        <a:solidFill>
          <a:srgbClr val="FFFF00"/>
        </a:solidFill>
      </xdr:spPr>
    </xdr:pic>
    <xdr:clientData/>
  </xdr:twoCellAnchor>
  <xdr:twoCellAnchor editAs="oneCell">
    <xdr:from>
      <xdr:col>1</xdr:col>
      <xdr:colOff>0</xdr:colOff>
      <xdr:row>90</xdr:row>
      <xdr:rowOff>142874</xdr:rowOff>
    </xdr:from>
    <xdr:to>
      <xdr:col>1</xdr:col>
      <xdr:colOff>291600</xdr:colOff>
      <xdr:row>92</xdr:row>
      <xdr:rowOff>65380</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20407312"/>
          <a:ext cx="291600" cy="29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904876</xdr:colOff>
      <xdr:row>8</xdr:row>
      <xdr:rowOff>0</xdr:rowOff>
    </xdr:from>
    <xdr:to>
      <xdr:col>3</xdr:col>
      <xdr:colOff>1196476</xdr:colOff>
      <xdr:row>9</xdr:row>
      <xdr:rowOff>101100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7876" y="1285876"/>
          <a:ext cx="291600" cy="291600"/>
        </a:xfrm>
        <a:prstGeom prst="rect">
          <a:avLst/>
        </a:prstGeom>
        <a:solidFill>
          <a:srgbClr val="FFFF00"/>
        </a:solidFill>
      </xdr:spPr>
    </xdr:pic>
    <xdr:clientData/>
  </xdr:twoCellAnchor>
  <xdr:twoCellAnchor editAs="oneCell">
    <xdr:from>
      <xdr:col>1</xdr:col>
      <xdr:colOff>0</xdr:colOff>
      <xdr:row>42</xdr:row>
      <xdr:rowOff>130969</xdr:rowOff>
    </xdr:from>
    <xdr:to>
      <xdr:col>1</xdr:col>
      <xdr:colOff>291600</xdr:colOff>
      <xdr:row>44</xdr:row>
      <xdr:rowOff>53473</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8739188"/>
          <a:ext cx="291600" cy="29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2012155</xdr:colOff>
      <xdr:row>11</xdr:row>
      <xdr:rowOff>11905</xdr:rowOff>
    </xdr:from>
    <xdr:to>
      <xdr:col>1</xdr:col>
      <xdr:colOff>2208504</xdr:colOff>
      <xdr:row>12</xdr:row>
      <xdr:rowOff>17754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6968" y="2226468"/>
          <a:ext cx="196349" cy="196349"/>
        </a:xfrm>
        <a:prstGeom prst="rect">
          <a:avLst/>
        </a:prstGeom>
        <a:solidFill>
          <a:srgbClr val="FFFF00"/>
        </a:solidFill>
      </xdr:spPr>
    </xdr:pic>
    <xdr:clientData/>
  </xdr:twoCellAnchor>
  <xdr:twoCellAnchor editAs="oneCell">
    <xdr:from>
      <xdr:col>1</xdr:col>
      <xdr:colOff>2012157</xdr:colOff>
      <xdr:row>21</xdr:row>
      <xdr:rowOff>23813</xdr:rowOff>
    </xdr:from>
    <xdr:to>
      <xdr:col>1</xdr:col>
      <xdr:colOff>2210157</xdr:colOff>
      <xdr:row>22</xdr:row>
      <xdr:rowOff>31313</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70" y="4250532"/>
          <a:ext cx="198000" cy="198000"/>
        </a:xfrm>
        <a:prstGeom prst="rect">
          <a:avLst/>
        </a:prstGeom>
        <a:solidFill>
          <a:srgbClr val="FFFF00"/>
        </a:solidFill>
      </xdr:spPr>
    </xdr:pic>
    <xdr:clientData/>
  </xdr:twoCellAnchor>
  <xdr:twoCellAnchor editAs="oneCell">
    <xdr:from>
      <xdr:col>1</xdr:col>
      <xdr:colOff>2012155</xdr:colOff>
      <xdr:row>42</xdr:row>
      <xdr:rowOff>11906</xdr:rowOff>
    </xdr:from>
    <xdr:to>
      <xdr:col>1</xdr:col>
      <xdr:colOff>2210155</xdr:colOff>
      <xdr:row>43</xdr:row>
      <xdr:rowOff>19406</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68" y="7489031"/>
          <a:ext cx="198000" cy="198000"/>
        </a:xfrm>
        <a:prstGeom prst="rect">
          <a:avLst/>
        </a:prstGeom>
        <a:solidFill>
          <a:srgbClr val="FFFF00"/>
        </a:solidFill>
      </xdr:spPr>
    </xdr:pic>
    <xdr:clientData/>
  </xdr:twoCellAnchor>
  <xdr:twoCellAnchor editAs="oneCell">
    <xdr:from>
      <xdr:col>1</xdr:col>
      <xdr:colOff>0</xdr:colOff>
      <xdr:row>52</xdr:row>
      <xdr:rowOff>130970</xdr:rowOff>
    </xdr:from>
    <xdr:to>
      <xdr:col>1</xdr:col>
      <xdr:colOff>291600</xdr:colOff>
      <xdr:row>54</xdr:row>
      <xdr:rowOff>53476</xdr:rowOff>
    </xdr:to>
    <xdr:pic>
      <xdr:nvPicPr>
        <xdr:cNvPr id="6" name="Picture 5">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4813" y="9608345"/>
          <a:ext cx="291600" cy="29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3714751</xdr:colOff>
      <xdr:row>17</xdr:row>
      <xdr:rowOff>142874</xdr:rowOff>
    </xdr:from>
    <xdr:to>
      <xdr:col>3</xdr:col>
      <xdr:colOff>136820</xdr:colOff>
      <xdr:row>19</xdr:row>
      <xdr:rowOff>65380</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6" y="2857499"/>
          <a:ext cx="291600" cy="291600"/>
        </a:xfrm>
        <a:prstGeom prst="rect">
          <a:avLst/>
        </a:prstGeom>
        <a:solidFill>
          <a:srgbClr val="FFFF00"/>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1107281</xdr:colOff>
      <xdr:row>7</xdr:row>
      <xdr:rowOff>166688</xdr:rowOff>
    </xdr:from>
    <xdr:to>
      <xdr:col>2</xdr:col>
      <xdr:colOff>1398881</xdr:colOff>
      <xdr:row>9</xdr:row>
      <xdr:rowOff>89194</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9781" y="1452563"/>
          <a:ext cx="291600" cy="291600"/>
        </a:xfrm>
        <a:prstGeom prst="rect">
          <a:avLst/>
        </a:prstGeom>
        <a:solidFill>
          <a:srgbClr val="FFFF00"/>
        </a:solidFill>
      </xdr:spPr>
    </xdr:pic>
    <xdr:clientData/>
  </xdr:twoCellAnchor>
  <xdr:twoCellAnchor editAs="oneCell">
    <xdr:from>
      <xdr:col>1</xdr:col>
      <xdr:colOff>0</xdr:colOff>
      <xdr:row>76</xdr:row>
      <xdr:rowOff>130970</xdr:rowOff>
    </xdr:from>
    <xdr:to>
      <xdr:col>1</xdr:col>
      <xdr:colOff>291600</xdr:colOff>
      <xdr:row>78</xdr:row>
      <xdr:rowOff>63001</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575" y="14275595"/>
          <a:ext cx="291600" cy="293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30</xdr:row>
      <xdr:rowOff>0</xdr:rowOff>
    </xdr:from>
    <xdr:to>
      <xdr:col>2</xdr:col>
      <xdr:colOff>107156</xdr:colOff>
      <xdr:row>42</xdr:row>
      <xdr:rowOff>107156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0.00512</cdr:x>
      <cdr:y>0.79853</cdr:y>
    </cdr:from>
    <cdr:to>
      <cdr:x>0.29212</cdr:x>
      <cdr:y>0.87548</cdr:y>
    </cdr:to>
    <cdr:sp macro="" textlink="">
      <cdr:nvSpPr>
        <cdr:cNvPr id="2" name="TextBox 1"/>
        <cdr:cNvSpPr txBox="1"/>
      </cdr:nvSpPr>
      <cdr:spPr>
        <a:xfrm xmlns:a="http://schemas.openxmlformats.org/drawingml/2006/main">
          <a:off x="13607" y="1845801"/>
          <a:ext cx="762000" cy="177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GB" sz="1000"/>
            <a:t>£ millions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hlf.org.uk/community/general-discussions/our-most-frequently-asked-questions-and-answers" TargetMode="External"/><Relationship Id="rId2" Type="http://schemas.openxmlformats.org/officeDocument/2006/relationships/hyperlink" Target="https://www.hlf.org.uk/community/general-discussions/our-most-frequently-asked-questions-and-answers" TargetMode="External"/><Relationship Id="rId1" Type="http://schemas.openxmlformats.org/officeDocument/2006/relationships/printerSettings" Target="../printerSettings/printerSettings16.bin"/><Relationship Id="rId5" Type="http://schemas.openxmlformats.org/officeDocument/2006/relationships/printerSettings" Target="../printerSettings/printerSettings17.bin"/><Relationship Id="rId4" Type="http://schemas.openxmlformats.org/officeDocument/2006/relationships/hyperlink" Target="https://www.hlf.org.uk/community/general-discussions/our-most-frequently-asked-questions-and-answ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showGridLines="0" tabSelected="1" zoomScale="80" zoomScaleNormal="80" workbookViewId="0"/>
  </sheetViews>
  <sheetFormatPr defaultRowHeight="15" x14ac:dyDescent="0.2"/>
  <cols>
    <col min="1" max="1" width="4.6640625" style="386" customWidth="1"/>
    <col min="2" max="2" width="20.6640625" style="386" customWidth="1"/>
    <col min="3" max="3" width="32.5546875" style="386" customWidth="1"/>
    <col min="4" max="4" width="9.109375" style="386" customWidth="1"/>
    <col min="5" max="5" width="87.33203125" style="386" customWidth="1"/>
    <col min="6" max="16384" width="8.88671875" style="386"/>
  </cols>
  <sheetData>
    <row r="1" spans="2:11" x14ac:dyDescent="0.2">
      <c r="B1" s="603"/>
    </row>
    <row r="2" spans="2:11" ht="15.75" x14ac:dyDescent="0.25">
      <c r="B2" s="394" t="s">
        <v>557</v>
      </c>
    </row>
    <row r="3" spans="2:11" x14ac:dyDescent="0.2">
      <c r="B3" s="603"/>
    </row>
    <row r="4" spans="2:11" x14ac:dyDescent="0.2">
      <c r="B4" s="603" t="s">
        <v>558</v>
      </c>
    </row>
    <row r="5" spans="2:11" x14ac:dyDescent="0.2">
      <c r="B5" s="603" t="s">
        <v>559</v>
      </c>
    </row>
    <row r="6" spans="2:11" x14ac:dyDescent="0.2">
      <c r="B6" s="483" t="s">
        <v>423</v>
      </c>
    </row>
    <row r="7" spans="2:11" s="603" customFormat="1" x14ac:dyDescent="0.2">
      <c r="B7" s="483"/>
    </row>
    <row r="8" spans="2:11" s="603" customFormat="1" x14ac:dyDescent="0.2">
      <c r="B8" s="711" t="s">
        <v>555</v>
      </c>
      <c r="C8" s="712"/>
      <c r="D8" s="712"/>
      <c r="E8" s="712"/>
      <c r="F8" s="712"/>
      <c r="G8" s="712"/>
      <c r="H8" s="712"/>
      <c r="I8" s="712"/>
      <c r="J8" s="712"/>
      <c r="K8" s="712"/>
    </row>
    <row r="9" spans="2:11" s="603" customFormat="1" x14ac:dyDescent="0.2">
      <c r="B9" s="708" t="s">
        <v>556</v>
      </c>
    </row>
    <row r="11" spans="2:11" s="1" customFormat="1" x14ac:dyDescent="0.2">
      <c r="B11" s="715" t="s">
        <v>461</v>
      </c>
      <c r="C11" s="715"/>
      <c r="D11" s="715"/>
      <c r="E11" s="716"/>
    </row>
    <row r="20" spans="2:5" x14ac:dyDescent="0.2">
      <c r="B20" s="717" t="s">
        <v>255</v>
      </c>
      <c r="C20" s="718"/>
      <c r="D20" s="718"/>
      <c r="E20" s="718"/>
    </row>
    <row r="21" spans="2:5" x14ac:dyDescent="0.2">
      <c r="B21" s="423"/>
      <c r="C21" s="424"/>
      <c r="D21" s="424"/>
      <c r="E21" s="424"/>
    </row>
    <row r="22" spans="2:5" x14ac:dyDescent="0.2">
      <c r="B22" s="437" t="s">
        <v>260</v>
      </c>
    </row>
    <row r="24" spans="2:5" x14ac:dyDescent="0.2">
      <c r="B24" s="392" t="s">
        <v>211</v>
      </c>
      <c r="C24" s="393" t="s">
        <v>234</v>
      </c>
      <c r="D24" s="393" t="s">
        <v>212</v>
      </c>
      <c r="E24" s="393" t="s">
        <v>240</v>
      </c>
    </row>
    <row r="25" spans="2:5" x14ac:dyDescent="0.2">
      <c r="B25" s="400" t="s">
        <v>245</v>
      </c>
      <c r="C25" s="387" t="s">
        <v>213</v>
      </c>
      <c r="D25" s="388" t="s">
        <v>214</v>
      </c>
      <c r="E25" s="387" t="s">
        <v>215</v>
      </c>
    </row>
    <row r="26" spans="2:5" x14ac:dyDescent="0.2">
      <c r="B26" s="713" t="s">
        <v>239</v>
      </c>
      <c r="C26" s="714"/>
      <c r="D26" s="714"/>
      <c r="E26" s="714"/>
    </row>
    <row r="27" spans="2:5" x14ac:dyDescent="0.2">
      <c r="B27" s="395" t="s">
        <v>232</v>
      </c>
      <c r="C27" s="387" t="s">
        <v>257</v>
      </c>
      <c r="D27" s="388" t="s">
        <v>214</v>
      </c>
      <c r="E27" s="387" t="s">
        <v>216</v>
      </c>
    </row>
    <row r="28" spans="2:5" x14ac:dyDescent="0.2">
      <c r="B28" s="396" t="s">
        <v>233</v>
      </c>
      <c r="C28" s="387" t="s">
        <v>219</v>
      </c>
      <c r="D28" s="388" t="s">
        <v>214</v>
      </c>
      <c r="E28" s="387" t="s">
        <v>220</v>
      </c>
    </row>
    <row r="29" spans="2:5" x14ac:dyDescent="0.2">
      <c r="B29" s="397" t="s">
        <v>235</v>
      </c>
      <c r="C29" s="387" t="s">
        <v>217</v>
      </c>
      <c r="D29" s="388" t="s">
        <v>214</v>
      </c>
      <c r="E29" s="387" t="s">
        <v>218</v>
      </c>
    </row>
    <row r="30" spans="2:5" x14ac:dyDescent="0.2">
      <c r="B30" s="398" t="s">
        <v>237</v>
      </c>
      <c r="C30" s="387" t="s">
        <v>224</v>
      </c>
      <c r="D30" s="388" t="s">
        <v>214</v>
      </c>
      <c r="E30" s="387" t="s">
        <v>225</v>
      </c>
    </row>
    <row r="31" spans="2:5" x14ac:dyDescent="0.2">
      <c r="B31" s="399" t="s">
        <v>238</v>
      </c>
      <c r="C31" s="387" t="s">
        <v>228</v>
      </c>
      <c r="D31" s="388" t="s">
        <v>214</v>
      </c>
      <c r="E31" s="387" t="s">
        <v>229</v>
      </c>
    </row>
    <row r="32" spans="2:5" ht="28.5" x14ac:dyDescent="0.2">
      <c r="B32" s="434" t="s">
        <v>236</v>
      </c>
      <c r="C32" s="435" t="s">
        <v>221</v>
      </c>
      <c r="D32" s="436" t="s">
        <v>214</v>
      </c>
      <c r="E32" s="435" t="s">
        <v>417</v>
      </c>
    </row>
    <row r="33" spans="2:5" ht="44.25" customHeight="1" x14ac:dyDescent="0.2">
      <c r="B33" s="391" t="s">
        <v>241</v>
      </c>
      <c r="C33" s="387" t="s">
        <v>222</v>
      </c>
      <c r="D33" s="389" t="s">
        <v>223</v>
      </c>
      <c r="E33" s="604" t="s">
        <v>520</v>
      </c>
    </row>
    <row r="34" spans="2:5" x14ac:dyDescent="0.2">
      <c r="B34" s="391" t="s">
        <v>242</v>
      </c>
      <c r="C34" s="387" t="s">
        <v>258</v>
      </c>
      <c r="D34" s="389" t="s">
        <v>223</v>
      </c>
      <c r="E34" s="387" t="s">
        <v>256</v>
      </c>
    </row>
    <row r="35" spans="2:5" x14ac:dyDescent="0.2">
      <c r="B35" s="391" t="s">
        <v>243</v>
      </c>
      <c r="C35" s="387" t="s">
        <v>226</v>
      </c>
      <c r="D35" s="389" t="s">
        <v>223</v>
      </c>
      <c r="E35" s="387" t="s">
        <v>227</v>
      </c>
    </row>
    <row r="36" spans="2:5" ht="28.5" x14ac:dyDescent="0.2">
      <c r="B36" s="606" t="s">
        <v>244</v>
      </c>
      <c r="C36" s="387" t="s">
        <v>230</v>
      </c>
      <c r="D36" s="389" t="s">
        <v>223</v>
      </c>
      <c r="E36" s="387" t="s">
        <v>231</v>
      </c>
    </row>
    <row r="37" spans="2:5" s="603" customFormat="1" ht="28.5" x14ac:dyDescent="0.2">
      <c r="B37" s="606" t="s">
        <v>365</v>
      </c>
      <c r="C37" s="604" t="s">
        <v>364</v>
      </c>
      <c r="D37" s="605" t="s">
        <v>223</v>
      </c>
      <c r="E37" s="604" t="s">
        <v>493</v>
      </c>
    </row>
    <row r="38" spans="2:5" s="603" customFormat="1" ht="28.5" x14ac:dyDescent="0.2">
      <c r="B38" s="607" t="s">
        <v>365</v>
      </c>
      <c r="C38" s="640" t="s">
        <v>428</v>
      </c>
      <c r="D38" s="605" t="s">
        <v>223</v>
      </c>
      <c r="E38" s="604" t="s">
        <v>429</v>
      </c>
    </row>
    <row r="39" spans="2:5" ht="15.75" x14ac:dyDescent="0.2">
      <c r="B39" s="719" t="s">
        <v>251</v>
      </c>
      <c r="C39" s="720"/>
      <c r="D39" s="720"/>
      <c r="E39" s="720"/>
    </row>
    <row r="40" spans="2:5" ht="28.5" x14ac:dyDescent="0.2">
      <c r="B40" s="426" t="s">
        <v>249</v>
      </c>
      <c r="C40" s="425" t="s">
        <v>250</v>
      </c>
      <c r="D40" s="389" t="s">
        <v>223</v>
      </c>
      <c r="E40" s="387" t="s">
        <v>252</v>
      </c>
    </row>
    <row r="42" spans="2:5" x14ac:dyDescent="0.2">
      <c r="B42" s="390"/>
    </row>
    <row r="44" spans="2:5" x14ac:dyDescent="0.2">
      <c r="B44" s="709" t="s">
        <v>259</v>
      </c>
      <c r="C44" s="710"/>
    </row>
  </sheetData>
  <mergeCells count="6">
    <mergeCell ref="B44:C44"/>
    <mergeCell ref="B8:K8"/>
    <mergeCell ref="B26:E26"/>
    <mergeCell ref="B11:E11"/>
    <mergeCell ref="B20:E20"/>
    <mergeCell ref="B39:E39"/>
  </mergeCells>
  <hyperlinks>
    <hyperlink ref="B11:D11" location="'Intro CNCA'!A1" display="For a brief introduction to corporate natural capital accounting select here"/>
    <hyperlink ref="B20:E20" location="'Tip Dig'!A1" display="For a diagram that illustrates the structure of the work book select here (also provided in separate file)"/>
    <hyperlink ref="B11:E11" location="'Tip Intro'!A1" display="For a brief introduction to corporate natural capital accounting select here."/>
    <hyperlink ref="B25" location="Focus!A1" display="Focus"/>
    <hyperlink ref="B27" location="'RS G &amp; S'!A1" display="RS G &amp; S"/>
    <hyperlink ref="B28" location="'RS Phys Flow'!A1" display="RS Phys Flow"/>
    <hyperlink ref="B29" location="'RS Register'!A1" display="RS Register"/>
    <hyperlink ref="B30" location="'RS Attrib'!A1" display="RS Attrib"/>
    <hyperlink ref="B31" location="'RS Non-Attrib'!A1" display="RS Non-Attrib"/>
    <hyperlink ref="B32" location="'RS V Info'!A1" display="RS V Info"/>
    <hyperlink ref="B44" location="Focus!A1" display="Go to the next she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V70"/>
  <sheetViews>
    <sheetView zoomScale="80" zoomScaleNormal="80" workbookViewId="0"/>
  </sheetViews>
  <sheetFormatPr defaultRowHeight="14.25" x14ac:dyDescent="0.2"/>
  <cols>
    <col min="1" max="1" width="4.77734375" style="70" customWidth="1"/>
    <col min="2" max="2" width="26.6640625" style="70" customWidth="1"/>
    <col min="3" max="22" width="10.33203125" style="70" customWidth="1"/>
    <col min="23" max="16384" width="8.88671875" style="70"/>
  </cols>
  <sheetData>
    <row r="2" spans="2:74" ht="18" x14ac:dyDescent="0.25">
      <c r="B2" s="158" t="s">
        <v>137</v>
      </c>
    </row>
    <row r="3" spans="2:74" x14ac:dyDescent="0.2">
      <c r="BV3" s="70" t="s">
        <v>78</v>
      </c>
    </row>
    <row r="4" spans="2:74" ht="15.75" x14ac:dyDescent="0.25">
      <c r="B4" s="159" t="s">
        <v>127</v>
      </c>
      <c r="BV4" s="160" t="s">
        <v>77</v>
      </c>
    </row>
    <row r="5" spans="2:74" x14ac:dyDescent="0.2">
      <c r="B5" s="384"/>
      <c r="BV5" s="160" t="s">
        <v>76</v>
      </c>
    </row>
    <row r="6" spans="2:74" ht="15" x14ac:dyDescent="0.25">
      <c r="B6" s="300" t="s">
        <v>155</v>
      </c>
      <c r="BV6" s="160"/>
    </row>
    <row r="7" spans="2:74" x14ac:dyDescent="0.2">
      <c r="B7" s="643" t="s">
        <v>453</v>
      </c>
      <c r="BV7" s="160"/>
    </row>
    <row r="8" spans="2:74" x14ac:dyDescent="0.2">
      <c r="B8" s="644"/>
      <c r="BV8" s="160"/>
    </row>
    <row r="9" spans="2:74" x14ac:dyDescent="0.2">
      <c r="B9" s="644" t="s">
        <v>466</v>
      </c>
      <c r="BV9" s="160"/>
    </row>
    <row r="10" spans="2:74" x14ac:dyDescent="0.2">
      <c r="B10" s="644"/>
      <c r="BV10" s="160"/>
    </row>
    <row r="11" spans="2:74" x14ac:dyDescent="0.2">
      <c r="B11" s="161" t="s">
        <v>1</v>
      </c>
      <c r="C11" s="307" t="str">
        <f>Focus!C16</f>
        <v>Castle Eden Dene</v>
      </c>
      <c r="BV11" s="160"/>
    </row>
    <row r="13" spans="2:74" ht="15" x14ac:dyDescent="0.25">
      <c r="C13" s="749" t="s">
        <v>454</v>
      </c>
      <c r="D13" s="750"/>
      <c r="E13" s="750"/>
      <c r="F13" s="750"/>
      <c r="G13" s="750"/>
      <c r="H13" s="750"/>
      <c r="I13" s="750"/>
      <c r="J13" s="750"/>
      <c r="K13" s="750"/>
      <c r="L13" s="750"/>
      <c r="M13" s="750"/>
      <c r="N13" s="750"/>
      <c r="O13" s="750"/>
      <c r="P13" s="750"/>
      <c r="Q13" s="750"/>
      <c r="R13" s="750"/>
      <c r="S13" s="750"/>
      <c r="T13" s="750"/>
      <c r="U13" s="750"/>
      <c r="V13" s="750"/>
      <c r="W13" s="384"/>
      <c r="X13" s="384"/>
      <c r="Y13" s="384"/>
      <c r="Z13" s="384"/>
      <c r="AA13" s="384"/>
      <c r="AB13" s="384"/>
      <c r="AC13" s="384"/>
      <c r="AD13" s="384"/>
      <c r="AE13" s="384"/>
      <c r="AF13" s="384"/>
      <c r="AG13" s="384"/>
      <c r="AH13" s="384"/>
      <c r="AI13" s="384"/>
      <c r="AJ13" s="384"/>
      <c r="AK13" s="384"/>
      <c r="AL13" s="384"/>
      <c r="AM13" s="384"/>
      <c r="AN13" s="384"/>
      <c r="AO13" s="384"/>
      <c r="AP13" s="384"/>
      <c r="AQ13" s="384"/>
      <c r="AR13" s="384"/>
      <c r="AS13" s="384"/>
      <c r="AT13" s="384"/>
      <c r="AU13" s="384"/>
      <c r="AV13" s="384"/>
      <c r="AW13" s="384"/>
      <c r="AX13" s="384"/>
    </row>
    <row r="14" spans="2:74" ht="15" x14ac:dyDescent="0.25">
      <c r="B14" s="162" t="s">
        <v>62</v>
      </c>
      <c r="C14" s="74">
        <v>2016</v>
      </c>
      <c r="D14" s="75">
        <v>2017</v>
      </c>
      <c r="E14" s="75">
        <f t="shared" ref="E14:V14" si="0">D14+1</f>
        <v>2018</v>
      </c>
      <c r="F14" s="75">
        <f t="shared" si="0"/>
        <v>2019</v>
      </c>
      <c r="G14" s="75">
        <f t="shared" si="0"/>
        <v>2020</v>
      </c>
      <c r="H14" s="75">
        <f t="shared" si="0"/>
        <v>2021</v>
      </c>
      <c r="I14" s="75">
        <f t="shared" si="0"/>
        <v>2022</v>
      </c>
      <c r="J14" s="75">
        <f t="shared" si="0"/>
        <v>2023</v>
      </c>
      <c r="K14" s="75">
        <f t="shared" si="0"/>
        <v>2024</v>
      </c>
      <c r="L14" s="75">
        <f t="shared" si="0"/>
        <v>2025</v>
      </c>
      <c r="M14" s="75">
        <f t="shared" si="0"/>
        <v>2026</v>
      </c>
      <c r="N14" s="75">
        <f t="shared" si="0"/>
        <v>2027</v>
      </c>
      <c r="O14" s="75">
        <f t="shared" si="0"/>
        <v>2028</v>
      </c>
      <c r="P14" s="75">
        <f t="shared" si="0"/>
        <v>2029</v>
      </c>
      <c r="Q14" s="75">
        <f t="shared" si="0"/>
        <v>2030</v>
      </c>
      <c r="R14" s="75">
        <f t="shared" si="0"/>
        <v>2031</v>
      </c>
      <c r="S14" s="75">
        <f t="shared" si="0"/>
        <v>2032</v>
      </c>
      <c r="T14" s="75">
        <f t="shared" si="0"/>
        <v>2033</v>
      </c>
      <c r="U14" s="75">
        <f t="shared" si="0"/>
        <v>2034</v>
      </c>
      <c r="V14" s="75">
        <f t="shared" si="0"/>
        <v>2035</v>
      </c>
      <c r="W14" s="384"/>
      <c r="X14" s="384"/>
      <c r="Y14" s="384"/>
      <c r="Z14" s="384"/>
      <c r="AA14" s="384"/>
      <c r="AB14" s="384"/>
      <c r="AC14" s="384"/>
      <c r="AD14" s="384"/>
      <c r="AE14" s="384"/>
      <c r="AF14" s="384"/>
      <c r="AG14" s="384"/>
      <c r="AH14" s="384"/>
      <c r="AI14" s="384"/>
      <c r="AJ14" s="384"/>
      <c r="AK14" s="384"/>
      <c r="AL14" s="384"/>
      <c r="AM14" s="384"/>
      <c r="AN14" s="384"/>
      <c r="AO14" s="384"/>
      <c r="AP14" s="384"/>
      <c r="AQ14" s="384"/>
      <c r="AR14" s="384"/>
      <c r="AS14" s="384"/>
      <c r="AT14" s="384"/>
      <c r="AU14" s="384"/>
      <c r="AV14" s="384"/>
      <c r="AW14" s="384"/>
      <c r="AX14" s="384"/>
    </row>
    <row r="15" spans="2:74" ht="15" x14ac:dyDescent="0.25">
      <c r="B15" s="163" t="s">
        <v>17</v>
      </c>
      <c r="C15" s="164"/>
      <c r="D15" s="165"/>
      <c r="E15" s="165"/>
      <c r="F15" s="165"/>
      <c r="G15" s="165"/>
      <c r="H15" s="165"/>
      <c r="I15" s="165"/>
      <c r="J15" s="165"/>
      <c r="K15" s="165"/>
      <c r="L15" s="165"/>
      <c r="M15" s="165"/>
      <c r="N15" s="165"/>
      <c r="O15" s="165"/>
      <c r="P15" s="165"/>
      <c r="Q15" s="165"/>
      <c r="R15" s="165"/>
      <c r="S15" s="165"/>
      <c r="T15" s="165"/>
      <c r="U15" s="165"/>
      <c r="V15" s="165"/>
      <c r="W15" s="384"/>
      <c r="X15" s="384"/>
      <c r="Y15" s="384"/>
      <c r="Z15" s="384"/>
      <c r="AA15" s="384"/>
      <c r="AB15" s="384"/>
      <c r="AC15" s="384"/>
      <c r="AD15" s="384"/>
      <c r="AE15" s="384"/>
      <c r="AF15" s="384"/>
      <c r="AG15" s="384"/>
      <c r="AH15" s="384"/>
      <c r="AI15" s="384"/>
      <c r="AJ15" s="384"/>
      <c r="AK15" s="384"/>
      <c r="AL15" s="384"/>
      <c r="AM15" s="384"/>
      <c r="AN15" s="384"/>
      <c r="AO15" s="384"/>
      <c r="AP15" s="384"/>
      <c r="AQ15" s="384"/>
      <c r="AR15" s="384"/>
      <c r="AS15" s="384"/>
      <c r="AT15" s="384"/>
      <c r="AU15" s="384"/>
      <c r="AV15" s="384"/>
      <c r="AW15" s="384"/>
      <c r="AX15" s="384"/>
    </row>
    <row r="16" spans="2:74" x14ac:dyDescent="0.2">
      <c r="B16" s="166" t="str">
        <f>'RS V Info'!B21</f>
        <v>Quality sawmill timber</v>
      </c>
      <c r="C16" s="79">
        <f>'RS Phys Flow'!F16*'RS V Info'!$G$21</f>
        <v>0</v>
      </c>
      <c r="D16" s="79">
        <f>'RS Phys Flow'!G16*'RS V Info'!$G$21</f>
        <v>675</v>
      </c>
      <c r="E16" s="79">
        <f>'RS Phys Flow'!H16*'RS V Info'!$G$21</f>
        <v>0</v>
      </c>
      <c r="F16" s="79">
        <f>'RS Phys Flow'!I16*'RS V Info'!$G$21</f>
        <v>675</v>
      </c>
      <c r="G16" s="79">
        <f>'RS Phys Flow'!J16*'RS V Info'!$G$21</f>
        <v>0</v>
      </c>
      <c r="H16" s="79">
        <f>'RS Phys Flow'!K16*'RS V Info'!$G$21</f>
        <v>675</v>
      </c>
      <c r="I16" s="79">
        <f>'RS Phys Flow'!L16*'RS V Info'!$G$21</f>
        <v>0</v>
      </c>
      <c r="J16" s="79">
        <f>'RS Phys Flow'!M16*'RS V Info'!$G$21</f>
        <v>675</v>
      </c>
      <c r="K16" s="79">
        <f>'RS Phys Flow'!N16*'RS V Info'!$G$21</f>
        <v>0</v>
      </c>
      <c r="L16" s="79">
        <f>'RS Phys Flow'!O16*'RS V Info'!$G$21</f>
        <v>675</v>
      </c>
      <c r="M16" s="79">
        <f>'RS Phys Flow'!P16*'RS V Info'!$G$21</f>
        <v>0</v>
      </c>
      <c r="N16" s="79">
        <f>'RS Phys Flow'!Q16*'RS V Info'!$G$21</f>
        <v>540</v>
      </c>
      <c r="O16" s="79">
        <f>'RS Phys Flow'!R16*'RS V Info'!$G$21</f>
        <v>540</v>
      </c>
      <c r="P16" s="79">
        <f>'RS Phys Flow'!S16*'RS V Info'!$G$21</f>
        <v>540</v>
      </c>
      <c r="Q16" s="79">
        <f>'RS Phys Flow'!T16*'RS V Info'!$G$21</f>
        <v>540</v>
      </c>
      <c r="R16" s="79">
        <f>'RS Phys Flow'!U16*'RS V Info'!$G$21</f>
        <v>540</v>
      </c>
      <c r="S16" s="79">
        <f>'RS Phys Flow'!V16*'RS V Info'!$G$21</f>
        <v>540</v>
      </c>
      <c r="T16" s="79">
        <f>'RS Phys Flow'!W16*'RS V Info'!$G$21</f>
        <v>540</v>
      </c>
      <c r="U16" s="79">
        <f>'RS Phys Flow'!X16*'RS V Info'!$G$21</f>
        <v>540</v>
      </c>
      <c r="V16" s="79">
        <f>'RS Phys Flow'!Y16*'RS V Info'!$G$21</f>
        <v>540</v>
      </c>
      <c r="W16" s="384"/>
      <c r="X16" s="384"/>
      <c r="Y16" s="384"/>
      <c r="Z16" s="384"/>
      <c r="AA16" s="384"/>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row>
    <row r="17" spans="2:50" x14ac:dyDescent="0.2">
      <c r="B17" s="166" t="str">
        <f>'RS V Info'!B22</f>
        <v>Biomass and firewood</v>
      </c>
      <c r="C17" s="79">
        <f>'RS Phys Flow'!F17*'RS V Info'!$G$22</f>
        <v>3040</v>
      </c>
      <c r="D17" s="79">
        <f>'RS Phys Flow'!G17*'RS V Info'!$G$22</f>
        <v>3040</v>
      </c>
      <c r="E17" s="79">
        <f>'RS Phys Flow'!H17*'RS V Info'!$G$22</f>
        <v>3040</v>
      </c>
      <c r="F17" s="79">
        <f>'RS Phys Flow'!I17*'RS V Info'!$G$22</f>
        <v>3040</v>
      </c>
      <c r="G17" s="79">
        <f>'RS Phys Flow'!J17*'RS V Info'!$G$22</f>
        <v>3040</v>
      </c>
      <c r="H17" s="79">
        <f>'RS Phys Flow'!K17*'RS V Info'!$G$22</f>
        <v>3040</v>
      </c>
      <c r="I17" s="79">
        <f>'RS Phys Flow'!L17*'RS V Info'!$G$22</f>
        <v>3040</v>
      </c>
      <c r="J17" s="79">
        <f>'RS Phys Flow'!M17*'RS V Info'!$G$22</f>
        <v>3040</v>
      </c>
      <c r="K17" s="79">
        <f>'RS Phys Flow'!N17*'RS V Info'!$G$22</f>
        <v>3040</v>
      </c>
      <c r="L17" s="79">
        <f>'RS Phys Flow'!O17*'RS V Info'!$G$22</f>
        <v>3040</v>
      </c>
      <c r="M17" s="79">
        <f>'RS Phys Flow'!P17*'RS V Info'!$G$22</f>
        <v>3040</v>
      </c>
      <c r="N17" s="79">
        <f>'RS Phys Flow'!Q17*'RS V Info'!$G$22</f>
        <v>760</v>
      </c>
      <c r="O17" s="79">
        <f>'RS Phys Flow'!R17*'RS V Info'!$G$22</f>
        <v>760</v>
      </c>
      <c r="P17" s="79">
        <f>'RS Phys Flow'!S17*'RS V Info'!$G$22</f>
        <v>760</v>
      </c>
      <c r="Q17" s="79">
        <f>'RS Phys Flow'!T17*'RS V Info'!$G$22</f>
        <v>760</v>
      </c>
      <c r="R17" s="79">
        <f>'RS Phys Flow'!U17*'RS V Info'!$G$22</f>
        <v>760</v>
      </c>
      <c r="S17" s="79">
        <f>'RS Phys Flow'!V17*'RS V Info'!$G$22</f>
        <v>760</v>
      </c>
      <c r="T17" s="79">
        <f>'RS Phys Flow'!W17*'RS V Info'!$G$22</f>
        <v>760</v>
      </c>
      <c r="U17" s="79">
        <f>'RS Phys Flow'!X17*'RS V Info'!$G$22</f>
        <v>760</v>
      </c>
      <c r="V17" s="79">
        <f>'RS Phys Flow'!Y17*'RS V Info'!$G$22</f>
        <v>760</v>
      </c>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4"/>
      <c r="AX17" s="384"/>
    </row>
    <row r="18" spans="2:50" x14ac:dyDescent="0.2">
      <c r="B18" s="166">
        <f>'RS V Info'!B23</f>
        <v>0</v>
      </c>
      <c r="C18" s="79"/>
      <c r="D18" s="79"/>
      <c r="E18" s="79"/>
      <c r="F18" s="79"/>
      <c r="G18" s="79"/>
      <c r="H18" s="79"/>
      <c r="I18" s="79"/>
      <c r="J18" s="79"/>
      <c r="K18" s="79"/>
      <c r="L18" s="79"/>
      <c r="M18" s="79"/>
      <c r="N18" s="79"/>
      <c r="O18" s="79"/>
      <c r="P18" s="79"/>
      <c r="Q18" s="79"/>
      <c r="R18" s="79"/>
      <c r="S18" s="79"/>
      <c r="T18" s="79"/>
      <c r="U18" s="79"/>
      <c r="V18" s="79"/>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row>
    <row r="19" spans="2:50" x14ac:dyDescent="0.2">
      <c r="B19" s="166">
        <f>'RS V Info'!B24</f>
        <v>0</v>
      </c>
      <c r="C19" s="79"/>
      <c r="D19" s="79"/>
      <c r="E19" s="79"/>
      <c r="F19" s="79"/>
      <c r="G19" s="79"/>
      <c r="H19" s="79"/>
      <c r="I19" s="79"/>
      <c r="J19" s="79"/>
      <c r="K19" s="79"/>
      <c r="L19" s="79"/>
      <c r="M19" s="79"/>
      <c r="N19" s="79"/>
      <c r="O19" s="79"/>
      <c r="P19" s="79"/>
      <c r="Q19" s="79"/>
      <c r="R19" s="79"/>
      <c r="S19" s="79"/>
      <c r="T19" s="79"/>
      <c r="U19" s="79"/>
      <c r="V19" s="79"/>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row>
    <row r="20" spans="2:50" x14ac:dyDescent="0.2">
      <c r="B20" s="166">
        <f>'RS V Info'!B25</f>
        <v>0</v>
      </c>
      <c r="C20" s="79"/>
      <c r="D20" s="79"/>
      <c r="E20" s="79"/>
      <c r="F20" s="79"/>
      <c r="G20" s="79"/>
      <c r="H20" s="79"/>
      <c r="I20" s="79"/>
      <c r="J20" s="79"/>
      <c r="K20" s="79"/>
      <c r="L20" s="79"/>
      <c r="M20" s="79"/>
      <c r="N20" s="79"/>
      <c r="O20" s="79"/>
      <c r="P20" s="79"/>
      <c r="Q20" s="79"/>
      <c r="R20" s="79"/>
      <c r="S20" s="79"/>
      <c r="T20" s="79"/>
      <c r="U20" s="79"/>
      <c r="V20" s="79"/>
      <c r="W20" s="384"/>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row>
    <row r="21" spans="2:50" x14ac:dyDescent="0.2">
      <c r="B21" s="166">
        <f>'RS V Info'!B26</f>
        <v>0</v>
      </c>
      <c r="C21" s="79"/>
      <c r="D21" s="79"/>
      <c r="E21" s="79"/>
      <c r="F21" s="79"/>
      <c r="G21" s="79"/>
      <c r="H21" s="79"/>
      <c r="I21" s="79"/>
      <c r="J21" s="79"/>
      <c r="K21" s="79"/>
      <c r="L21" s="79"/>
      <c r="M21" s="79"/>
      <c r="N21" s="79"/>
      <c r="O21" s="79"/>
      <c r="P21" s="79"/>
      <c r="Q21" s="79"/>
      <c r="R21" s="79"/>
      <c r="S21" s="79"/>
      <c r="T21" s="79"/>
      <c r="U21" s="79"/>
      <c r="V21" s="79"/>
      <c r="W21" s="384"/>
      <c r="X21" s="384"/>
      <c r="Y21" s="384"/>
      <c r="Z21" s="384"/>
      <c r="AA21" s="384"/>
      <c r="AB21" s="384"/>
      <c r="AC21" s="384"/>
      <c r="AD21" s="384"/>
      <c r="AE21" s="384"/>
      <c r="AF21" s="384"/>
      <c r="AG21" s="384"/>
      <c r="AH21" s="384"/>
      <c r="AI21" s="384"/>
      <c r="AJ21" s="384"/>
      <c r="AK21" s="384"/>
      <c r="AL21" s="384"/>
      <c r="AM21" s="384"/>
      <c r="AN21" s="384"/>
      <c r="AO21" s="384"/>
      <c r="AP21" s="384"/>
      <c r="AQ21" s="384"/>
      <c r="AR21" s="384"/>
      <c r="AS21" s="384"/>
      <c r="AT21" s="384"/>
      <c r="AU21" s="384"/>
      <c r="AV21" s="384"/>
      <c r="AW21" s="384"/>
      <c r="AX21" s="384"/>
    </row>
    <row r="22" spans="2:50" x14ac:dyDescent="0.2">
      <c r="B22" s="166">
        <f>'RS V Info'!B27</f>
        <v>0</v>
      </c>
      <c r="C22" s="79"/>
      <c r="D22" s="79"/>
      <c r="E22" s="79"/>
      <c r="F22" s="79"/>
      <c r="G22" s="79"/>
      <c r="H22" s="79"/>
      <c r="I22" s="79"/>
      <c r="J22" s="79"/>
      <c r="K22" s="79"/>
      <c r="L22" s="79"/>
      <c r="M22" s="79"/>
      <c r="N22" s="79"/>
      <c r="O22" s="79"/>
      <c r="P22" s="79"/>
      <c r="Q22" s="79"/>
      <c r="R22" s="79"/>
      <c r="S22" s="79"/>
      <c r="T22" s="79"/>
      <c r="U22" s="79"/>
      <c r="V22" s="79"/>
      <c r="W22" s="384"/>
      <c r="X22" s="384"/>
      <c r="Y22" s="384"/>
      <c r="Z22" s="384"/>
      <c r="AA22" s="384"/>
      <c r="AB22" s="384"/>
      <c r="AC22" s="384"/>
      <c r="AD22" s="384"/>
      <c r="AE22" s="384"/>
      <c r="AF22" s="384"/>
      <c r="AG22" s="384"/>
      <c r="AH22" s="384"/>
      <c r="AI22" s="384"/>
      <c r="AJ22" s="384"/>
      <c r="AK22" s="384"/>
      <c r="AL22" s="384"/>
      <c r="AM22" s="384"/>
      <c r="AN22" s="384"/>
      <c r="AO22" s="384"/>
      <c r="AP22" s="384"/>
      <c r="AQ22" s="384"/>
      <c r="AR22" s="384"/>
      <c r="AS22" s="384"/>
      <c r="AT22" s="384"/>
      <c r="AU22" s="384"/>
      <c r="AV22" s="384"/>
      <c r="AW22" s="384"/>
      <c r="AX22" s="384"/>
    </row>
    <row r="23" spans="2:50" ht="15" x14ac:dyDescent="0.2">
      <c r="B23" s="167" t="s">
        <v>52</v>
      </c>
      <c r="C23" s="168"/>
      <c r="D23" s="168"/>
      <c r="E23" s="168"/>
      <c r="F23" s="168"/>
      <c r="G23" s="168"/>
      <c r="H23" s="168"/>
      <c r="I23" s="168"/>
      <c r="J23" s="168"/>
      <c r="K23" s="168"/>
      <c r="L23" s="168"/>
      <c r="M23" s="168"/>
      <c r="N23" s="168"/>
      <c r="O23" s="168"/>
      <c r="P23" s="168"/>
      <c r="Q23" s="168"/>
      <c r="R23" s="168"/>
      <c r="S23" s="168"/>
      <c r="T23" s="168"/>
      <c r="U23" s="168"/>
      <c r="V23" s="168"/>
      <c r="W23" s="384"/>
      <c r="X23" s="384"/>
      <c r="Y23" s="384"/>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384"/>
    </row>
    <row r="24" spans="2:50" x14ac:dyDescent="0.2">
      <c r="B24" s="166" t="str">
        <f>'RS V Info'!B29</f>
        <v>Net carbon flux</v>
      </c>
      <c r="C24" s="79">
        <f>-'RS Phys Flow'!F24*'X RS Gen V Info'!E39</f>
        <v>9824657.4793166947</v>
      </c>
      <c r="D24" s="595">
        <f>-'RS Phys Flow'!G24*'X RS Gen V Info'!F39</f>
        <v>9972027.3415064421</v>
      </c>
      <c r="E24" s="595">
        <f>-'RS Phys Flow'!H24*'X RS Gen V Info'!G39</f>
        <v>10121607.751629038</v>
      </c>
      <c r="F24" s="595">
        <f>-'RS Phys Flow'!I24*'X RS Gen V Info'!H39</f>
        <v>10273431.867903475</v>
      </c>
      <c r="G24" s="595">
        <f>-'RS Phys Flow'!J24*'X RS Gen V Info'!I39</f>
        <v>10427533.345922023</v>
      </c>
      <c r="H24" s="595">
        <f>-'RS Phys Flow'!K24*'X RS Gen V Info'!J39</f>
        <v>10601325.568354055</v>
      </c>
      <c r="I24" s="595">
        <f>-'RS Phys Flow'!L24*'X RS Gen V Info'!K39</f>
        <v>10775117.790786091</v>
      </c>
      <c r="J24" s="595">
        <f>-'RS Phys Flow'!M24*'X RS Gen V Info'!L39</f>
        <v>10948910.013218125</v>
      </c>
      <c r="K24" s="595">
        <f>-'RS Phys Flow'!N24*'X RS Gen V Info'!M39</f>
        <v>11122702.235650158</v>
      </c>
      <c r="L24" s="595">
        <f>-'RS Phys Flow'!O24*'X RS Gen V Info'!N39</f>
        <v>11296494.458082192</v>
      </c>
      <c r="M24" s="595">
        <f>-'RS Phys Flow'!P24*'X RS Gen V Info'!O39</f>
        <v>11470286.680514224</v>
      </c>
      <c r="N24" s="595">
        <f>-'RS Phys Flow'!Q24*'X RS Gen V Info'!P39</f>
        <v>11644078.90294626</v>
      </c>
      <c r="O24" s="595">
        <f>-'RS Phys Flow'!R24*'X RS Gen V Info'!Q39</f>
        <v>11817871.125378292</v>
      </c>
      <c r="P24" s="595">
        <f>-'RS Phys Flow'!S24*'X RS Gen V Info'!R39</f>
        <v>11991663.347810326</v>
      </c>
      <c r="Q24" s="595">
        <f>-'RS Phys Flow'!T24*'X RS Gen V Info'!S39</f>
        <v>12165455.57024236</v>
      </c>
      <c r="R24" s="595">
        <f>-'RS Phys Flow'!U24*'X RS Gen V Info'!T39</f>
        <v>13295105.016050579</v>
      </c>
      <c r="S24" s="595">
        <f>-'RS Phys Flow'!V24*'X RS Gen V Info'!U39</f>
        <v>14424754.461858798</v>
      </c>
      <c r="T24" s="595">
        <f>-'RS Phys Flow'!W24*'X RS Gen V Info'!V39</f>
        <v>15554403.907667017</v>
      </c>
      <c r="U24" s="595">
        <f>-'RS Phys Flow'!X24*'X RS Gen V Info'!W39</f>
        <v>16684053.353475237</v>
      </c>
      <c r="V24" s="595">
        <f>-'RS Phys Flow'!Y24*'X RS Gen V Info'!X39</f>
        <v>17813702.799283456</v>
      </c>
      <c r="W24" s="384"/>
      <c r="X24" s="384"/>
      <c r="Y24" s="384"/>
      <c r="Z24" s="384"/>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384"/>
      <c r="AX24" s="384"/>
    </row>
    <row r="25" spans="2:50" x14ac:dyDescent="0.2">
      <c r="B25" s="166">
        <f>'RS V Info'!B30</f>
        <v>0</v>
      </c>
      <c r="C25" s="79"/>
      <c r="D25" s="79"/>
      <c r="E25" s="79"/>
      <c r="F25" s="79"/>
      <c r="G25" s="79"/>
      <c r="H25" s="79"/>
      <c r="I25" s="79"/>
      <c r="J25" s="79"/>
      <c r="K25" s="79"/>
      <c r="L25" s="79"/>
      <c r="M25" s="79"/>
      <c r="N25" s="79"/>
      <c r="O25" s="79"/>
      <c r="P25" s="79"/>
      <c r="Q25" s="79"/>
      <c r="R25" s="79"/>
      <c r="S25" s="79"/>
      <c r="T25" s="79"/>
      <c r="U25" s="79"/>
      <c r="V25" s="79"/>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4"/>
      <c r="AT25" s="384"/>
      <c r="AU25" s="384"/>
      <c r="AV25" s="384"/>
      <c r="AW25" s="384"/>
      <c r="AX25" s="384"/>
    </row>
    <row r="26" spans="2:50" x14ac:dyDescent="0.2">
      <c r="B26" s="166">
        <f>'RS V Info'!B31</f>
        <v>0</v>
      </c>
      <c r="C26" s="79"/>
      <c r="D26" s="79"/>
      <c r="E26" s="79"/>
      <c r="F26" s="79"/>
      <c r="G26" s="79"/>
      <c r="H26" s="79"/>
      <c r="I26" s="79"/>
      <c r="J26" s="79"/>
      <c r="K26" s="79"/>
      <c r="L26" s="79"/>
      <c r="M26" s="79"/>
      <c r="N26" s="79"/>
      <c r="O26" s="79"/>
      <c r="P26" s="79"/>
      <c r="Q26" s="79"/>
      <c r="R26" s="79"/>
      <c r="S26" s="79"/>
      <c r="T26" s="79"/>
      <c r="U26" s="79"/>
      <c r="V26" s="79"/>
      <c r="W26" s="384"/>
      <c r="X26" s="384"/>
      <c r="Y26" s="384"/>
      <c r="Z26" s="384"/>
      <c r="AA26" s="384"/>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row>
    <row r="27" spans="2:50" x14ac:dyDescent="0.2">
      <c r="B27" s="166">
        <f>'RS V Info'!B32</f>
        <v>0</v>
      </c>
      <c r="C27" s="79"/>
      <c r="D27" s="79"/>
      <c r="E27" s="79"/>
      <c r="F27" s="79"/>
      <c r="G27" s="79"/>
      <c r="H27" s="79"/>
      <c r="I27" s="79"/>
      <c r="J27" s="79"/>
      <c r="K27" s="79"/>
      <c r="L27" s="79"/>
      <c r="M27" s="79"/>
      <c r="N27" s="79"/>
      <c r="O27" s="79"/>
      <c r="P27" s="79"/>
      <c r="Q27" s="79"/>
      <c r="R27" s="79"/>
      <c r="S27" s="79"/>
      <c r="T27" s="79"/>
      <c r="U27" s="79"/>
      <c r="V27" s="79"/>
      <c r="W27" s="384"/>
      <c r="X27" s="384"/>
      <c r="Y27" s="384"/>
      <c r="Z27" s="384"/>
      <c r="AA27" s="384"/>
      <c r="AB27" s="384"/>
      <c r="AC27" s="384"/>
      <c r="AD27" s="384"/>
      <c r="AE27" s="384"/>
      <c r="AF27" s="384"/>
      <c r="AG27" s="384"/>
      <c r="AH27" s="384"/>
      <c r="AI27" s="384"/>
      <c r="AJ27" s="384"/>
      <c r="AK27" s="384"/>
      <c r="AL27" s="384"/>
      <c r="AM27" s="384"/>
      <c r="AN27" s="384"/>
      <c r="AO27" s="384"/>
      <c r="AP27" s="384"/>
      <c r="AQ27" s="384"/>
      <c r="AR27" s="384"/>
      <c r="AS27" s="384"/>
      <c r="AT27" s="384"/>
      <c r="AU27" s="384"/>
      <c r="AV27" s="384"/>
      <c r="AW27" s="384"/>
      <c r="AX27" s="384"/>
    </row>
    <row r="28" spans="2:50" x14ac:dyDescent="0.2">
      <c r="B28" s="166">
        <f>'RS V Info'!B33</f>
        <v>0</v>
      </c>
      <c r="C28" s="79"/>
      <c r="D28" s="79"/>
      <c r="E28" s="79"/>
      <c r="F28" s="79"/>
      <c r="G28" s="79"/>
      <c r="H28" s="79"/>
      <c r="I28" s="79"/>
      <c r="J28" s="79"/>
      <c r="K28" s="79"/>
      <c r="L28" s="79"/>
      <c r="M28" s="79"/>
      <c r="N28" s="79"/>
      <c r="O28" s="79"/>
      <c r="P28" s="79"/>
      <c r="Q28" s="79"/>
      <c r="R28" s="79"/>
      <c r="S28" s="79"/>
      <c r="T28" s="79"/>
      <c r="U28" s="79"/>
      <c r="V28" s="79"/>
      <c r="W28" s="384"/>
      <c r="X28" s="384"/>
      <c r="Y28" s="384"/>
      <c r="Z28" s="384"/>
      <c r="AA28" s="384"/>
      <c r="AB28" s="384"/>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4"/>
    </row>
    <row r="29" spans="2:50" ht="15" x14ac:dyDescent="0.2">
      <c r="B29" s="169" t="s">
        <v>18</v>
      </c>
      <c r="C29" s="170"/>
      <c r="D29" s="170"/>
      <c r="E29" s="170"/>
      <c r="F29" s="170"/>
      <c r="G29" s="170"/>
      <c r="H29" s="170"/>
      <c r="I29" s="170"/>
      <c r="J29" s="170"/>
      <c r="K29" s="170"/>
      <c r="L29" s="170"/>
      <c r="M29" s="170"/>
      <c r="N29" s="170"/>
      <c r="O29" s="170"/>
      <c r="P29" s="170"/>
      <c r="Q29" s="170"/>
      <c r="R29" s="170"/>
      <c r="S29" s="170"/>
      <c r="T29" s="170"/>
      <c r="U29" s="170"/>
      <c r="V29" s="170"/>
      <c r="W29" s="384"/>
      <c r="X29" s="384"/>
      <c r="Y29" s="384"/>
      <c r="Z29" s="384"/>
      <c r="AA29" s="384"/>
      <c r="AB29" s="384"/>
      <c r="AC29" s="384"/>
      <c r="AD29" s="384"/>
      <c r="AE29" s="384"/>
      <c r="AF29" s="384"/>
      <c r="AG29" s="384"/>
      <c r="AH29" s="384"/>
      <c r="AI29" s="384"/>
      <c r="AJ29" s="384"/>
      <c r="AK29" s="384"/>
      <c r="AL29" s="384"/>
      <c r="AM29" s="384"/>
      <c r="AN29" s="384"/>
      <c r="AO29" s="384"/>
      <c r="AP29" s="384"/>
      <c r="AQ29" s="384"/>
      <c r="AR29" s="384"/>
      <c r="AS29" s="384"/>
      <c r="AT29" s="384"/>
      <c r="AU29" s="384"/>
      <c r="AV29" s="384"/>
      <c r="AW29" s="384"/>
      <c r="AX29" s="384"/>
    </row>
    <row r="30" spans="2:50" x14ac:dyDescent="0.2">
      <c r="B30" s="166" t="str">
        <f>'RS V Info'!B35</f>
        <v>Recreational and amenity visits</v>
      </c>
      <c r="C30" s="79">
        <f>'RS Phys Flow'!F30*'X RS Gen V Info'!$E$17</f>
        <v>383333.33333333337</v>
      </c>
      <c r="D30" s="595">
        <f>'RS Phys Flow'!G30*'X RS Gen V Info'!$E$17</f>
        <v>383333.33333333337</v>
      </c>
      <c r="E30" s="595">
        <f>'RS Phys Flow'!H30*'X RS Gen V Info'!$E$17</f>
        <v>383333.33333333337</v>
      </c>
      <c r="F30" s="595">
        <f>'RS Phys Flow'!I30*'X RS Gen V Info'!$E$17</f>
        <v>383333.33333333337</v>
      </c>
      <c r="G30" s="595">
        <f>'RS Phys Flow'!J30*'X RS Gen V Info'!$E$17</f>
        <v>383333.33333333337</v>
      </c>
      <c r="H30" s="595">
        <f>'RS Phys Flow'!K30*'X RS Gen V Info'!$E$17</f>
        <v>383333.33333333337</v>
      </c>
      <c r="I30" s="595">
        <f>'RS Phys Flow'!L30*'X RS Gen V Info'!$E$17</f>
        <v>383333.33333333337</v>
      </c>
      <c r="J30" s="595">
        <f>'RS Phys Flow'!M30*'X RS Gen V Info'!$E$17</f>
        <v>383333.33333333337</v>
      </c>
      <c r="K30" s="595">
        <f>'RS Phys Flow'!N30*'X RS Gen V Info'!$E$17</f>
        <v>383333.33333333337</v>
      </c>
      <c r="L30" s="595">
        <f>'RS Phys Flow'!O30*'X RS Gen V Info'!$E$17</f>
        <v>383333.33333333337</v>
      </c>
      <c r="M30" s="595">
        <f>'RS Phys Flow'!P30*'X RS Gen V Info'!$E$17</f>
        <v>383333.33333333337</v>
      </c>
      <c r="N30" s="595">
        <f>'RS Phys Flow'!Q30*'X RS Gen V Info'!$E$17</f>
        <v>383333.33333333337</v>
      </c>
      <c r="O30" s="595">
        <f>'RS Phys Flow'!R30*'X RS Gen V Info'!$E$17</f>
        <v>383333.33333333337</v>
      </c>
      <c r="P30" s="595">
        <f>'RS Phys Flow'!S30*'X RS Gen V Info'!$E$17</f>
        <v>383333.33333333337</v>
      </c>
      <c r="Q30" s="595">
        <f>'RS Phys Flow'!T30*'X RS Gen V Info'!$E$17</f>
        <v>383333.33333333337</v>
      </c>
      <c r="R30" s="595">
        <f>'RS Phys Flow'!U30*'X RS Gen V Info'!$E$17</f>
        <v>383333.33333333337</v>
      </c>
      <c r="S30" s="595">
        <f>'RS Phys Flow'!V30*'X RS Gen V Info'!$E$17</f>
        <v>383333.33333333337</v>
      </c>
      <c r="T30" s="595">
        <f>'RS Phys Flow'!W30*'X RS Gen V Info'!$E$17</f>
        <v>383333.33333333337</v>
      </c>
      <c r="U30" s="595">
        <f>'RS Phys Flow'!X30*'X RS Gen V Info'!$E$17</f>
        <v>383333.33333333337</v>
      </c>
      <c r="V30" s="595">
        <f>'RS Phys Flow'!Y30*'X RS Gen V Info'!$E$17</f>
        <v>383333.33333333337</v>
      </c>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row>
    <row r="31" spans="2:50" x14ac:dyDescent="0.2">
      <c r="B31" s="166" t="str">
        <f>'RS V Info'!B36</f>
        <v>Scientific (Research)</v>
      </c>
      <c r="C31" s="79"/>
      <c r="D31" s="595"/>
      <c r="E31" s="595"/>
      <c r="F31" s="595"/>
      <c r="G31" s="595"/>
      <c r="H31" s="595"/>
      <c r="I31" s="595"/>
      <c r="J31" s="595"/>
      <c r="K31" s="595"/>
      <c r="L31" s="595"/>
      <c r="M31" s="595"/>
      <c r="N31" s="595"/>
      <c r="O31" s="595"/>
      <c r="P31" s="595"/>
      <c r="Q31" s="595"/>
      <c r="R31" s="595"/>
      <c r="S31" s="595"/>
      <c r="T31" s="595"/>
      <c r="U31" s="595"/>
      <c r="V31" s="595"/>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row>
    <row r="32" spans="2:50" x14ac:dyDescent="0.2">
      <c r="B32" s="166" t="str">
        <f>'RS V Info'!B37</f>
        <v>Educational visits. Direct teaching</v>
      </c>
      <c r="C32" s="79">
        <f>'RS Phys Flow'!F32*'X RS Gen V Info'!$E$28</f>
        <v>6900</v>
      </c>
      <c r="D32" s="595">
        <f>'RS Phys Flow'!G32*'X RS Gen V Info'!$E$28</f>
        <v>6900</v>
      </c>
      <c r="E32" s="595">
        <f>'RS Phys Flow'!H32*'X RS Gen V Info'!$E$28</f>
        <v>6900</v>
      </c>
      <c r="F32" s="595">
        <f>'RS Phys Flow'!I32*'X RS Gen V Info'!$E$28</f>
        <v>6900</v>
      </c>
      <c r="G32" s="595">
        <f>'RS Phys Flow'!J32*'X RS Gen V Info'!$E$28</f>
        <v>6900</v>
      </c>
      <c r="H32" s="595">
        <f>'RS Phys Flow'!K32*'X RS Gen V Info'!$E$28</f>
        <v>6900</v>
      </c>
      <c r="I32" s="595">
        <f>'RS Phys Flow'!L32*'X RS Gen V Info'!$E$28</f>
        <v>6900</v>
      </c>
      <c r="J32" s="595">
        <f>'RS Phys Flow'!M32*'X RS Gen V Info'!$E$28</f>
        <v>6900</v>
      </c>
      <c r="K32" s="595">
        <f>'RS Phys Flow'!N32*'X RS Gen V Info'!$E$28</f>
        <v>6900</v>
      </c>
      <c r="L32" s="595">
        <f>'RS Phys Flow'!O32*'X RS Gen V Info'!$E$28</f>
        <v>6900</v>
      </c>
      <c r="M32" s="595">
        <f>'RS Phys Flow'!P32*'X RS Gen V Info'!$E$28</f>
        <v>6900</v>
      </c>
      <c r="N32" s="595">
        <f>'RS Phys Flow'!Q32*'X RS Gen V Info'!$E$28</f>
        <v>6900</v>
      </c>
      <c r="O32" s="595">
        <f>'RS Phys Flow'!R32*'X RS Gen V Info'!$E$28</f>
        <v>6900</v>
      </c>
      <c r="P32" s="595">
        <f>'RS Phys Flow'!S32*'X RS Gen V Info'!$E$28</f>
        <v>6900</v>
      </c>
      <c r="Q32" s="595">
        <f>'RS Phys Flow'!T32*'X RS Gen V Info'!$E$28</f>
        <v>6900</v>
      </c>
      <c r="R32" s="595">
        <f>'RS Phys Flow'!U32*'X RS Gen V Info'!$E$28</f>
        <v>6900</v>
      </c>
      <c r="S32" s="595">
        <f>'RS Phys Flow'!V32*'X RS Gen V Info'!$E$28</f>
        <v>6900</v>
      </c>
      <c r="T32" s="595">
        <f>'RS Phys Flow'!W32*'X RS Gen V Info'!$E$28</f>
        <v>6900</v>
      </c>
      <c r="U32" s="595">
        <f>'RS Phys Flow'!X32*'X RS Gen V Info'!$E$28</f>
        <v>6900</v>
      </c>
      <c r="V32" s="595">
        <f>'RS Phys Flow'!Y32*'X RS Gen V Info'!$E$28</f>
        <v>6900</v>
      </c>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row>
    <row r="33" spans="2:50" ht="28.5" x14ac:dyDescent="0.2">
      <c r="B33" s="166" t="str">
        <f>'RS V Info'!B38</f>
        <v>Educational visits. Site used by others</v>
      </c>
      <c r="C33" s="595">
        <f>'RS Phys Flow'!F33*'X RS Gen V Info'!$E$29</f>
        <v>4166.666666666667</v>
      </c>
      <c r="D33" s="595">
        <f>'RS Phys Flow'!G33*'X RS Gen V Info'!$E$29</f>
        <v>4166.666666666667</v>
      </c>
      <c r="E33" s="595">
        <f>'RS Phys Flow'!H33*'X RS Gen V Info'!$E$29</f>
        <v>4166.666666666667</v>
      </c>
      <c r="F33" s="595">
        <f>'RS Phys Flow'!I33*'X RS Gen V Info'!$E$29</f>
        <v>4166.666666666667</v>
      </c>
      <c r="G33" s="595">
        <f>'RS Phys Flow'!J33*'X RS Gen V Info'!$E$29</f>
        <v>4166.666666666667</v>
      </c>
      <c r="H33" s="595">
        <f>'RS Phys Flow'!K33*'X RS Gen V Info'!$E$29</f>
        <v>4166.666666666667</v>
      </c>
      <c r="I33" s="595">
        <f>'RS Phys Flow'!L33*'X RS Gen V Info'!$E$29</f>
        <v>4166.666666666667</v>
      </c>
      <c r="J33" s="595">
        <f>'RS Phys Flow'!M33*'X RS Gen V Info'!$E$29</f>
        <v>4166.666666666667</v>
      </c>
      <c r="K33" s="595">
        <f>'RS Phys Flow'!N33*'X RS Gen V Info'!$E$29</f>
        <v>4166.666666666667</v>
      </c>
      <c r="L33" s="595">
        <f>'RS Phys Flow'!O33*'X RS Gen V Info'!$E$29</f>
        <v>4166.666666666667</v>
      </c>
      <c r="M33" s="595">
        <f>'RS Phys Flow'!P33*'X RS Gen V Info'!$E$29</f>
        <v>4166.666666666667</v>
      </c>
      <c r="N33" s="595">
        <f>'RS Phys Flow'!Q33*'X RS Gen V Info'!$E$29</f>
        <v>4166.666666666667</v>
      </c>
      <c r="O33" s="595">
        <f>'RS Phys Flow'!R33*'X RS Gen V Info'!$E$29</f>
        <v>4166.666666666667</v>
      </c>
      <c r="P33" s="595">
        <f>'RS Phys Flow'!S33*'X RS Gen V Info'!$E$29</f>
        <v>4166.666666666667</v>
      </c>
      <c r="Q33" s="595">
        <f>'RS Phys Flow'!T33*'X RS Gen V Info'!$E$29</f>
        <v>4166.666666666667</v>
      </c>
      <c r="R33" s="595">
        <f>'RS Phys Flow'!U33*'X RS Gen V Info'!$E$29</f>
        <v>4166.666666666667</v>
      </c>
      <c r="S33" s="595">
        <f>'RS Phys Flow'!V33*'X RS Gen V Info'!$E$29</f>
        <v>4166.666666666667</v>
      </c>
      <c r="T33" s="595">
        <f>'RS Phys Flow'!W33*'X RS Gen V Info'!$E$29</f>
        <v>4166.666666666667</v>
      </c>
      <c r="U33" s="595">
        <f>'RS Phys Flow'!X33*'X RS Gen V Info'!$E$29</f>
        <v>4166.666666666667</v>
      </c>
      <c r="V33" s="595">
        <f>'RS Phys Flow'!Y33*'X RS Gen V Info'!$E$29</f>
        <v>4166.666666666667</v>
      </c>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row>
    <row r="34" spans="2:50" x14ac:dyDescent="0.2">
      <c r="B34" s="166" t="str">
        <f>'RS V Info'!B39</f>
        <v>Educational work experience</v>
      </c>
      <c r="C34" s="79"/>
      <c r="D34" s="79"/>
      <c r="E34" s="79"/>
      <c r="F34" s="79"/>
      <c r="G34" s="79"/>
      <c r="H34" s="79"/>
      <c r="I34" s="79"/>
      <c r="J34" s="79"/>
      <c r="K34" s="79"/>
      <c r="L34" s="79"/>
      <c r="M34" s="79"/>
      <c r="N34" s="79"/>
      <c r="O34" s="79"/>
      <c r="P34" s="79"/>
      <c r="Q34" s="79"/>
      <c r="R34" s="79"/>
      <c r="S34" s="79"/>
      <c r="T34" s="79"/>
      <c r="U34" s="79"/>
      <c r="V34" s="79"/>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row>
    <row r="35" spans="2:50" x14ac:dyDescent="0.2">
      <c r="B35" s="166">
        <f>'RS V Info'!B40</f>
        <v>0</v>
      </c>
      <c r="C35" s="79"/>
      <c r="D35" s="79"/>
      <c r="E35" s="79"/>
      <c r="F35" s="79"/>
      <c r="G35" s="79"/>
      <c r="H35" s="79"/>
      <c r="I35" s="79"/>
      <c r="J35" s="79"/>
      <c r="K35" s="79"/>
      <c r="L35" s="79"/>
      <c r="M35" s="79"/>
      <c r="N35" s="79"/>
      <c r="O35" s="79"/>
      <c r="P35" s="79"/>
      <c r="Q35" s="79"/>
      <c r="R35" s="79"/>
      <c r="S35" s="79"/>
      <c r="T35" s="79"/>
      <c r="U35" s="79"/>
      <c r="V35" s="79"/>
      <c r="W35" s="384"/>
      <c r="X35" s="384"/>
      <c r="Y35" s="384"/>
      <c r="Z35" s="384"/>
      <c r="AA35" s="384"/>
      <c r="AB35" s="384"/>
      <c r="AC35" s="384"/>
      <c r="AD35" s="384"/>
      <c r="AE35" s="384"/>
      <c r="AF35" s="384"/>
      <c r="AG35" s="384"/>
      <c r="AH35" s="384"/>
      <c r="AI35" s="384"/>
      <c r="AJ35" s="384"/>
      <c r="AK35" s="384"/>
      <c r="AL35" s="384"/>
      <c r="AM35" s="384"/>
      <c r="AN35" s="384"/>
      <c r="AO35" s="384"/>
      <c r="AP35" s="384"/>
      <c r="AQ35" s="384"/>
      <c r="AR35" s="384"/>
      <c r="AS35" s="384"/>
      <c r="AT35" s="384"/>
      <c r="AU35" s="384"/>
      <c r="AV35" s="384"/>
      <c r="AW35" s="384"/>
      <c r="AX35" s="384"/>
    </row>
    <row r="36" spans="2:50" x14ac:dyDescent="0.2">
      <c r="B36" s="166">
        <f>'RS V Info'!B41</f>
        <v>0</v>
      </c>
      <c r="C36" s="79"/>
      <c r="D36" s="79"/>
      <c r="E36" s="79"/>
      <c r="F36" s="79"/>
      <c r="G36" s="79"/>
      <c r="H36" s="79"/>
      <c r="I36" s="79"/>
      <c r="J36" s="79"/>
      <c r="K36" s="79"/>
      <c r="L36" s="79"/>
      <c r="M36" s="79"/>
      <c r="N36" s="79"/>
      <c r="O36" s="79"/>
      <c r="P36" s="79"/>
      <c r="Q36" s="79"/>
      <c r="R36" s="79"/>
      <c r="S36" s="79"/>
      <c r="T36" s="79"/>
      <c r="U36" s="79"/>
      <c r="V36" s="79"/>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row>
    <row r="37" spans="2:50" ht="30" customHeight="1" x14ac:dyDescent="0.2">
      <c r="B37" s="166">
        <f>'RS V Info'!B42</f>
        <v>0</v>
      </c>
      <c r="C37" s="79"/>
      <c r="D37" s="79"/>
      <c r="E37" s="79"/>
      <c r="F37" s="79"/>
      <c r="G37" s="79"/>
      <c r="H37" s="79"/>
      <c r="I37" s="79"/>
      <c r="J37" s="79"/>
      <c r="K37" s="79"/>
      <c r="L37" s="79"/>
      <c r="M37" s="79"/>
      <c r="N37" s="79"/>
      <c r="O37" s="79"/>
      <c r="P37" s="79"/>
      <c r="Q37" s="79"/>
      <c r="R37" s="79"/>
      <c r="S37" s="79"/>
      <c r="T37" s="79"/>
      <c r="U37" s="79"/>
      <c r="V37" s="79"/>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row>
    <row r="38" spans="2:50" x14ac:dyDescent="0.2">
      <c r="B38" s="166">
        <f>'RS V Info'!B43</f>
        <v>0</v>
      </c>
      <c r="C38" s="79"/>
      <c r="D38" s="79"/>
      <c r="E38" s="79"/>
      <c r="F38" s="79"/>
      <c r="G38" s="79"/>
      <c r="H38" s="79"/>
      <c r="I38" s="79"/>
      <c r="J38" s="79"/>
      <c r="K38" s="79"/>
      <c r="L38" s="79"/>
      <c r="M38" s="79"/>
      <c r="N38" s="79"/>
      <c r="O38" s="79"/>
      <c r="P38" s="79"/>
      <c r="Q38" s="79"/>
      <c r="R38" s="79"/>
      <c r="S38" s="79"/>
      <c r="T38" s="79"/>
      <c r="U38" s="79"/>
      <c r="V38" s="79"/>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row>
    <row r="39" spans="2:50" x14ac:dyDescent="0.2">
      <c r="B39" s="166">
        <f>'RS V Info'!B44</f>
        <v>0</v>
      </c>
      <c r="C39" s="79"/>
      <c r="D39" s="79"/>
      <c r="E39" s="79"/>
      <c r="F39" s="79"/>
      <c r="G39" s="79"/>
      <c r="H39" s="79"/>
      <c r="I39" s="79"/>
      <c r="J39" s="79"/>
      <c r="K39" s="79"/>
      <c r="L39" s="79"/>
      <c r="M39" s="79"/>
      <c r="N39" s="79"/>
      <c r="O39" s="79"/>
      <c r="P39" s="79"/>
      <c r="Q39" s="79"/>
      <c r="R39" s="79"/>
      <c r="S39" s="79"/>
      <c r="T39" s="79"/>
      <c r="U39" s="79"/>
      <c r="V39" s="79"/>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row>
    <row r="40" spans="2:50" x14ac:dyDescent="0.2">
      <c r="B40" s="166">
        <f>'RS V Info'!B45</f>
        <v>0</v>
      </c>
      <c r="C40" s="79"/>
      <c r="D40" s="79"/>
      <c r="E40" s="79"/>
      <c r="F40" s="79"/>
      <c r="G40" s="79"/>
      <c r="H40" s="79"/>
      <c r="I40" s="79"/>
      <c r="J40" s="79"/>
      <c r="K40" s="79"/>
      <c r="L40" s="79"/>
      <c r="M40" s="79"/>
      <c r="N40" s="79"/>
      <c r="O40" s="79"/>
      <c r="P40" s="79"/>
      <c r="Q40" s="79"/>
      <c r="R40" s="79"/>
      <c r="S40" s="79"/>
      <c r="T40" s="79"/>
      <c r="U40" s="79"/>
      <c r="V40" s="79"/>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row>
    <row r="41" spans="2:50" x14ac:dyDescent="0.2">
      <c r="B41" s="166">
        <f>'RS V Info'!B46</f>
        <v>0</v>
      </c>
      <c r="C41" s="79"/>
      <c r="D41" s="79"/>
      <c r="E41" s="79"/>
      <c r="F41" s="79"/>
      <c r="G41" s="79"/>
      <c r="H41" s="79"/>
      <c r="I41" s="79"/>
      <c r="J41" s="79"/>
      <c r="K41" s="79"/>
      <c r="L41" s="79"/>
      <c r="M41" s="79"/>
      <c r="N41" s="79"/>
      <c r="O41" s="79"/>
      <c r="P41" s="79"/>
      <c r="Q41" s="79"/>
      <c r="R41" s="79"/>
      <c r="S41" s="79"/>
      <c r="T41" s="79"/>
      <c r="U41" s="79"/>
      <c r="V41" s="79"/>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4"/>
      <c r="AW41" s="384"/>
      <c r="AX41" s="384"/>
    </row>
    <row r="42" spans="2:50" x14ac:dyDescent="0.2">
      <c r="B42" s="166">
        <f>'RS V Info'!B47</f>
        <v>0</v>
      </c>
      <c r="C42" s="79"/>
      <c r="D42" s="79"/>
      <c r="E42" s="79"/>
      <c r="F42" s="79"/>
      <c r="G42" s="79"/>
      <c r="H42" s="79"/>
      <c r="I42" s="79"/>
      <c r="J42" s="79"/>
      <c r="K42" s="79"/>
      <c r="L42" s="79"/>
      <c r="M42" s="79"/>
      <c r="N42" s="79"/>
      <c r="O42" s="79"/>
      <c r="P42" s="79"/>
      <c r="Q42" s="79"/>
      <c r="R42" s="79"/>
      <c r="S42" s="79"/>
      <c r="T42" s="79"/>
      <c r="U42" s="79"/>
      <c r="V42" s="79"/>
      <c r="W42" s="384"/>
      <c r="X42" s="384"/>
      <c r="Y42" s="384"/>
      <c r="Z42" s="384"/>
      <c r="AA42" s="384"/>
      <c r="AB42" s="384"/>
      <c r="AC42" s="384"/>
      <c r="AD42" s="384"/>
      <c r="AE42" s="384"/>
      <c r="AF42" s="384"/>
      <c r="AG42" s="384"/>
      <c r="AH42" s="384"/>
      <c r="AI42" s="384"/>
      <c r="AJ42" s="384"/>
      <c r="AK42" s="384"/>
      <c r="AL42" s="384"/>
      <c r="AM42" s="384"/>
      <c r="AN42" s="384"/>
      <c r="AO42" s="384"/>
      <c r="AP42" s="384"/>
      <c r="AQ42" s="384"/>
      <c r="AR42" s="384"/>
      <c r="AS42" s="384"/>
      <c r="AT42" s="384"/>
      <c r="AU42" s="384"/>
      <c r="AV42" s="384"/>
      <c r="AW42" s="384"/>
      <c r="AX42" s="384"/>
    </row>
    <row r="43" spans="2:50" s="384" customFormat="1" x14ac:dyDescent="0.2">
      <c r="B43" s="171" t="s">
        <v>134</v>
      </c>
      <c r="C43" s="172">
        <f>SUM(C16:C42)</f>
        <v>10222097.479316695</v>
      </c>
      <c r="D43" s="172">
        <f t="shared" ref="D43:V43" si="1">SUM(D16:D42)</f>
        <v>10370142.341506442</v>
      </c>
      <c r="E43" s="172">
        <f t="shared" si="1"/>
        <v>10519047.751629038</v>
      </c>
      <c r="F43" s="172">
        <f t="shared" si="1"/>
        <v>10671546.867903475</v>
      </c>
      <c r="G43" s="172">
        <f t="shared" si="1"/>
        <v>10824973.345922023</v>
      </c>
      <c r="H43" s="172">
        <f t="shared" si="1"/>
        <v>10999440.568354055</v>
      </c>
      <c r="I43" s="172">
        <f t="shared" si="1"/>
        <v>11172557.790786091</v>
      </c>
      <c r="J43" s="172">
        <f t="shared" si="1"/>
        <v>11347025.013218125</v>
      </c>
      <c r="K43" s="172">
        <f t="shared" si="1"/>
        <v>11520142.235650158</v>
      </c>
      <c r="L43" s="172">
        <f t="shared" si="1"/>
        <v>11694609.458082192</v>
      </c>
      <c r="M43" s="172">
        <f t="shared" si="1"/>
        <v>11867726.680514224</v>
      </c>
      <c r="N43" s="172">
        <f t="shared" si="1"/>
        <v>12039778.90294626</v>
      </c>
      <c r="O43" s="172">
        <f t="shared" si="1"/>
        <v>12213571.125378292</v>
      </c>
      <c r="P43" s="172">
        <f t="shared" si="1"/>
        <v>12387363.347810326</v>
      </c>
      <c r="Q43" s="172">
        <f t="shared" si="1"/>
        <v>12561155.57024236</v>
      </c>
      <c r="R43" s="172">
        <f t="shared" si="1"/>
        <v>13690805.016050579</v>
      </c>
      <c r="S43" s="172">
        <f t="shared" si="1"/>
        <v>14820454.461858798</v>
      </c>
      <c r="T43" s="172">
        <f t="shared" si="1"/>
        <v>15950103.907667017</v>
      </c>
      <c r="U43" s="172">
        <f t="shared" si="1"/>
        <v>17079753.353475239</v>
      </c>
      <c r="V43" s="172">
        <f t="shared" si="1"/>
        <v>18209402.799283456</v>
      </c>
    </row>
    <row r="44" spans="2:50" s="384" customFormat="1" x14ac:dyDescent="0.2">
      <c r="C44" s="564"/>
      <c r="D44" s="564"/>
      <c r="E44" s="564"/>
      <c r="F44" s="564"/>
      <c r="G44" s="564"/>
      <c r="H44" s="564"/>
      <c r="I44" s="564"/>
      <c r="J44" s="564"/>
      <c r="K44" s="564"/>
      <c r="L44" s="564"/>
      <c r="M44" s="564"/>
      <c r="N44" s="564"/>
      <c r="O44" s="564"/>
      <c r="P44" s="564"/>
      <c r="Q44" s="564"/>
      <c r="R44" s="564"/>
      <c r="S44" s="564"/>
      <c r="T44" s="564"/>
      <c r="U44" s="564"/>
      <c r="V44" s="564"/>
    </row>
    <row r="45" spans="2:50" s="384" customFormat="1" x14ac:dyDescent="0.2"/>
    <row r="46" spans="2:50" s="384" customFormat="1" x14ac:dyDescent="0.2"/>
    <row r="47" spans="2:50" s="384" customFormat="1" x14ac:dyDescent="0.2"/>
    <row r="48" spans="2:50" s="384" customFormat="1" x14ac:dyDescent="0.2"/>
    <row r="49" s="384" customFormat="1" x14ac:dyDescent="0.2"/>
    <row r="50" s="384" customFormat="1" x14ac:dyDescent="0.2"/>
    <row r="51" s="384" customFormat="1" x14ac:dyDescent="0.2"/>
    <row r="52" s="384" customFormat="1" x14ac:dyDescent="0.2"/>
    <row r="53" s="384" customFormat="1" x14ac:dyDescent="0.2"/>
    <row r="54" s="384" customFormat="1" x14ac:dyDescent="0.2"/>
    <row r="55" s="384" customFormat="1" x14ac:dyDescent="0.2"/>
    <row r="56" s="384" customFormat="1" x14ac:dyDescent="0.2"/>
    <row r="57" s="384" customFormat="1" x14ac:dyDescent="0.2"/>
    <row r="58" s="384" customFormat="1" x14ac:dyDescent="0.2"/>
    <row r="59" s="384" customFormat="1" x14ac:dyDescent="0.2"/>
    <row r="60" s="384" customFormat="1" x14ac:dyDescent="0.2"/>
    <row r="61" s="384" customFormat="1" x14ac:dyDescent="0.2"/>
    <row r="62" s="384" customFormat="1" x14ac:dyDescent="0.2"/>
    <row r="63" s="384" customFormat="1" x14ac:dyDescent="0.2"/>
    <row r="64" s="384" customFormat="1" x14ac:dyDescent="0.2"/>
    <row r="65" s="384" customFormat="1" x14ac:dyDescent="0.2"/>
    <row r="66" s="384" customFormat="1" x14ac:dyDescent="0.2"/>
    <row r="67" s="384" customFormat="1" x14ac:dyDescent="0.2"/>
    <row r="68" s="384" customFormat="1" x14ac:dyDescent="0.2"/>
    <row r="69" s="384" customFormat="1" x14ac:dyDescent="0.2"/>
    <row r="70" s="384" customFormat="1" x14ac:dyDescent="0.2"/>
  </sheetData>
  <customSheetViews>
    <customSheetView guid="{F0620CD8-87A9-448D-9A15-FA44C9D2FC91}" scale="80">
      <pageMargins left="0.7" right="0.7" top="0.75" bottom="0.75" header="0.3" footer="0.3"/>
      <pageSetup paperSize="9" orientation="portrait" r:id="rId1"/>
    </customSheetView>
  </customSheetViews>
  <mergeCells count="1">
    <mergeCell ref="C13:V13"/>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A120"/>
  <sheetViews>
    <sheetView zoomScale="80" zoomScaleNormal="80" workbookViewId="0"/>
  </sheetViews>
  <sheetFormatPr defaultRowHeight="14.25" x14ac:dyDescent="0.2"/>
  <cols>
    <col min="1" max="1" width="4.77734375" style="70" customWidth="1"/>
    <col min="2" max="2" width="26.6640625" style="70" customWidth="1"/>
    <col min="3" max="3" width="35" style="70" customWidth="1"/>
    <col min="4" max="4" width="28.5546875" style="70" customWidth="1"/>
    <col min="5" max="5" width="19.77734375" style="70" customWidth="1"/>
    <col min="6" max="25" width="10.33203125" style="70" customWidth="1"/>
    <col min="26" max="16384" width="8.88671875" style="70"/>
  </cols>
  <sheetData>
    <row r="2" spans="2:53" ht="18" x14ac:dyDescent="0.25">
      <c r="B2" s="158" t="s">
        <v>137</v>
      </c>
    </row>
    <row r="3" spans="2:53" ht="18" x14ac:dyDescent="0.25">
      <c r="B3" s="158"/>
    </row>
    <row r="4" spans="2:53" ht="15" x14ac:dyDescent="0.25">
      <c r="B4" s="208" t="s">
        <v>128</v>
      </c>
    </row>
    <row r="5" spans="2:53" ht="15" x14ac:dyDescent="0.25">
      <c r="B5" s="208"/>
    </row>
    <row r="6" spans="2:53" ht="15" x14ac:dyDescent="0.25">
      <c r="B6" s="300" t="s">
        <v>155</v>
      </c>
    </row>
    <row r="7" spans="2:53" x14ac:dyDescent="0.2">
      <c r="B7" s="643" t="s">
        <v>455</v>
      </c>
    </row>
    <row r="8" spans="2:53" x14ac:dyDescent="0.2">
      <c r="B8" s="384" t="s">
        <v>204</v>
      </c>
    </row>
    <row r="9" spans="2:53" ht="15" x14ac:dyDescent="0.2">
      <c r="B9" s="379" t="s">
        <v>203</v>
      </c>
    </row>
    <row r="10" spans="2:53" ht="15" x14ac:dyDescent="0.25">
      <c r="B10" s="208"/>
    </row>
    <row r="11" spans="2:53" x14ac:dyDescent="0.2">
      <c r="B11" s="209" t="s">
        <v>5</v>
      </c>
      <c r="C11" s="301" t="str">
        <f>Focus!C16</f>
        <v>Castle Eden Dene</v>
      </c>
      <c r="E11" s="209"/>
      <c r="F11" s="160"/>
    </row>
    <row r="12" spans="2:53" x14ac:dyDescent="0.2">
      <c r="B12" s="384"/>
      <c r="C12" s="384"/>
      <c r="D12" s="160"/>
      <c r="E12" s="160"/>
    </row>
    <row r="13" spans="2:53" ht="15" x14ac:dyDescent="0.25">
      <c r="C13" s="210"/>
      <c r="D13" s="211"/>
      <c r="E13" s="212"/>
      <c r="F13" s="749" t="s">
        <v>456</v>
      </c>
      <c r="G13" s="750"/>
      <c r="H13" s="750"/>
      <c r="I13" s="750"/>
      <c r="J13" s="750"/>
      <c r="K13" s="750"/>
      <c r="L13" s="750"/>
      <c r="M13" s="750"/>
      <c r="N13" s="750"/>
      <c r="O13" s="750"/>
      <c r="P13" s="750"/>
      <c r="Q13" s="750"/>
      <c r="R13" s="750"/>
      <c r="S13" s="750"/>
      <c r="T13" s="750"/>
      <c r="U13" s="750"/>
      <c r="V13" s="750"/>
      <c r="W13" s="750"/>
      <c r="X13" s="750"/>
      <c r="Y13" s="750"/>
      <c r="Z13" s="384"/>
      <c r="AA13" s="384"/>
      <c r="AB13" s="384"/>
      <c r="AC13" s="384"/>
      <c r="AD13" s="384"/>
      <c r="AE13" s="384"/>
      <c r="AF13" s="384"/>
      <c r="AG13" s="384"/>
      <c r="AH13" s="384"/>
      <c r="AI13" s="384"/>
      <c r="AJ13" s="384"/>
      <c r="AK13" s="384"/>
      <c r="AL13" s="384"/>
      <c r="AM13" s="384"/>
      <c r="AN13" s="384"/>
      <c r="AO13" s="384"/>
      <c r="AP13" s="384"/>
      <c r="AQ13" s="384"/>
      <c r="AR13" s="384"/>
      <c r="AS13" s="384"/>
      <c r="AT13" s="384"/>
      <c r="AU13" s="384"/>
      <c r="AV13" s="384"/>
      <c r="AW13" s="384"/>
      <c r="AX13" s="384"/>
      <c r="AY13" s="384"/>
      <c r="AZ13" s="384"/>
      <c r="BA13" s="384"/>
    </row>
    <row r="14" spans="2:53" ht="60" x14ac:dyDescent="0.25">
      <c r="B14" s="213" t="s">
        <v>4</v>
      </c>
      <c r="C14" s="214" t="s">
        <v>67</v>
      </c>
      <c r="D14" s="213" t="s">
        <v>60</v>
      </c>
      <c r="E14" s="162" t="s">
        <v>115</v>
      </c>
      <c r="F14" s="74">
        <v>2016</v>
      </c>
      <c r="G14" s="75">
        <v>2017</v>
      </c>
      <c r="H14" s="75">
        <f>G14+1</f>
        <v>2018</v>
      </c>
      <c r="I14" s="75">
        <f t="shared" ref="I14:Y14" si="0">H14+1</f>
        <v>2019</v>
      </c>
      <c r="J14" s="75">
        <f t="shared" si="0"/>
        <v>2020</v>
      </c>
      <c r="K14" s="75">
        <f t="shared" si="0"/>
        <v>2021</v>
      </c>
      <c r="L14" s="75">
        <f t="shared" si="0"/>
        <v>2022</v>
      </c>
      <c r="M14" s="75">
        <f t="shared" si="0"/>
        <v>2023</v>
      </c>
      <c r="N14" s="75">
        <f t="shared" si="0"/>
        <v>2024</v>
      </c>
      <c r="O14" s="75">
        <f t="shared" si="0"/>
        <v>2025</v>
      </c>
      <c r="P14" s="75">
        <f t="shared" si="0"/>
        <v>2026</v>
      </c>
      <c r="Q14" s="75">
        <f t="shared" si="0"/>
        <v>2027</v>
      </c>
      <c r="R14" s="75">
        <f t="shared" si="0"/>
        <v>2028</v>
      </c>
      <c r="S14" s="75">
        <f t="shared" si="0"/>
        <v>2029</v>
      </c>
      <c r="T14" s="75">
        <f t="shared" si="0"/>
        <v>2030</v>
      </c>
      <c r="U14" s="75">
        <f t="shared" si="0"/>
        <v>2031</v>
      </c>
      <c r="V14" s="75">
        <f t="shared" si="0"/>
        <v>2032</v>
      </c>
      <c r="W14" s="75">
        <f t="shared" si="0"/>
        <v>2033</v>
      </c>
      <c r="X14" s="75">
        <f t="shared" si="0"/>
        <v>2034</v>
      </c>
      <c r="Y14" s="75">
        <f t="shared" si="0"/>
        <v>2035</v>
      </c>
      <c r="Z14" s="384"/>
      <c r="AA14" s="384"/>
      <c r="AB14" s="384"/>
      <c r="AC14" s="384"/>
      <c r="AD14" s="384"/>
      <c r="AE14" s="384"/>
      <c r="AF14" s="384"/>
      <c r="AG14" s="384"/>
      <c r="AH14" s="384"/>
      <c r="AI14" s="384"/>
      <c r="AJ14" s="384"/>
      <c r="AK14" s="384"/>
      <c r="AL14" s="384"/>
      <c r="AM14" s="384"/>
      <c r="AN14" s="384"/>
      <c r="AO14" s="384"/>
      <c r="AP14" s="384"/>
      <c r="AQ14" s="384"/>
      <c r="AR14" s="384"/>
      <c r="AS14" s="384"/>
      <c r="AT14" s="384"/>
      <c r="AU14" s="384"/>
      <c r="AV14" s="384"/>
      <c r="AW14" s="384"/>
      <c r="AX14" s="384"/>
      <c r="AY14" s="384"/>
      <c r="AZ14" s="384"/>
      <c r="BA14" s="384"/>
    </row>
    <row r="15" spans="2:53" ht="15" x14ac:dyDescent="0.25">
      <c r="B15" s="215" t="s">
        <v>17</v>
      </c>
      <c r="C15" s="216"/>
      <c r="D15" s="217"/>
      <c r="E15" s="218"/>
      <c r="F15" s="559"/>
      <c r="G15" s="560"/>
      <c r="H15" s="560"/>
      <c r="I15" s="560"/>
      <c r="J15" s="560"/>
      <c r="K15" s="560"/>
      <c r="L15" s="560"/>
      <c r="M15" s="560"/>
      <c r="N15" s="560"/>
      <c r="O15" s="560"/>
      <c r="P15" s="560"/>
      <c r="Q15" s="560"/>
      <c r="R15" s="560"/>
      <c r="S15" s="560"/>
      <c r="T15" s="560"/>
      <c r="U15" s="560"/>
      <c r="V15" s="560"/>
      <c r="W15" s="560"/>
      <c r="X15" s="560"/>
      <c r="Y15" s="560"/>
      <c r="Z15" s="384"/>
      <c r="AA15" s="384"/>
      <c r="AB15" s="384"/>
      <c r="AC15" s="384"/>
      <c r="AD15" s="384"/>
      <c r="AE15" s="384"/>
      <c r="AF15" s="384"/>
      <c r="AG15" s="384"/>
      <c r="AH15" s="384"/>
      <c r="AI15" s="384"/>
      <c r="AJ15" s="384"/>
      <c r="AK15" s="384"/>
      <c r="AL15" s="384"/>
      <c r="AM15" s="384"/>
      <c r="AN15" s="384"/>
      <c r="AO15" s="384"/>
      <c r="AP15" s="384"/>
      <c r="AQ15" s="384"/>
      <c r="AR15" s="384"/>
      <c r="AS15" s="384"/>
      <c r="AT15" s="384"/>
      <c r="AU15" s="384"/>
      <c r="AV15" s="384"/>
      <c r="AW15" s="384"/>
      <c r="AX15" s="384"/>
      <c r="AY15" s="384"/>
      <c r="AZ15" s="384"/>
      <c r="BA15" s="384"/>
    </row>
    <row r="16" spans="2:53" x14ac:dyDescent="0.2">
      <c r="B16" s="219" t="str">
        <f>'RS V Info'!B21</f>
        <v>Quality sawmill timber</v>
      </c>
      <c r="C16" s="68"/>
      <c r="D16" s="220"/>
      <c r="E16" s="221"/>
      <c r="F16" s="561"/>
      <c r="G16" s="302"/>
      <c r="H16" s="302"/>
      <c r="I16" s="302"/>
      <c r="J16" s="302"/>
      <c r="K16" s="302"/>
      <c r="L16" s="302"/>
      <c r="M16" s="302"/>
      <c r="N16" s="302"/>
      <c r="O16" s="302"/>
      <c r="P16" s="302"/>
      <c r="Q16" s="302"/>
      <c r="R16" s="302"/>
      <c r="S16" s="302"/>
      <c r="T16" s="302"/>
      <c r="U16" s="302"/>
      <c r="V16" s="302"/>
      <c r="W16" s="302"/>
      <c r="X16" s="302"/>
      <c r="Y16" s="302"/>
      <c r="Z16" s="384"/>
      <c r="AA16" s="384"/>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c r="AY16" s="384"/>
      <c r="AZ16" s="384"/>
      <c r="BA16" s="384"/>
    </row>
    <row r="17" spans="2:53" x14ac:dyDescent="0.2">
      <c r="B17" s="222" t="s">
        <v>82</v>
      </c>
      <c r="C17" s="68"/>
      <c r="D17" s="220" t="str">
        <f>'RS V Info'!C21</f>
        <v>NE &amp;/or others who pay NE for it</v>
      </c>
      <c r="E17" s="221" t="str">
        <f>'RS V Info'!J21</f>
        <v>Yes</v>
      </c>
      <c r="F17" s="79">
        <f>'X RS G &amp; S V'!C16+'RS Attrib'!H53</f>
        <v>0</v>
      </c>
      <c r="G17" s="79">
        <f>'X RS G &amp; S V'!D16+'RS Attrib'!I53</f>
        <v>675</v>
      </c>
      <c r="H17" s="79">
        <f>'X RS G &amp; S V'!E16+'RS Attrib'!J53</f>
        <v>0</v>
      </c>
      <c r="I17" s="79">
        <f>'X RS G &amp; S V'!F16+'RS Attrib'!K53</f>
        <v>675</v>
      </c>
      <c r="J17" s="79">
        <f>'X RS G &amp; S V'!G16+'RS Attrib'!L53</f>
        <v>0</v>
      </c>
      <c r="K17" s="79">
        <f>'X RS G &amp; S V'!H16+'RS Attrib'!M53</f>
        <v>675</v>
      </c>
      <c r="L17" s="79">
        <f>'X RS G &amp; S V'!I16+'RS Attrib'!N53</f>
        <v>0</v>
      </c>
      <c r="M17" s="79">
        <f>'X RS G &amp; S V'!J16+'RS Attrib'!O53</f>
        <v>675</v>
      </c>
      <c r="N17" s="79">
        <f>'X RS G &amp; S V'!K16+'RS Attrib'!P53</f>
        <v>0</v>
      </c>
      <c r="O17" s="79">
        <f>'X RS G &amp; S V'!L16+'RS Attrib'!Q53</f>
        <v>675</v>
      </c>
      <c r="P17" s="79">
        <f>'X RS G &amp; S V'!M16+'RS Attrib'!R53</f>
        <v>0</v>
      </c>
      <c r="Q17" s="79">
        <f>'X RS G &amp; S V'!N16+'RS Attrib'!S53</f>
        <v>540</v>
      </c>
      <c r="R17" s="79">
        <f>'X RS G &amp; S V'!O16+'RS Attrib'!T53</f>
        <v>540</v>
      </c>
      <c r="S17" s="79">
        <f>'X RS G &amp; S V'!P16+'RS Attrib'!U53</f>
        <v>540</v>
      </c>
      <c r="T17" s="79">
        <f>'X RS G &amp; S V'!Q16+'RS Attrib'!V53</f>
        <v>540</v>
      </c>
      <c r="U17" s="79">
        <f>'X RS G &amp; S V'!R16+'RS Attrib'!W53</f>
        <v>540</v>
      </c>
      <c r="V17" s="79">
        <f>'X RS G &amp; S V'!S16+'RS Attrib'!X53</f>
        <v>540</v>
      </c>
      <c r="W17" s="79">
        <f>'X RS G &amp; S V'!T16+'RS Attrib'!Y53</f>
        <v>540</v>
      </c>
      <c r="X17" s="79">
        <f>'X RS G &amp; S V'!U16+'RS Attrib'!Z53</f>
        <v>540</v>
      </c>
      <c r="Y17" s="79">
        <f>'X RS G &amp; S V'!V16+'RS Attrib'!AA53</f>
        <v>540</v>
      </c>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4"/>
      <c r="AX17" s="384"/>
      <c r="AY17" s="384"/>
      <c r="AZ17" s="384"/>
      <c r="BA17" s="384"/>
    </row>
    <row r="18" spans="2:53" x14ac:dyDescent="0.2">
      <c r="B18" s="223" t="s">
        <v>83</v>
      </c>
      <c r="C18" s="68"/>
      <c r="D18" s="220" t="str">
        <f>D17</f>
        <v>NE &amp;/or others who pay NE for it</v>
      </c>
      <c r="E18" s="221" t="str">
        <f>E17</f>
        <v>Yes</v>
      </c>
      <c r="F18" s="79">
        <f>'X RS G &amp; S V'!C16+'RS Attrib'!H51</f>
        <v>0</v>
      </c>
      <c r="G18" s="79">
        <f>'X RS G &amp; S V'!D16+'RS Attrib'!I51</f>
        <v>675</v>
      </c>
      <c r="H18" s="79">
        <f>'X RS G &amp; S V'!E16+'RS Attrib'!J51</f>
        <v>0</v>
      </c>
      <c r="I18" s="79">
        <f>'X RS G &amp; S V'!F16+'RS Attrib'!K51</f>
        <v>675</v>
      </c>
      <c r="J18" s="79">
        <f>'X RS G &amp; S V'!G16+'RS Attrib'!L51</f>
        <v>0</v>
      </c>
      <c r="K18" s="79">
        <f>'X RS G &amp; S V'!H16+'RS Attrib'!M51</f>
        <v>675</v>
      </c>
      <c r="L18" s="79">
        <f>'X RS G &amp; S V'!I16+'RS Attrib'!N51</f>
        <v>0</v>
      </c>
      <c r="M18" s="79">
        <f>'X RS G &amp; S V'!J16+'RS Attrib'!O51</f>
        <v>675</v>
      </c>
      <c r="N18" s="79">
        <f>'X RS G &amp; S V'!K16+'RS Attrib'!P51</f>
        <v>0</v>
      </c>
      <c r="O18" s="79">
        <f>'X RS G &amp; S V'!L16+'RS Attrib'!Q51</f>
        <v>675</v>
      </c>
      <c r="P18" s="79">
        <f>'X RS G &amp; S V'!M16+'RS Attrib'!R51</f>
        <v>0</v>
      </c>
      <c r="Q18" s="79">
        <f>'X RS G &amp; S V'!N16+'RS Attrib'!S51</f>
        <v>540</v>
      </c>
      <c r="R18" s="79">
        <f>'X RS G &amp; S V'!O16+'RS Attrib'!T51</f>
        <v>540</v>
      </c>
      <c r="S18" s="79">
        <f>'X RS G &amp; S V'!P16+'RS Attrib'!U51</f>
        <v>540</v>
      </c>
      <c r="T18" s="79">
        <f>'X RS G &amp; S V'!Q16+'RS Attrib'!V51</f>
        <v>540</v>
      </c>
      <c r="U18" s="79">
        <f>'X RS G &amp; S V'!R16+'RS Attrib'!W51</f>
        <v>540</v>
      </c>
      <c r="V18" s="79">
        <f>'X RS G &amp; S V'!S16+'RS Attrib'!X51</f>
        <v>540</v>
      </c>
      <c r="W18" s="79">
        <f>'X RS G &amp; S V'!T16+'RS Attrib'!Y51</f>
        <v>540</v>
      </c>
      <c r="X18" s="79">
        <f>'X RS G &amp; S V'!U16+'RS Attrib'!Z51</f>
        <v>540</v>
      </c>
      <c r="Y18" s="79">
        <f>'X RS G &amp; S V'!V16+'RS Attrib'!AA51</f>
        <v>540</v>
      </c>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4"/>
      <c r="AZ18" s="384"/>
      <c r="BA18" s="384"/>
    </row>
    <row r="19" spans="2:53" x14ac:dyDescent="0.2">
      <c r="B19" s="219" t="str">
        <f>'RS V Info'!B22</f>
        <v>Biomass and firewood</v>
      </c>
      <c r="C19" s="224"/>
      <c r="D19" s="225"/>
      <c r="E19" s="226"/>
      <c r="F19" s="562"/>
      <c r="G19" s="562"/>
      <c r="H19" s="562"/>
      <c r="I19" s="562"/>
      <c r="J19" s="562"/>
      <c r="K19" s="562"/>
      <c r="L19" s="562"/>
      <c r="M19" s="562"/>
      <c r="N19" s="562"/>
      <c r="O19" s="562"/>
      <c r="P19" s="562"/>
      <c r="Q19" s="562"/>
      <c r="R19" s="562"/>
      <c r="S19" s="562"/>
      <c r="T19" s="562"/>
      <c r="U19" s="562"/>
      <c r="V19" s="562"/>
      <c r="W19" s="562"/>
      <c r="X19" s="562"/>
      <c r="Y19" s="562"/>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4"/>
      <c r="BA19" s="384"/>
    </row>
    <row r="20" spans="2:53" x14ac:dyDescent="0.2">
      <c r="B20" s="227" t="s">
        <v>82</v>
      </c>
      <c r="C20" s="68"/>
      <c r="D20" s="220" t="str">
        <f>'RS V Info'!C22</f>
        <v>NE &amp;/or others who pay NE for it</v>
      </c>
      <c r="E20" s="221" t="str">
        <f>'RS V Info'!J22</f>
        <v>Yes</v>
      </c>
      <c r="F20" s="302">
        <f>'X RS G &amp; S V'!C17+'RS Attrib'!H74</f>
        <v>3040</v>
      </c>
      <c r="G20" s="302">
        <f>'X RS G &amp; S V'!D17+'RS Attrib'!I74</f>
        <v>3040</v>
      </c>
      <c r="H20" s="302">
        <f>'X RS G &amp; S V'!E17+'RS Attrib'!J74</f>
        <v>3040</v>
      </c>
      <c r="I20" s="302">
        <f>'X RS G &amp; S V'!F17+'RS Attrib'!K74</f>
        <v>3040</v>
      </c>
      <c r="J20" s="302">
        <f>'X RS G &amp; S V'!G17+'RS Attrib'!L74</f>
        <v>3040</v>
      </c>
      <c r="K20" s="302">
        <f>'X RS G &amp; S V'!H17+'RS Attrib'!M74</f>
        <v>3040</v>
      </c>
      <c r="L20" s="302">
        <f>'X RS G &amp; S V'!I17+'RS Attrib'!N74</f>
        <v>3040</v>
      </c>
      <c r="M20" s="302">
        <f>'X RS G &amp; S V'!J17+'RS Attrib'!O74</f>
        <v>3040</v>
      </c>
      <c r="N20" s="302">
        <f>'X RS G &amp; S V'!K17+'RS Attrib'!P74</f>
        <v>3040</v>
      </c>
      <c r="O20" s="302">
        <f>'X RS G &amp; S V'!L17+'RS Attrib'!Q74</f>
        <v>3040</v>
      </c>
      <c r="P20" s="302">
        <f>'X RS G &amp; S V'!M17+'RS Attrib'!R74</f>
        <v>3040</v>
      </c>
      <c r="Q20" s="302">
        <f>'X RS G &amp; S V'!N17+'RS Attrib'!S74</f>
        <v>760</v>
      </c>
      <c r="R20" s="302">
        <f>'X RS G &amp; S V'!O17+'RS Attrib'!T74</f>
        <v>760</v>
      </c>
      <c r="S20" s="302">
        <f>'X RS G &amp; S V'!P17+'RS Attrib'!U74</f>
        <v>760</v>
      </c>
      <c r="T20" s="302">
        <f>'X RS G &amp; S V'!Q17+'RS Attrib'!V74</f>
        <v>760</v>
      </c>
      <c r="U20" s="302">
        <f>'X RS G &amp; S V'!R17+'RS Attrib'!W74</f>
        <v>760</v>
      </c>
      <c r="V20" s="302">
        <f>'X RS G &amp; S V'!S17+'RS Attrib'!X74</f>
        <v>760</v>
      </c>
      <c r="W20" s="302">
        <f>'X RS G &amp; S V'!T17+'RS Attrib'!Y74</f>
        <v>760</v>
      </c>
      <c r="X20" s="302">
        <f>'X RS G &amp; S V'!U17+'RS Attrib'!Z74</f>
        <v>760</v>
      </c>
      <c r="Y20" s="302">
        <f>'X RS G &amp; S V'!V17+'RS Attrib'!AA74</f>
        <v>760</v>
      </c>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row>
    <row r="21" spans="2:53" x14ac:dyDescent="0.2">
      <c r="B21" s="228" t="s">
        <v>83</v>
      </c>
      <c r="C21" s="229"/>
      <c r="D21" s="230" t="str">
        <f>D20</f>
        <v>NE &amp;/or others who pay NE for it</v>
      </c>
      <c r="E21" s="231" t="str">
        <f>E20</f>
        <v>Yes</v>
      </c>
      <c r="F21" s="563">
        <f>'X RS G &amp; S V'!C17+'RS Attrib'!H72</f>
        <v>3040</v>
      </c>
      <c r="G21" s="563">
        <f>'X RS G &amp; S V'!D17+'RS Attrib'!I72</f>
        <v>3040</v>
      </c>
      <c r="H21" s="563">
        <f>'X RS G &amp; S V'!E17+'RS Attrib'!J72</f>
        <v>3040</v>
      </c>
      <c r="I21" s="563">
        <f>'X RS G &amp; S V'!F17+'RS Attrib'!K72</f>
        <v>3040</v>
      </c>
      <c r="J21" s="563">
        <f>'X RS G &amp; S V'!G17+'RS Attrib'!L72</f>
        <v>3040</v>
      </c>
      <c r="K21" s="563">
        <f>'X RS G &amp; S V'!H17+'RS Attrib'!M72</f>
        <v>3040</v>
      </c>
      <c r="L21" s="563">
        <f>'X RS G &amp; S V'!I17+'RS Attrib'!N72</f>
        <v>3040</v>
      </c>
      <c r="M21" s="563">
        <f>'X RS G &amp; S V'!J17+'RS Attrib'!O72</f>
        <v>3040</v>
      </c>
      <c r="N21" s="563">
        <f>'X RS G &amp; S V'!K17+'RS Attrib'!P72</f>
        <v>3040</v>
      </c>
      <c r="O21" s="563">
        <f>'X RS G &amp; S V'!L17+'RS Attrib'!Q72</f>
        <v>3040</v>
      </c>
      <c r="P21" s="563">
        <f>'X RS G &amp; S V'!M17+'RS Attrib'!R72</f>
        <v>3040</v>
      </c>
      <c r="Q21" s="563">
        <f>'X RS G &amp; S V'!N17+'RS Attrib'!S72</f>
        <v>760</v>
      </c>
      <c r="R21" s="563">
        <f>'X RS G &amp; S V'!O17+'RS Attrib'!T72</f>
        <v>760</v>
      </c>
      <c r="S21" s="563">
        <f>'X RS G &amp; S V'!P17+'RS Attrib'!U72</f>
        <v>760</v>
      </c>
      <c r="T21" s="563">
        <f>'X RS G &amp; S V'!Q17+'RS Attrib'!V72</f>
        <v>760</v>
      </c>
      <c r="U21" s="563">
        <f>'X RS G &amp; S V'!R17+'RS Attrib'!W72</f>
        <v>760</v>
      </c>
      <c r="V21" s="563">
        <f>'X RS G &amp; S V'!S17+'RS Attrib'!X72</f>
        <v>760</v>
      </c>
      <c r="W21" s="563">
        <f>'X RS G &amp; S V'!T17+'RS Attrib'!Y72</f>
        <v>760</v>
      </c>
      <c r="X21" s="563">
        <f>'X RS G &amp; S V'!U17+'RS Attrib'!Z72</f>
        <v>760</v>
      </c>
      <c r="Y21" s="563">
        <f>'X RS G &amp; S V'!V17+'RS Attrib'!AA72</f>
        <v>760</v>
      </c>
      <c r="Z21" s="384"/>
      <c r="AA21" s="384"/>
      <c r="AB21" s="384"/>
      <c r="AC21" s="384"/>
      <c r="AD21" s="384"/>
      <c r="AE21" s="384"/>
      <c r="AF21" s="384"/>
      <c r="AG21" s="384"/>
      <c r="AH21" s="384"/>
      <c r="AI21" s="384"/>
      <c r="AJ21" s="384"/>
      <c r="AK21" s="384"/>
      <c r="AL21" s="384"/>
      <c r="AM21" s="384"/>
      <c r="AN21" s="384"/>
      <c r="AO21" s="384"/>
      <c r="AP21" s="384"/>
      <c r="AQ21" s="384"/>
      <c r="AR21" s="384"/>
      <c r="AS21" s="384"/>
      <c r="AT21" s="384"/>
      <c r="AU21" s="384"/>
      <c r="AV21" s="384"/>
      <c r="AW21" s="384"/>
      <c r="AX21" s="384"/>
      <c r="AY21" s="384"/>
      <c r="AZ21" s="384"/>
      <c r="BA21" s="384"/>
    </row>
    <row r="22" spans="2:53" x14ac:dyDescent="0.2">
      <c r="B22" s="219">
        <f>'RS V Info'!B23</f>
        <v>0</v>
      </c>
      <c r="C22" s="224"/>
      <c r="D22" s="225"/>
      <c r="E22" s="226"/>
      <c r="F22" s="562"/>
      <c r="G22" s="562"/>
      <c r="H22" s="562"/>
      <c r="I22" s="562"/>
      <c r="J22" s="562"/>
      <c r="K22" s="562"/>
      <c r="L22" s="562"/>
      <c r="M22" s="562"/>
      <c r="N22" s="562"/>
      <c r="O22" s="562"/>
      <c r="P22" s="562"/>
      <c r="Q22" s="562"/>
      <c r="R22" s="562"/>
      <c r="S22" s="562"/>
      <c r="T22" s="562"/>
      <c r="U22" s="562"/>
      <c r="V22" s="562"/>
      <c r="W22" s="562"/>
      <c r="X22" s="562"/>
      <c r="Y22" s="562"/>
      <c r="Z22" s="384"/>
      <c r="AA22" s="384"/>
      <c r="AB22" s="384"/>
      <c r="AC22" s="384"/>
      <c r="AD22" s="384"/>
      <c r="AE22" s="384"/>
      <c r="AF22" s="384"/>
      <c r="AG22" s="384"/>
      <c r="AH22" s="384"/>
      <c r="AI22" s="384"/>
      <c r="AJ22" s="384"/>
      <c r="AK22" s="384"/>
      <c r="AL22" s="384"/>
      <c r="AM22" s="384"/>
      <c r="AN22" s="384"/>
      <c r="AO22" s="384"/>
      <c r="AP22" s="384"/>
      <c r="AQ22" s="384"/>
      <c r="AR22" s="384"/>
      <c r="AS22" s="384"/>
      <c r="AT22" s="384"/>
      <c r="AU22" s="384"/>
      <c r="AV22" s="384"/>
      <c r="AW22" s="384"/>
      <c r="AX22" s="384"/>
      <c r="AY22" s="384"/>
      <c r="AZ22" s="384"/>
      <c r="BA22" s="384"/>
    </row>
    <row r="23" spans="2:53" x14ac:dyDescent="0.2">
      <c r="B23" s="227" t="s">
        <v>82</v>
      </c>
      <c r="C23" s="68"/>
      <c r="D23" s="220">
        <f>'RS V Info'!C23</f>
        <v>0</v>
      </c>
      <c r="E23" s="221">
        <f>'RS V Info'!J23</f>
        <v>0</v>
      </c>
      <c r="F23" s="302">
        <f>'X RS G &amp; S V'!C18+'RS Attrib'!H95</f>
        <v>0</v>
      </c>
      <c r="G23" s="302">
        <f>'X RS G &amp; S V'!D18+'RS Attrib'!I95</f>
        <v>0</v>
      </c>
      <c r="H23" s="302">
        <f>'X RS G &amp; S V'!E18+'RS Attrib'!J95</f>
        <v>0</v>
      </c>
      <c r="I23" s="302">
        <f>'X RS G &amp; S V'!F18+'RS Attrib'!K95</f>
        <v>0</v>
      </c>
      <c r="J23" s="302">
        <f>'X RS G &amp; S V'!G18+'RS Attrib'!L95</f>
        <v>0</v>
      </c>
      <c r="K23" s="302">
        <f>'X RS G &amp; S V'!H18+'RS Attrib'!M95</f>
        <v>0</v>
      </c>
      <c r="L23" s="302">
        <f>'X RS G &amp; S V'!I18+'RS Attrib'!N95</f>
        <v>0</v>
      </c>
      <c r="M23" s="302">
        <f>'X RS G &amp; S V'!J18+'RS Attrib'!O95</f>
        <v>0</v>
      </c>
      <c r="N23" s="302">
        <f>'X RS G &amp; S V'!K18+'RS Attrib'!P95</f>
        <v>0</v>
      </c>
      <c r="O23" s="302">
        <f>'X RS G &amp; S V'!L18+'RS Attrib'!Q95</f>
        <v>0</v>
      </c>
      <c r="P23" s="302">
        <f>'X RS G &amp; S V'!M18+'RS Attrib'!R95</f>
        <v>0</v>
      </c>
      <c r="Q23" s="302">
        <f>'X RS G &amp; S V'!N18+'RS Attrib'!S95</f>
        <v>0</v>
      </c>
      <c r="R23" s="302">
        <f>'X RS G &amp; S V'!O18+'RS Attrib'!T95</f>
        <v>0</v>
      </c>
      <c r="S23" s="302">
        <f>'X RS G &amp; S V'!P18+'RS Attrib'!U95</f>
        <v>0</v>
      </c>
      <c r="T23" s="302">
        <f>'X RS G &amp; S V'!Q18+'RS Attrib'!V95</f>
        <v>0</v>
      </c>
      <c r="U23" s="302">
        <f>'X RS G &amp; S V'!R18+'RS Attrib'!W95</f>
        <v>0</v>
      </c>
      <c r="V23" s="302">
        <f>'X RS G &amp; S V'!S18+'RS Attrib'!X95</f>
        <v>0</v>
      </c>
      <c r="W23" s="302">
        <f>'X RS G &amp; S V'!T18+'RS Attrib'!Y95</f>
        <v>0</v>
      </c>
      <c r="X23" s="302">
        <f>'X RS G &amp; S V'!U18+'RS Attrib'!Z95</f>
        <v>0</v>
      </c>
      <c r="Y23" s="302">
        <f>'X RS G &amp; S V'!V18+'RS Attrib'!AA95</f>
        <v>0</v>
      </c>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384"/>
      <c r="AY23" s="384"/>
      <c r="AZ23" s="384"/>
      <c r="BA23" s="384"/>
    </row>
    <row r="24" spans="2:53" x14ac:dyDescent="0.2">
      <c r="B24" s="228" t="s">
        <v>83</v>
      </c>
      <c r="C24" s="229"/>
      <c r="D24" s="230">
        <f>D23</f>
        <v>0</v>
      </c>
      <c r="E24" s="231">
        <f>E23</f>
        <v>0</v>
      </c>
      <c r="F24" s="563">
        <f>'X RS G &amp; S V'!C18+'RS Attrib'!H93</f>
        <v>0</v>
      </c>
      <c r="G24" s="563">
        <f>'X RS G &amp; S V'!D18+'RS Attrib'!I93</f>
        <v>0</v>
      </c>
      <c r="H24" s="563">
        <f>'X RS G &amp; S V'!E18+'RS Attrib'!J93</f>
        <v>0</v>
      </c>
      <c r="I24" s="563">
        <f>'X RS G &amp; S V'!F18+'RS Attrib'!K93</f>
        <v>0</v>
      </c>
      <c r="J24" s="563">
        <f>'X RS G &amp; S V'!G18+'RS Attrib'!L93</f>
        <v>0</v>
      </c>
      <c r="K24" s="563">
        <f>'X RS G &amp; S V'!H18+'RS Attrib'!M93</f>
        <v>0</v>
      </c>
      <c r="L24" s="563">
        <f>'X RS G &amp; S V'!I18+'RS Attrib'!N93</f>
        <v>0</v>
      </c>
      <c r="M24" s="563">
        <f>'X RS G &amp; S V'!J18+'RS Attrib'!O93</f>
        <v>0</v>
      </c>
      <c r="N24" s="563">
        <f>'X RS G &amp; S V'!K18+'RS Attrib'!P93</f>
        <v>0</v>
      </c>
      <c r="O24" s="563">
        <f>'X RS G &amp; S V'!L18+'RS Attrib'!Q93</f>
        <v>0</v>
      </c>
      <c r="P24" s="563">
        <f>'X RS G &amp; S V'!M18+'RS Attrib'!R93</f>
        <v>0</v>
      </c>
      <c r="Q24" s="563">
        <f>'X RS G &amp; S V'!N18+'RS Attrib'!S93</f>
        <v>0</v>
      </c>
      <c r="R24" s="563">
        <f>'X RS G &amp; S V'!O18+'RS Attrib'!T93</f>
        <v>0</v>
      </c>
      <c r="S24" s="563">
        <f>'X RS G &amp; S V'!P18+'RS Attrib'!U93</f>
        <v>0</v>
      </c>
      <c r="T24" s="563">
        <f>'X RS G &amp; S V'!Q18+'RS Attrib'!V93</f>
        <v>0</v>
      </c>
      <c r="U24" s="563">
        <f>'X RS G &amp; S V'!R18+'RS Attrib'!W93</f>
        <v>0</v>
      </c>
      <c r="V24" s="563">
        <f>'X RS G &amp; S V'!S18+'RS Attrib'!X93</f>
        <v>0</v>
      </c>
      <c r="W24" s="563">
        <f>'X RS G &amp; S V'!T18+'RS Attrib'!Y93</f>
        <v>0</v>
      </c>
      <c r="X24" s="563">
        <f>'X RS G &amp; S V'!U18+'RS Attrib'!Z93</f>
        <v>0</v>
      </c>
      <c r="Y24" s="563">
        <f>'X RS G &amp; S V'!V18+'RS Attrib'!AA93</f>
        <v>0</v>
      </c>
      <c r="Z24" s="384"/>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384"/>
      <c r="AX24" s="384"/>
      <c r="AY24" s="384"/>
      <c r="AZ24" s="384"/>
      <c r="BA24" s="384"/>
    </row>
    <row r="25" spans="2:53" x14ac:dyDescent="0.2">
      <c r="B25" s="219">
        <f>'RS V Info'!B24</f>
        <v>0</v>
      </c>
      <c r="C25" s="68"/>
      <c r="D25" s="220"/>
      <c r="E25" s="221"/>
      <c r="F25" s="79"/>
      <c r="G25" s="79"/>
      <c r="H25" s="79"/>
      <c r="I25" s="79"/>
      <c r="J25" s="79"/>
      <c r="K25" s="79"/>
      <c r="L25" s="79"/>
      <c r="M25" s="79"/>
      <c r="N25" s="79"/>
      <c r="O25" s="79"/>
      <c r="P25" s="79"/>
      <c r="Q25" s="79"/>
      <c r="R25" s="79"/>
      <c r="S25" s="79"/>
      <c r="T25" s="79"/>
      <c r="U25" s="79"/>
      <c r="V25" s="79"/>
      <c r="W25" s="79"/>
      <c r="X25" s="79"/>
      <c r="Y25" s="79"/>
      <c r="Z25" s="384"/>
      <c r="AA25" s="384"/>
      <c r="AB25" s="384"/>
      <c r="AC25" s="384"/>
      <c r="AD25" s="384"/>
      <c r="AE25" s="384"/>
      <c r="AF25" s="384"/>
      <c r="AG25" s="384"/>
      <c r="AH25" s="384"/>
      <c r="AI25" s="384"/>
      <c r="AJ25" s="384"/>
      <c r="AK25" s="384"/>
      <c r="AL25" s="384"/>
      <c r="AM25" s="384"/>
      <c r="AN25" s="384"/>
      <c r="AO25" s="384"/>
      <c r="AP25" s="384"/>
      <c r="AQ25" s="384"/>
      <c r="AR25" s="384"/>
      <c r="AS25" s="384"/>
      <c r="AT25" s="384"/>
      <c r="AU25" s="384"/>
      <c r="AV25" s="384"/>
      <c r="AW25" s="384"/>
      <c r="AX25" s="384"/>
      <c r="AY25" s="384"/>
      <c r="AZ25" s="384"/>
      <c r="BA25" s="384"/>
    </row>
    <row r="26" spans="2:53" x14ac:dyDescent="0.2">
      <c r="B26" s="227" t="s">
        <v>82</v>
      </c>
      <c r="C26" s="68"/>
      <c r="D26" s="220">
        <f>'RS V Info'!C24</f>
        <v>0</v>
      </c>
      <c r="E26" s="221">
        <f>'RS V Info'!J24</f>
        <v>0</v>
      </c>
      <c r="F26" s="79">
        <f>'X RS G &amp; S V'!C19+'RS Attrib'!H116</f>
        <v>0</v>
      </c>
      <c r="G26" s="79">
        <f>'X RS G &amp; S V'!D19+'RS Attrib'!I116</f>
        <v>0</v>
      </c>
      <c r="H26" s="79">
        <f>'X RS G &amp; S V'!E19+'RS Attrib'!J116</f>
        <v>0</v>
      </c>
      <c r="I26" s="79">
        <f>'X RS G &amp; S V'!F19+'RS Attrib'!K116</f>
        <v>0</v>
      </c>
      <c r="J26" s="79">
        <f>'X RS G &amp; S V'!G19+'RS Attrib'!L116</f>
        <v>0</v>
      </c>
      <c r="K26" s="79">
        <f>'X RS G &amp; S V'!H19+'RS Attrib'!M116</f>
        <v>0</v>
      </c>
      <c r="L26" s="79">
        <f>'X RS G &amp; S V'!I19+'RS Attrib'!N116</f>
        <v>0</v>
      </c>
      <c r="M26" s="79">
        <f>'X RS G &amp; S V'!J19+'RS Attrib'!O116</f>
        <v>0</v>
      </c>
      <c r="N26" s="79">
        <f>'X RS G &amp; S V'!K19+'RS Attrib'!P116</f>
        <v>0</v>
      </c>
      <c r="O26" s="79">
        <f>'X RS G &amp; S V'!L19+'RS Attrib'!Q116</f>
        <v>0</v>
      </c>
      <c r="P26" s="79">
        <f>'X RS G &amp; S V'!M19+'RS Attrib'!R116</f>
        <v>0</v>
      </c>
      <c r="Q26" s="79">
        <f>'X RS G &amp; S V'!N19+'RS Attrib'!S116</f>
        <v>0</v>
      </c>
      <c r="R26" s="79">
        <f>'X RS G &amp; S V'!O19+'RS Attrib'!T116</f>
        <v>0</v>
      </c>
      <c r="S26" s="79">
        <f>'X RS G &amp; S V'!P19+'RS Attrib'!U116</f>
        <v>0</v>
      </c>
      <c r="T26" s="79">
        <f>'X RS G &amp; S V'!Q19+'RS Attrib'!V116</f>
        <v>0</v>
      </c>
      <c r="U26" s="79">
        <f>'X RS G &amp; S V'!R19+'RS Attrib'!W116</f>
        <v>0</v>
      </c>
      <c r="V26" s="79">
        <f>'X RS G &amp; S V'!S19+'RS Attrib'!X116</f>
        <v>0</v>
      </c>
      <c r="W26" s="79">
        <f>'X RS G &amp; S V'!T19+'RS Attrib'!Y116</f>
        <v>0</v>
      </c>
      <c r="X26" s="79">
        <f>'X RS G &amp; S V'!U19+'RS Attrib'!Z116</f>
        <v>0</v>
      </c>
      <c r="Y26" s="79">
        <f>'X RS G &amp; S V'!V19+'RS Attrib'!AA116</f>
        <v>0</v>
      </c>
      <c r="Z26" s="384"/>
      <c r="AA26" s="384"/>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c r="AY26" s="384"/>
      <c r="AZ26" s="384"/>
      <c r="BA26" s="384"/>
    </row>
    <row r="27" spans="2:53" x14ac:dyDescent="0.2">
      <c r="B27" s="228" t="s">
        <v>83</v>
      </c>
      <c r="C27" s="68"/>
      <c r="D27" s="220">
        <f>D26</f>
        <v>0</v>
      </c>
      <c r="E27" s="221">
        <f>E26</f>
        <v>0</v>
      </c>
      <c r="F27" s="79">
        <f>'X RS G &amp; S V'!C19+'RS Attrib'!H114</f>
        <v>0</v>
      </c>
      <c r="G27" s="79">
        <f>'X RS G &amp; S V'!D19+'RS Attrib'!I114</f>
        <v>0</v>
      </c>
      <c r="H27" s="79">
        <f>'X RS G &amp; S V'!E19+'RS Attrib'!J114</f>
        <v>0</v>
      </c>
      <c r="I27" s="79">
        <f>'X RS G &amp; S V'!F19+'RS Attrib'!K114</f>
        <v>0</v>
      </c>
      <c r="J27" s="79">
        <f>'X RS G &amp; S V'!G19+'RS Attrib'!L114</f>
        <v>0</v>
      </c>
      <c r="K27" s="79">
        <f>'X RS G &amp; S V'!H19+'RS Attrib'!M114</f>
        <v>0</v>
      </c>
      <c r="L27" s="79">
        <f>'X RS G &amp; S V'!I19+'RS Attrib'!N114</f>
        <v>0</v>
      </c>
      <c r="M27" s="79">
        <f>'X RS G &amp; S V'!J19+'RS Attrib'!O114</f>
        <v>0</v>
      </c>
      <c r="N27" s="79">
        <f>'X RS G &amp; S V'!K19+'RS Attrib'!P114</f>
        <v>0</v>
      </c>
      <c r="O27" s="79">
        <f>'X RS G &amp; S V'!L19+'RS Attrib'!Q114</f>
        <v>0</v>
      </c>
      <c r="P27" s="79">
        <f>'X RS G &amp; S V'!M19+'RS Attrib'!R114</f>
        <v>0</v>
      </c>
      <c r="Q27" s="79">
        <f>'X RS G &amp; S V'!N19+'RS Attrib'!S114</f>
        <v>0</v>
      </c>
      <c r="R27" s="79">
        <f>'X RS G &amp; S V'!O19+'RS Attrib'!T114</f>
        <v>0</v>
      </c>
      <c r="S27" s="79">
        <f>'X RS G &amp; S V'!P19+'RS Attrib'!U114</f>
        <v>0</v>
      </c>
      <c r="T27" s="79">
        <f>'X RS G &amp; S V'!Q19+'RS Attrib'!V114</f>
        <v>0</v>
      </c>
      <c r="U27" s="79">
        <f>'X RS G &amp; S V'!R19+'RS Attrib'!W114</f>
        <v>0</v>
      </c>
      <c r="V27" s="79">
        <f>'X RS G &amp; S V'!S19+'RS Attrib'!X114</f>
        <v>0</v>
      </c>
      <c r="W27" s="79">
        <f>'X RS G &amp; S V'!T19+'RS Attrib'!Y114</f>
        <v>0</v>
      </c>
      <c r="X27" s="79">
        <f>'X RS G &amp; S V'!U19+'RS Attrib'!Z114</f>
        <v>0</v>
      </c>
      <c r="Y27" s="79">
        <f>'X RS G &amp; S V'!V19+'RS Attrib'!AA114</f>
        <v>0</v>
      </c>
      <c r="Z27" s="384"/>
      <c r="AA27" s="384"/>
      <c r="AB27" s="384"/>
      <c r="AC27" s="384"/>
      <c r="AD27" s="384"/>
      <c r="AE27" s="384"/>
      <c r="AF27" s="384"/>
      <c r="AG27" s="384"/>
      <c r="AH27" s="384"/>
      <c r="AI27" s="384"/>
      <c r="AJ27" s="384"/>
      <c r="AK27" s="384"/>
      <c r="AL27" s="384"/>
      <c r="AM27" s="384"/>
      <c r="AN27" s="384"/>
      <c r="AO27" s="384"/>
      <c r="AP27" s="384"/>
      <c r="AQ27" s="384"/>
      <c r="AR27" s="384"/>
      <c r="AS27" s="384"/>
      <c r="AT27" s="384"/>
      <c r="AU27" s="384"/>
      <c r="AV27" s="384"/>
      <c r="AW27" s="384"/>
      <c r="AX27" s="384"/>
      <c r="AY27" s="384"/>
      <c r="AZ27" s="384"/>
      <c r="BA27" s="384"/>
    </row>
    <row r="28" spans="2:53" x14ac:dyDescent="0.2">
      <c r="B28" s="219">
        <f>'RS V Info'!B25</f>
        <v>0</v>
      </c>
      <c r="C28" s="224"/>
      <c r="D28" s="225"/>
      <c r="E28" s="226"/>
      <c r="F28" s="562"/>
      <c r="G28" s="562"/>
      <c r="H28" s="562"/>
      <c r="I28" s="562"/>
      <c r="J28" s="562"/>
      <c r="K28" s="562"/>
      <c r="L28" s="562"/>
      <c r="M28" s="562"/>
      <c r="N28" s="562"/>
      <c r="O28" s="562"/>
      <c r="P28" s="562"/>
      <c r="Q28" s="562"/>
      <c r="R28" s="562"/>
      <c r="S28" s="562"/>
      <c r="T28" s="562"/>
      <c r="U28" s="562"/>
      <c r="V28" s="562"/>
      <c r="W28" s="562"/>
      <c r="X28" s="562"/>
      <c r="Y28" s="562"/>
      <c r="Z28" s="384"/>
      <c r="AA28" s="384"/>
      <c r="AB28" s="384"/>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4"/>
      <c r="AY28" s="384"/>
      <c r="AZ28" s="384"/>
      <c r="BA28" s="384"/>
    </row>
    <row r="29" spans="2:53" x14ac:dyDescent="0.2">
      <c r="B29" s="227" t="s">
        <v>82</v>
      </c>
      <c r="C29" s="68"/>
      <c r="D29" s="220">
        <f>'RS V Info'!C25</f>
        <v>0</v>
      </c>
      <c r="E29" s="221">
        <f>'RS V Info'!J25</f>
        <v>0</v>
      </c>
      <c r="F29" s="302">
        <f>'X RS G &amp; S V'!C20+'RS Attrib'!H137</f>
        <v>0</v>
      </c>
      <c r="G29" s="302">
        <f>'X RS G &amp; S V'!D20+'RS Attrib'!I137</f>
        <v>0</v>
      </c>
      <c r="H29" s="302">
        <f>'X RS G &amp; S V'!E20+'RS Attrib'!J137</f>
        <v>0</v>
      </c>
      <c r="I29" s="302">
        <f>'X RS G &amp; S V'!F20+'RS Attrib'!K137</f>
        <v>0</v>
      </c>
      <c r="J29" s="302">
        <f>'X RS G &amp; S V'!G20+'RS Attrib'!L137</f>
        <v>0</v>
      </c>
      <c r="K29" s="302">
        <f>'X RS G &amp; S V'!H20+'RS Attrib'!M137</f>
        <v>0</v>
      </c>
      <c r="L29" s="302">
        <f>'X RS G &amp; S V'!I20+'RS Attrib'!N137</f>
        <v>0</v>
      </c>
      <c r="M29" s="302">
        <f>'X RS G &amp; S V'!J20+'RS Attrib'!O137</f>
        <v>0</v>
      </c>
      <c r="N29" s="302">
        <f>'X RS G &amp; S V'!K20+'RS Attrib'!P137</f>
        <v>0</v>
      </c>
      <c r="O29" s="302">
        <f>'X RS G &amp; S V'!L20+'RS Attrib'!Q137</f>
        <v>0</v>
      </c>
      <c r="P29" s="302">
        <f>'X RS G &amp; S V'!M20+'RS Attrib'!R137</f>
        <v>0</v>
      </c>
      <c r="Q29" s="302">
        <f>'X RS G &amp; S V'!N20+'RS Attrib'!S137</f>
        <v>0</v>
      </c>
      <c r="R29" s="302">
        <f>'X RS G &amp; S V'!O20+'RS Attrib'!T137</f>
        <v>0</v>
      </c>
      <c r="S29" s="302">
        <f>'X RS G &amp; S V'!P20+'RS Attrib'!U137</f>
        <v>0</v>
      </c>
      <c r="T29" s="302">
        <f>'X RS G &amp; S V'!Q20+'RS Attrib'!V137</f>
        <v>0</v>
      </c>
      <c r="U29" s="302">
        <f>'X RS G &amp; S V'!R20+'RS Attrib'!W137</f>
        <v>0</v>
      </c>
      <c r="V29" s="302">
        <f>'X RS G &amp; S V'!S20+'RS Attrib'!X137</f>
        <v>0</v>
      </c>
      <c r="W29" s="302">
        <f>'X RS G &amp; S V'!T20+'RS Attrib'!Y137</f>
        <v>0</v>
      </c>
      <c r="X29" s="302">
        <f>'X RS G &amp; S V'!U20+'RS Attrib'!Z137</f>
        <v>0</v>
      </c>
      <c r="Y29" s="302">
        <f>'X RS G &amp; S V'!V20+'RS Attrib'!AA137</f>
        <v>0</v>
      </c>
      <c r="Z29" s="384"/>
      <c r="AA29" s="384"/>
      <c r="AB29" s="384"/>
      <c r="AC29" s="384"/>
      <c r="AD29" s="384"/>
      <c r="AE29" s="384"/>
      <c r="AF29" s="384"/>
      <c r="AG29" s="384"/>
      <c r="AH29" s="384"/>
      <c r="AI29" s="384"/>
      <c r="AJ29" s="384"/>
      <c r="AK29" s="384"/>
      <c r="AL29" s="384"/>
      <c r="AM29" s="384"/>
      <c r="AN29" s="384"/>
      <c r="AO29" s="384"/>
      <c r="AP29" s="384"/>
      <c r="AQ29" s="384"/>
      <c r="AR29" s="384"/>
      <c r="AS29" s="384"/>
      <c r="AT29" s="384"/>
      <c r="AU29" s="384"/>
      <c r="AV29" s="384"/>
      <c r="AW29" s="384"/>
      <c r="AX29" s="384"/>
      <c r="AY29" s="384"/>
      <c r="AZ29" s="384"/>
      <c r="BA29" s="384"/>
    </row>
    <row r="30" spans="2:53" x14ac:dyDescent="0.2">
      <c r="B30" s="228" t="s">
        <v>83</v>
      </c>
      <c r="C30" s="229"/>
      <c r="D30" s="230">
        <f>D29</f>
        <v>0</v>
      </c>
      <c r="E30" s="231">
        <f>E29</f>
        <v>0</v>
      </c>
      <c r="F30" s="563">
        <f>'X RS G &amp; S V'!C20+'RS Attrib'!H135</f>
        <v>0</v>
      </c>
      <c r="G30" s="563">
        <f>'X RS G &amp; S V'!D20+'RS Attrib'!I135</f>
        <v>0</v>
      </c>
      <c r="H30" s="563">
        <f>'X RS G &amp; S V'!E20+'RS Attrib'!J135</f>
        <v>0</v>
      </c>
      <c r="I30" s="563">
        <f>'X RS G &amp; S V'!F20+'RS Attrib'!K135</f>
        <v>0</v>
      </c>
      <c r="J30" s="563">
        <f>'X RS G &amp; S V'!G20+'RS Attrib'!L135</f>
        <v>0</v>
      </c>
      <c r="K30" s="563">
        <f>'X RS G &amp; S V'!H20+'RS Attrib'!M135</f>
        <v>0</v>
      </c>
      <c r="L30" s="563">
        <f>'X RS G &amp; S V'!I20+'RS Attrib'!N135</f>
        <v>0</v>
      </c>
      <c r="M30" s="563">
        <f>'X RS G &amp; S V'!J20+'RS Attrib'!O135</f>
        <v>0</v>
      </c>
      <c r="N30" s="563">
        <f>'X RS G &amp; S V'!K20+'RS Attrib'!P135</f>
        <v>0</v>
      </c>
      <c r="O30" s="563">
        <f>'X RS G &amp; S V'!L20+'RS Attrib'!Q135</f>
        <v>0</v>
      </c>
      <c r="P30" s="563">
        <f>'X RS G &amp; S V'!M20+'RS Attrib'!R135</f>
        <v>0</v>
      </c>
      <c r="Q30" s="563">
        <f>'X RS G &amp; S V'!N20+'RS Attrib'!S135</f>
        <v>0</v>
      </c>
      <c r="R30" s="563">
        <f>'X RS G &amp; S V'!O20+'RS Attrib'!T135</f>
        <v>0</v>
      </c>
      <c r="S30" s="563">
        <f>'X RS G &amp; S V'!P20+'RS Attrib'!U135</f>
        <v>0</v>
      </c>
      <c r="T30" s="563">
        <f>'X RS G &amp; S V'!Q20+'RS Attrib'!V135</f>
        <v>0</v>
      </c>
      <c r="U30" s="563">
        <f>'X RS G &amp; S V'!R20+'RS Attrib'!W135</f>
        <v>0</v>
      </c>
      <c r="V30" s="563">
        <f>'X RS G &amp; S V'!S20+'RS Attrib'!X135</f>
        <v>0</v>
      </c>
      <c r="W30" s="563">
        <f>'X RS G &amp; S V'!T20+'RS Attrib'!Y135</f>
        <v>0</v>
      </c>
      <c r="X30" s="563">
        <f>'X RS G &amp; S V'!U20+'RS Attrib'!Z135</f>
        <v>0</v>
      </c>
      <c r="Y30" s="563">
        <f>'X RS G &amp; S V'!V20+'RS Attrib'!AA135</f>
        <v>0</v>
      </c>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c r="AY30" s="384"/>
      <c r="AZ30" s="384"/>
      <c r="BA30" s="384"/>
    </row>
    <row r="31" spans="2:53" x14ac:dyDescent="0.2">
      <c r="B31" s="219">
        <f>'RS V Info'!B26</f>
        <v>0</v>
      </c>
      <c r="C31" s="224"/>
      <c r="D31" s="225"/>
      <c r="E31" s="226"/>
      <c r="F31" s="562"/>
      <c r="G31" s="562"/>
      <c r="H31" s="562"/>
      <c r="I31" s="562"/>
      <c r="J31" s="562"/>
      <c r="K31" s="562"/>
      <c r="L31" s="562"/>
      <c r="M31" s="562"/>
      <c r="N31" s="562"/>
      <c r="O31" s="562"/>
      <c r="P31" s="562"/>
      <c r="Q31" s="562"/>
      <c r="R31" s="562"/>
      <c r="S31" s="562"/>
      <c r="T31" s="562"/>
      <c r="U31" s="562"/>
      <c r="V31" s="562"/>
      <c r="W31" s="562"/>
      <c r="X31" s="562"/>
      <c r="Y31" s="562"/>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row>
    <row r="32" spans="2:53" x14ac:dyDescent="0.2">
      <c r="B32" s="227" t="s">
        <v>82</v>
      </c>
      <c r="C32" s="68"/>
      <c r="D32" s="220">
        <f>'RS V Info'!C26</f>
        <v>0</v>
      </c>
      <c r="E32" s="221">
        <f>'RS V Info'!J26</f>
        <v>0</v>
      </c>
      <c r="F32" s="302">
        <f>'X RS G &amp; S V'!C21+'RS Attrib'!H158</f>
        <v>0</v>
      </c>
      <c r="G32" s="302">
        <f>'X RS G &amp; S V'!D21+'RS Attrib'!I158</f>
        <v>0</v>
      </c>
      <c r="H32" s="302">
        <f>'X RS G &amp; S V'!E21+'RS Attrib'!J158</f>
        <v>0</v>
      </c>
      <c r="I32" s="302">
        <f>'X RS G &amp; S V'!F21+'RS Attrib'!K158</f>
        <v>0</v>
      </c>
      <c r="J32" s="302">
        <f>'X RS G &amp; S V'!G21+'RS Attrib'!L158</f>
        <v>0</v>
      </c>
      <c r="K32" s="302">
        <f>'X RS G &amp; S V'!H21+'RS Attrib'!M158</f>
        <v>0</v>
      </c>
      <c r="L32" s="302">
        <f>'X RS G &amp; S V'!I21+'RS Attrib'!N158</f>
        <v>0</v>
      </c>
      <c r="M32" s="302">
        <f>'X RS G &amp; S V'!J21+'RS Attrib'!O158</f>
        <v>0</v>
      </c>
      <c r="N32" s="302">
        <f>'X RS G &amp; S V'!K21+'RS Attrib'!P158</f>
        <v>0</v>
      </c>
      <c r="O32" s="302">
        <f>'X RS G &amp; S V'!L21+'RS Attrib'!Q158</f>
        <v>0</v>
      </c>
      <c r="P32" s="302">
        <f>'X RS G &amp; S V'!M21+'RS Attrib'!R158</f>
        <v>0</v>
      </c>
      <c r="Q32" s="302">
        <f>'X RS G &amp; S V'!N21+'RS Attrib'!S158</f>
        <v>0</v>
      </c>
      <c r="R32" s="302">
        <f>'X RS G &amp; S V'!O21+'RS Attrib'!T158</f>
        <v>0</v>
      </c>
      <c r="S32" s="302">
        <f>'X RS G &amp; S V'!P21+'RS Attrib'!U158</f>
        <v>0</v>
      </c>
      <c r="T32" s="302">
        <f>'X RS G &amp; S V'!Q21+'RS Attrib'!V158</f>
        <v>0</v>
      </c>
      <c r="U32" s="302">
        <f>'X RS G &amp; S V'!R21+'RS Attrib'!W158</f>
        <v>0</v>
      </c>
      <c r="V32" s="302">
        <f>'X RS G &amp; S V'!S21+'RS Attrib'!X158</f>
        <v>0</v>
      </c>
      <c r="W32" s="302">
        <f>'X RS G &amp; S V'!T21+'RS Attrib'!Y158</f>
        <v>0</v>
      </c>
      <c r="X32" s="302">
        <f>'X RS G &amp; S V'!U21+'RS Attrib'!Z158</f>
        <v>0</v>
      </c>
      <c r="Y32" s="302">
        <f>'X RS G &amp; S V'!V21+'RS Attrib'!AA158</f>
        <v>0</v>
      </c>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row>
    <row r="33" spans="2:53" x14ac:dyDescent="0.2">
      <c r="B33" s="228" t="s">
        <v>83</v>
      </c>
      <c r="C33" s="229"/>
      <c r="D33" s="230">
        <f>D32</f>
        <v>0</v>
      </c>
      <c r="E33" s="231">
        <f>E32</f>
        <v>0</v>
      </c>
      <c r="F33" s="563">
        <f>'X RS G &amp; S V'!C21+'RS Attrib'!H156</f>
        <v>0</v>
      </c>
      <c r="G33" s="563">
        <f>'X RS G &amp; S V'!D21+'RS Attrib'!I156</f>
        <v>0</v>
      </c>
      <c r="H33" s="563">
        <f>'X RS G &amp; S V'!E21+'RS Attrib'!J156</f>
        <v>0</v>
      </c>
      <c r="I33" s="563">
        <f>'X RS G &amp; S V'!F21+'RS Attrib'!K156</f>
        <v>0</v>
      </c>
      <c r="J33" s="563">
        <f>'X RS G &amp; S V'!G21+'RS Attrib'!L156</f>
        <v>0</v>
      </c>
      <c r="K33" s="563">
        <f>'X RS G &amp; S V'!H21+'RS Attrib'!M156</f>
        <v>0</v>
      </c>
      <c r="L33" s="563">
        <f>'X RS G &amp; S V'!I21+'RS Attrib'!N156</f>
        <v>0</v>
      </c>
      <c r="M33" s="563">
        <f>'X RS G &amp; S V'!J21+'RS Attrib'!O156</f>
        <v>0</v>
      </c>
      <c r="N33" s="563">
        <f>'X RS G &amp; S V'!K21+'RS Attrib'!P156</f>
        <v>0</v>
      </c>
      <c r="O33" s="563">
        <f>'X RS G &amp; S V'!L21+'RS Attrib'!Q156</f>
        <v>0</v>
      </c>
      <c r="P33" s="563">
        <f>'X RS G &amp; S V'!M21+'RS Attrib'!R156</f>
        <v>0</v>
      </c>
      <c r="Q33" s="563">
        <f>'X RS G &amp; S V'!N21+'RS Attrib'!S156</f>
        <v>0</v>
      </c>
      <c r="R33" s="563">
        <f>'X RS G &amp; S V'!O21+'RS Attrib'!T156</f>
        <v>0</v>
      </c>
      <c r="S33" s="563">
        <f>'X RS G &amp; S V'!P21+'RS Attrib'!U156</f>
        <v>0</v>
      </c>
      <c r="T33" s="563">
        <f>'X RS G &amp; S V'!Q21+'RS Attrib'!V156</f>
        <v>0</v>
      </c>
      <c r="U33" s="563">
        <f>'X RS G &amp; S V'!R21+'RS Attrib'!W156</f>
        <v>0</v>
      </c>
      <c r="V33" s="563">
        <f>'X RS G &amp; S V'!S21+'RS Attrib'!X156</f>
        <v>0</v>
      </c>
      <c r="W33" s="563">
        <f>'X RS G &amp; S V'!T21+'RS Attrib'!Y156</f>
        <v>0</v>
      </c>
      <c r="X33" s="563">
        <f>'X RS G &amp; S V'!U21+'RS Attrib'!Z156</f>
        <v>0</v>
      </c>
      <c r="Y33" s="563">
        <f>'X RS G &amp; S V'!V21+'RS Attrib'!AA156</f>
        <v>0</v>
      </c>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row>
    <row r="34" spans="2:53" x14ac:dyDescent="0.2">
      <c r="B34" s="219">
        <f>'RS V Info'!B27</f>
        <v>0</v>
      </c>
      <c r="C34" s="68"/>
      <c r="D34" s="220"/>
      <c r="E34" s="221"/>
      <c r="F34" s="79"/>
      <c r="G34" s="79"/>
      <c r="H34" s="79"/>
      <c r="I34" s="79"/>
      <c r="J34" s="79"/>
      <c r="K34" s="79"/>
      <c r="L34" s="79"/>
      <c r="M34" s="79"/>
      <c r="N34" s="79"/>
      <c r="O34" s="79"/>
      <c r="P34" s="79"/>
      <c r="Q34" s="79"/>
      <c r="R34" s="79"/>
      <c r="S34" s="79"/>
      <c r="T34" s="79"/>
      <c r="U34" s="79"/>
      <c r="V34" s="79"/>
      <c r="W34" s="79"/>
      <c r="X34" s="79"/>
      <c r="Y34" s="79"/>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384"/>
    </row>
    <row r="35" spans="2:53" x14ac:dyDescent="0.2">
      <c r="B35" s="222" t="s">
        <v>82</v>
      </c>
      <c r="C35" s="68"/>
      <c r="D35" s="220">
        <f>'RS V Info'!C27</f>
        <v>0</v>
      </c>
      <c r="E35" s="221">
        <f>'RS V Info'!J27</f>
        <v>0</v>
      </c>
      <c r="F35" s="79">
        <f>'X RS G &amp; S V'!C22+'RS Attrib'!H179</f>
        <v>0</v>
      </c>
      <c r="G35" s="79">
        <f>'X RS G &amp; S V'!D22+'RS Attrib'!I179</f>
        <v>0</v>
      </c>
      <c r="H35" s="79">
        <f>'X RS G &amp; S V'!E22+'RS Attrib'!J179</f>
        <v>0</v>
      </c>
      <c r="I35" s="79">
        <f>'X RS G &amp; S V'!F22+'RS Attrib'!K179</f>
        <v>0</v>
      </c>
      <c r="J35" s="79">
        <f>'X RS G &amp; S V'!G22+'RS Attrib'!L179</f>
        <v>0</v>
      </c>
      <c r="K35" s="79">
        <f>'X RS G &amp; S V'!H22+'RS Attrib'!M179</f>
        <v>0</v>
      </c>
      <c r="L35" s="79">
        <f>'X RS G &amp; S V'!I22+'RS Attrib'!N179</f>
        <v>0</v>
      </c>
      <c r="M35" s="79">
        <f>'X RS G &amp; S V'!J22+'RS Attrib'!O179</f>
        <v>0</v>
      </c>
      <c r="N35" s="79">
        <f>'X RS G &amp; S V'!K22+'RS Attrib'!P179</f>
        <v>0</v>
      </c>
      <c r="O35" s="79">
        <f>'X RS G &amp; S V'!L22+'RS Attrib'!Q179</f>
        <v>0</v>
      </c>
      <c r="P35" s="79">
        <f>'X RS G &amp; S V'!M22+'RS Attrib'!R179</f>
        <v>0</v>
      </c>
      <c r="Q35" s="79">
        <f>'X RS G &amp; S V'!N22+'RS Attrib'!S179</f>
        <v>0</v>
      </c>
      <c r="R35" s="79">
        <f>'X RS G &amp; S V'!O22+'RS Attrib'!T179</f>
        <v>0</v>
      </c>
      <c r="S35" s="79">
        <f>'X RS G &amp; S V'!P22+'RS Attrib'!U179</f>
        <v>0</v>
      </c>
      <c r="T35" s="79">
        <f>'X RS G &amp; S V'!Q22+'RS Attrib'!V179</f>
        <v>0</v>
      </c>
      <c r="U35" s="79">
        <f>'X RS G &amp; S V'!R22+'RS Attrib'!W179</f>
        <v>0</v>
      </c>
      <c r="V35" s="79">
        <f>'X RS G &amp; S V'!S22+'RS Attrib'!X179</f>
        <v>0</v>
      </c>
      <c r="W35" s="79">
        <f>'X RS G &amp; S V'!T22+'RS Attrib'!Y179</f>
        <v>0</v>
      </c>
      <c r="X35" s="79">
        <f>'X RS G &amp; S V'!U22+'RS Attrib'!Z179</f>
        <v>0</v>
      </c>
      <c r="Y35" s="79">
        <f>'X RS G &amp; S V'!V22+'RS Attrib'!AA179</f>
        <v>0</v>
      </c>
      <c r="Z35" s="384"/>
      <c r="AA35" s="384"/>
      <c r="AB35" s="384"/>
      <c r="AC35" s="384"/>
      <c r="AD35" s="384"/>
      <c r="AE35" s="384"/>
      <c r="AF35" s="384"/>
      <c r="AG35" s="384"/>
      <c r="AH35" s="384"/>
      <c r="AI35" s="384"/>
      <c r="AJ35" s="384"/>
      <c r="AK35" s="384"/>
      <c r="AL35" s="384"/>
      <c r="AM35" s="384"/>
      <c r="AN35" s="384"/>
      <c r="AO35" s="384"/>
      <c r="AP35" s="384"/>
      <c r="AQ35" s="384"/>
      <c r="AR35" s="384"/>
      <c r="AS35" s="384"/>
      <c r="AT35" s="384"/>
      <c r="AU35" s="384"/>
      <c r="AV35" s="384"/>
      <c r="AW35" s="384"/>
      <c r="AX35" s="384"/>
      <c r="AY35" s="384"/>
      <c r="AZ35" s="384"/>
      <c r="BA35" s="384"/>
    </row>
    <row r="36" spans="2:53" x14ac:dyDescent="0.2">
      <c r="B36" s="232" t="s">
        <v>83</v>
      </c>
      <c r="C36" s="68"/>
      <c r="D36" s="220">
        <f>D35</f>
        <v>0</v>
      </c>
      <c r="E36" s="221">
        <f>E35</f>
        <v>0</v>
      </c>
      <c r="F36" s="79">
        <f>'X RS G &amp; S V'!C22+'RS Attrib'!H177</f>
        <v>0</v>
      </c>
      <c r="G36" s="79">
        <f>'X RS G &amp; S V'!D22+'RS Attrib'!I177</f>
        <v>0</v>
      </c>
      <c r="H36" s="79">
        <f>'X RS G &amp; S V'!E22+'RS Attrib'!J177</f>
        <v>0</v>
      </c>
      <c r="I36" s="79">
        <f>'X RS G &amp; S V'!F22+'RS Attrib'!K177</f>
        <v>0</v>
      </c>
      <c r="J36" s="79">
        <f>'X RS G &amp; S V'!G22+'RS Attrib'!L177</f>
        <v>0</v>
      </c>
      <c r="K36" s="79">
        <f>'X RS G &amp; S V'!H22+'RS Attrib'!M177</f>
        <v>0</v>
      </c>
      <c r="L36" s="79">
        <f>'X RS G &amp; S V'!I22+'RS Attrib'!N177</f>
        <v>0</v>
      </c>
      <c r="M36" s="79">
        <f>'X RS G &amp; S V'!J22+'RS Attrib'!O177</f>
        <v>0</v>
      </c>
      <c r="N36" s="79">
        <f>'X RS G &amp; S V'!K22+'RS Attrib'!P177</f>
        <v>0</v>
      </c>
      <c r="O36" s="79">
        <f>'X RS G &amp; S V'!L22+'RS Attrib'!Q177</f>
        <v>0</v>
      </c>
      <c r="P36" s="79">
        <f>'X RS G &amp; S V'!M22+'RS Attrib'!R177</f>
        <v>0</v>
      </c>
      <c r="Q36" s="79">
        <f>'X RS G &amp; S V'!N22+'RS Attrib'!S177</f>
        <v>0</v>
      </c>
      <c r="R36" s="79">
        <f>'X RS G &amp; S V'!O22+'RS Attrib'!T177</f>
        <v>0</v>
      </c>
      <c r="S36" s="79">
        <f>'X RS G &amp; S V'!P22+'RS Attrib'!U177</f>
        <v>0</v>
      </c>
      <c r="T36" s="79">
        <f>'X RS G &amp; S V'!Q22+'RS Attrib'!V177</f>
        <v>0</v>
      </c>
      <c r="U36" s="79">
        <f>'X RS G &amp; S V'!R22+'RS Attrib'!W177</f>
        <v>0</v>
      </c>
      <c r="V36" s="79">
        <f>'X RS G &amp; S V'!S22+'RS Attrib'!X177</f>
        <v>0</v>
      </c>
      <c r="W36" s="79">
        <f>'X RS G &amp; S V'!T22+'RS Attrib'!Y177</f>
        <v>0</v>
      </c>
      <c r="X36" s="79">
        <f>'X RS G &amp; S V'!U22+'RS Attrib'!Z177</f>
        <v>0</v>
      </c>
      <c r="Y36" s="79">
        <f>'X RS G &amp; S V'!V22+'RS Attrib'!AA177</f>
        <v>0</v>
      </c>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c r="AY36" s="384"/>
      <c r="AZ36" s="384"/>
      <c r="BA36" s="384"/>
    </row>
    <row r="37" spans="2:53" ht="15" x14ac:dyDescent="0.25">
      <c r="B37" s="233" t="s">
        <v>52</v>
      </c>
      <c r="C37" s="234"/>
      <c r="D37" s="235"/>
      <c r="E37" s="236"/>
      <c r="F37" s="168"/>
      <c r="G37" s="168"/>
      <c r="H37" s="168"/>
      <c r="I37" s="168"/>
      <c r="J37" s="168"/>
      <c r="K37" s="168"/>
      <c r="L37" s="168"/>
      <c r="M37" s="168"/>
      <c r="N37" s="168"/>
      <c r="O37" s="168"/>
      <c r="P37" s="168"/>
      <c r="Q37" s="168"/>
      <c r="R37" s="168"/>
      <c r="S37" s="168"/>
      <c r="T37" s="168"/>
      <c r="U37" s="168"/>
      <c r="V37" s="168"/>
      <c r="W37" s="168"/>
      <c r="X37" s="168"/>
      <c r="Y37" s="168"/>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row>
    <row r="38" spans="2:53" x14ac:dyDescent="0.2">
      <c r="B38" s="219" t="str">
        <f>'RS V Info'!B29</f>
        <v>Net carbon flux</v>
      </c>
      <c r="C38" s="68"/>
      <c r="D38" s="220"/>
      <c r="E38" s="221"/>
      <c r="F38" s="79"/>
      <c r="G38" s="79"/>
      <c r="H38" s="79"/>
      <c r="I38" s="79"/>
      <c r="J38" s="79"/>
      <c r="K38" s="79"/>
      <c r="L38" s="79"/>
      <c r="M38" s="79"/>
      <c r="N38" s="79"/>
      <c r="O38" s="79"/>
      <c r="P38" s="79"/>
      <c r="Q38" s="79"/>
      <c r="R38" s="79"/>
      <c r="S38" s="79"/>
      <c r="T38" s="79"/>
      <c r="U38" s="79"/>
      <c r="V38" s="79"/>
      <c r="W38" s="79"/>
      <c r="X38" s="79"/>
      <c r="Y38" s="79"/>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4"/>
      <c r="AZ38" s="384"/>
      <c r="BA38" s="384"/>
    </row>
    <row r="39" spans="2:53" x14ac:dyDescent="0.2">
      <c r="B39" s="222" t="s">
        <v>82</v>
      </c>
      <c r="C39" s="68"/>
      <c r="D39" s="220" t="str">
        <f>'RS V Info'!C29</f>
        <v>Mostly others who don't pay NE for it</v>
      </c>
      <c r="E39" s="221">
        <f>'RS V Info'!J29</f>
        <v>0</v>
      </c>
      <c r="F39" s="79">
        <f>'X RS G &amp; S V'!C24+'RS Attrib'!H201</f>
        <v>9824657.4793166947</v>
      </c>
      <c r="G39" s="79">
        <f>'X RS G &amp; S V'!D24+'RS Attrib'!I201</f>
        <v>9972027.3415064421</v>
      </c>
      <c r="H39" s="79">
        <f>'X RS G &amp; S V'!E24+'RS Attrib'!J201</f>
        <v>10121607.751629038</v>
      </c>
      <c r="I39" s="79">
        <f>'X RS G &amp; S V'!F24+'RS Attrib'!K201</f>
        <v>10273431.867903475</v>
      </c>
      <c r="J39" s="79">
        <f>'X RS G &amp; S V'!G24+'RS Attrib'!L201</f>
        <v>10427533.345922023</v>
      </c>
      <c r="K39" s="79">
        <f>'X RS G &amp; S V'!H24+'RS Attrib'!M201</f>
        <v>10601325.568354055</v>
      </c>
      <c r="L39" s="79">
        <f>'X RS G &amp; S V'!I24+'RS Attrib'!N201</f>
        <v>10775117.790786091</v>
      </c>
      <c r="M39" s="79">
        <f>'X RS G &amp; S V'!J24+'RS Attrib'!O201</f>
        <v>10948910.013218125</v>
      </c>
      <c r="N39" s="79">
        <f>'X RS G &amp; S V'!K24+'RS Attrib'!P201</f>
        <v>11122702.235650158</v>
      </c>
      <c r="O39" s="79">
        <f>'X RS G &amp; S V'!L24+'RS Attrib'!Q201</f>
        <v>11296494.458082192</v>
      </c>
      <c r="P39" s="79">
        <f>'X RS G &amp; S V'!M24+'RS Attrib'!R201</f>
        <v>11470286.680514224</v>
      </c>
      <c r="Q39" s="79">
        <f>'X RS G &amp; S V'!N24+'RS Attrib'!S201</f>
        <v>11644078.90294626</v>
      </c>
      <c r="R39" s="79">
        <f>'X RS G &amp; S V'!O24+'RS Attrib'!T201</f>
        <v>11817871.125378292</v>
      </c>
      <c r="S39" s="79">
        <f>'X RS G &amp; S V'!P24+'RS Attrib'!U201</f>
        <v>11991663.347810326</v>
      </c>
      <c r="T39" s="79">
        <f>'X RS G &amp; S V'!Q24+'RS Attrib'!V201</f>
        <v>12165455.57024236</v>
      </c>
      <c r="U39" s="79">
        <f>'X RS G &amp; S V'!R24+'RS Attrib'!W201</f>
        <v>13295105.016050579</v>
      </c>
      <c r="V39" s="79">
        <f>'X RS G &amp; S V'!S24+'RS Attrib'!X201</f>
        <v>14424754.461858798</v>
      </c>
      <c r="W39" s="79">
        <f>'X RS G &amp; S V'!T24+'RS Attrib'!Y201</f>
        <v>15554403.907667017</v>
      </c>
      <c r="X39" s="79">
        <f>'X RS G &amp; S V'!U24+'RS Attrib'!Z201</f>
        <v>16684053.353475237</v>
      </c>
      <c r="Y39" s="79">
        <f>'X RS G &amp; S V'!V24+'RS Attrib'!AA201</f>
        <v>17813702.799283456</v>
      </c>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row>
    <row r="40" spans="2:53" x14ac:dyDescent="0.2">
      <c r="B40" s="232" t="s">
        <v>83</v>
      </c>
      <c r="C40" s="68"/>
      <c r="D40" s="220" t="str">
        <f>D39</f>
        <v>Mostly others who don't pay NE for it</v>
      </c>
      <c r="E40" s="221">
        <f>E39</f>
        <v>0</v>
      </c>
      <c r="F40" s="79">
        <f>'X RS G &amp; S V'!C24+'RS Attrib'!H199</f>
        <v>9824657.4793166947</v>
      </c>
      <c r="G40" s="79">
        <f>'X RS G &amp; S V'!D24+'RS Attrib'!I199</f>
        <v>9972027.3415064421</v>
      </c>
      <c r="H40" s="79">
        <f>'X RS G &amp; S V'!E24+'RS Attrib'!J199</f>
        <v>10121607.751629038</v>
      </c>
      <c r="I40" s="79">
        <f>'X RS G &amp; S V'!F24+'RS Attrib'!K199</f>
        <v>10273431.867903475</v>
      </c>
      <c r="J40" s="79">
        <f>'X RS G &amp; S V'!G24+'RS Attrib'!L199</f>
        <v>10427533.345922023</v>
      </c>
      <c r="K40" s="79">
        <f>'X RS G &amp; S V'!H24+'RS Attrib'!M199</f>
        <v>10601325.568354055</v>
      </c>
      <c r="L40" s="79">
        <f>'X RS G &amp; S V'!I24+'RS Attrib'!N199</f>
        <v>10775117.790786091</v>
      </c>
      <c r="M40" s="79">
        <f>'X RS G &amp; S V'!J24+'RS Attrib'!O199</f>
        <v>10948910.013218125</v>
      </c>
      <c r="N40" s="79">
        <f>'X RS G &amp; S V'!K24+'RS Attrib'!P199</f>
        <v>11122702.235650158</v>
      </c>
      <c r="O40" s="79">
        <f>'X RS G &amp; S V'!L24+'RS Attrib'!Q199</f>
        <v>11296494.458082192</v>
      </c>
      <c r="P40" s="79">
        <f>'X RS G &amp; S V'!M24+'RS Attrib'!R199</f>
        <v>11470286.680514224</v>
      </c>
      <c r="Q40" s="79">
        <f>'X RS G &amp; S V'!N24+'RS Attrib'!S199</f>
        <v>11644078.90294626</v>
      </c>
      <c r="R40" s="79">
        <f>'X RS G &amp; S V'!O24+'RS Attrib'!T199</f>
        <v>11817871.125378292</v>
      </c>
      <c r="S40" s="79">
        <f>'X RS G &amp; S V'!P24+'RS Attrib'!U199</f>
        <v>11991663.347810326</v>
      </c>
      <c r="T40" s="79">
        <f>'X RS G &amp; S V'!Q24+'RS Attrib'!V199</f>
        <v>12165455.57024236</v>
      </c>
      <c r="U40" s="79">
        <f>'X RS G &amp; S V'!R24+'RS Attrib'!W199</f>
        <v>13295105.016050579</v>
      </c>
      <c r="V40" s="79">
        <f>'X RS G &amp; S V'!S24+'RS Attrib'!X199</f>
        <v>14424754.461858798</v>
      </c>
      <c r="W40" s="79">
        <f>'X RS G &amp; S V'!T24+'RS Attrib'!Y199</f>
        <v>15554403.907667017</v>
      </c>
      <c r="X40" s="79">
        <f>'X RS G &amp; S V'!U24+'RS Attrib'!Z199</f>
        <v>16684053.353475237</v>
      </c>
      <c r="Y40" s="79">
        <f>'X RS G &amp; S V'!V24+'RS Attrib'!AA199</f>
        <v>17813702.799283456</v>
      </c>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row>
    <row r="41" spans="2:53" x14ac:dyDescent="0.2">
      <c r="B41" s="219">
        <f>'RS V Info'!B30</f>
        <v>0</v>
      </c>
      <c r="C41" s="224"/>
      <c r="D41" s="225"/>
      <c r="E41" s="226"/>
      <c r="F41" s="562"/>
      <c r="G41" s="562"/>
      <c r="H41" s="562"/>
      <c r="I41" s="562"/>
      <c r="J41" s="562"/>
      <c r="K41" s="562"/>
      <c r="L41" s="562"/>
      <c r="M41" s="562"/>
      <c r="N41" s="562"/>
      <c r="O41" s="562"/>
      <c r="P41" s="562"/>
      <c r="Q41" s="562"/>
      <c r="R41" s="562"/>
      <c r="S41" s="562"/>
      <c r="T41" s="562"/>
      <c r="U41" s="562"/>
      <c r="V41" s="562"/>
      <c r="W41" s="562"/>
      <c r="X41" s="562"/>
      <c r="Y41" s="562"/>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4"/>
      <c r="AW41" s="384"/>
      <c r="AX41" s="384"/>
      <c r="AY41" s="384"/>
      <c r="AZ41" s="384"/>
      <c r="BA41" s="384"/>
    </row>
    <row r="42" spans="2:53" x14ac:dyDescent="0.2">
      <c r="B42" s="227" t="s">
        <v>82</v>
      </c>
      <c r="C42" s="68"/>
      <c r="D42" s="220">
        <f>'RS V Info'!C30</f>
        <v>0</v>
      </c>
      <c r="E42" s="221">
        <f>'RS V Info'!J30</f>
        <v>0</v>
      </c>
      <c r="F42" s="302">
        <f>'X RS G &amp; S V'!C25+'RS Attrib'!H222</f>
        <v>0</v>
      </c>
      <c r="G42" s="302">
        <f>'X RS G &amp; S V'!D25+'RS Attrib'!I222</f>
        <v>0</v>
      </c>
      <c r="H42" s="302">
        <f>'X RS G &amp; S V'!E25+'RS Attrib'!J222</f>
        <v>0</v>
      </c>
      <c r="I42" s="302">
        <f>'X RS G &amp; S V'!F25+'RS Attrib'!K222</f>
        <v>0</v>
      </c>
      <c r="J42" s="302">
        <f>'X RS G &amp; S V'!G25+'RS Attrib'!L222</f>
        <v>0</v>
      </c>
      <c r="K42" s="302">
        <f>'X RS G &amp; S V'!H25+'RS Attrib'!M222</f>
        <v>0</v>
      </c>
      <c r="L42" s="302">
        <f>'X RS G &amp; S V'!I25+'RS Attrib'!N222</f>
        <v>0</v>
      </c>
      <c r="M42" s="302">
        <f>'X RS G &amp; S V'!J25+'RS Attrib'!O222</f>
        <v>0</v>
      </c>
      <c r="N42" s="302">
        <f>'X RS G &amp; S V'!K25+'RS Attrib'!P222</f>
        <v>0</v>
      </c>
      <c r="O42" s="302">
        <f>'X RS G &amp; S V'!L25+'RS Attrib'!Q222</f>
        <v>0</v>
      </c>
      <c r="P42" s="302">
        <f>'X RS G &amp; S V'!M25+'RS Attrib'!R222</f>
        <v>0</v>
      </c>
      <c r="Q42" s="302">
        <f>'X RS G &amp; S V'!N25+'RS Attrib'!S222</f>
        <v>0</v>
      </c>
      <c r="R42" s="302">
        <f>'X RS G &amp; S V'!O25+'RS Attrib'!T222</f>
        <v>0</v>
      </c>
      <c r="S42" s="302">
        <f>'X RS G &amp; S V'!P25+'RS Attrib'!U222</f>
        <v>0</v>
      </c>
      <c r="T42" s="302">
        <f>'X RS G &amp; S V'!Q25+'RS Attrib'!V222</f>
        <v>0</v>
      </c>
      <c r="U42" s="302">
        <f>'X RS G &amp; S V'!R25+'RS Attrib'!W222</f>
        <v>0</v>
      </c>
      <c r="V42" s="302">
        <f>'X RS G &amp; S V'!S25+'RS Attrib'!X222</f>
        <v>0</v>
      </c>
      <c r="W42" s="302">
        <f>'X RS G &amp; S V'!T25+'RS Attrib'!Y222</f>
        <v>0</v>
      </c>
      <c r="X42" s="302">
        <f>'X RS G &amp; S V'!U25+'RS Attrib'!Z222</f>
        <v>0</v>
      </c>
      <c r="Y42" s="302">
        <f>'X RS G &amp; S V'!V25+'RS Attrib'!AA222</f>
        <v>0</v>
      </c>
      <c r="Z42" s="384"/>
      <c r="AA42" s="384"/>
      <c r="AB42" s="384"/>
      <c r="AC42" s="384"/>
      <c r="AD42" s="384"/>
      <c r="AE42" s="384"/>
      <c r="AF42" s="384"/>
      <c r="AG42" s="384"/>
      <c r="AH42" s="384"/>
      <c r="AI42" s="384"/>
      <c r="AJ42" s="384"/>
      <c r="AK42" s="384"/>
      <c r="AL42" s="384"/>
      <c r="AM42" s="384"/>
      <c r="AN42" s="384"/>
      <c r="AO42" s="384"/>
      <c r="AP42" s="384"/>
      <c r="AQ42" s="384"/>
      <c r="AR42" s="384"/>
      <c r="AS42" s="384"/>
      <c r="AT42" s="384"/>
      <c r="AU42" s="384"/>
      <c r="AV42" s="384"/>
      <c r="AW42" s="384"/>
      <c r="AX42" s="384"/>
      <c r="AY42" s="384"/>
      <c r="AZ42" s="384"/>
      <c r="BA42" s="384"/>
    </row>
    <row r="43" spans="2:53" x14ac:dyDescent="0.2">
      <c r="B43" s="228" t="s">
        <v>83</v>
      </c>
      <c r="C43" s="229"/>
      <c r="D43" s="230">
        <f>D42</f>
        <v>0</v>
      </c>
      <c r="E43" s="231">
        <f>E42</f>
        <v>0</v>
      </c>
      <c r="F43" s="563">
        <f>'X RS G &amp; S V'!C25+'RS Attrib'!H220</f>
        <v>0</v>
      </c>
      <c r="G43" s="563">
        <f>'X RS G &amp; S V'!D25+'RS Attrib'!I220</f>
        <v>0</v>
      </c>
      <c r="H43" s="563">
        <f>'X RS G &amp; S V'!E25+'RS Attrib'!J220</f>
        <v>0</v>
      </c>
      <c r="I43" s="563">
        <f>'X RS G &amp; S V'!F25+'RS Attrib'!K220</f>
        <v>0</v>
      </c>
      <c r="J43" s="563">
        <f>'X RS G &amp; S V'!G25+'RS Attrib'!L220</f>
        <v>0</v>
      </c>
      <c r="K43" s="563">
        <f>'X RS G &amp; S V'!H25+'RS Attrib'!M220</f>
        <v>0</v>
      </c>
      <c r="L43" s="563">
        <f>'X RS G &amp; S V'!I25+'RS Attrib'!N220</f>
        <v>0</v>
      </c>
      <c r="M43" s="563">
        <f>'X RS G &amp; S V'!J25+'RS Attrib'!O220</f>
        <v>0</v>
      </c>
      <c r="N43" s="563">
        <f>'X RS G &amp; S V'!K25+'RS Attrib'!P220</f>
        <v>0</v>
      </c>
      <c r="O43" s="563">
        <f>'X RS G &amp; S V'!L25+'RS Attrib'!Q220</f>
        <v>0</v>
      </c>
      <c r="P43" s="563">
        <f>'X RS G &amp; S V'!M25+'RS Attrib'!R220</f>
        <v>0</v>
      </c>
      <c r="Q43" s="563">
        <f>'X RS G &amp; S V'!N25+'RS Attrib'!S220</f>
        <v>0</v>
      </c>
      <c r="R43" s="563">
        <f>'X RS G &amp; S V'!O25+'RS Attrib'!T220</f>
        <v>0</v>
      </c>
      <c r="S43" s="563">
        <f>'X RS G &amp; S V'!P25+'RS Attrib'!U220</f>
        <v>0</v>
      </c>
      <c r="T43" s="563">
        <f>'X RS G &amp; S V'!Q25+'RS Attrib'!V220</f>
        <v>0</v>
      </c>
      <c r="U43" s="563">
        <f>'X RS G &amp; S V'!R25+'RS Attrib'!W220</f>
        <v>0</v>
      </c>
      <c r="V43" s="563">
        <f>'X RS G &amp; S V'!S25+'RS Attrib'!X220</f>
        <v>0</v>
      </c>
      <c r="W43" s="563">
        <f>'X RS G &amp; S V'!T25+'RS Attrib'!Y220</f>
        <v>0</v>
      </c>
      <c r="X43" s="563">
        <f>'X RS G &amp; S V'!U25+'RS Attrib'!Z220</f>
        <v>0</v>
      </c>
      <c r="Y43" s="563">
        <f>'X RS G &amp; S V'!V25+'RS Attrib'!AA220</f>
        <v>0</v>
      </c>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84"/>
      <c r="AZ43" s="384"/>
      <c r="BA43" s="384"/>
    </row>
    <row r="44" spans="2:53" x14ac:dyDescent="0.2">
      <c r="B44" s="219">
        <f>'RS V Info'!B31</f>
        <v>0</v>
      </c>
      <c r="C44" s="68"/>
      <c r="D44" s="220"/>
      <c r="E44" s="221"/>
      <c r="F44" s="79"/>
      <c r="G44" s="79"/>
      <c r="H44" s="79"/>
      <c r="I44" s="79"/>
      <c r="J44" s="79"/>
      <c r="K44" s="79"/>
      <c r="L44" s="79"/>
      <c r="M44" s="79"/>
      <c r="N44" s="79"/>
      <c r="O44" s="79"/>
      <c r="P44" s="79"/>
      <c r="Q44" s="79"/>
      <c r="R44" s="79"/>
      <c r="S44" s="79"/>
      <c r="T44" s="79"/>
      <c r="U44" s="79"/>
      <c r="V44" s="79"/>
      <c r="W44" s="79"/>
      <c r="X44" s="79"/>
      <c r="Y44" s="79"/>
      <c r="Z44" s="384"/>
      <c r="AA44" s="384"/>
      <c r="AB44" s="384"/>
      <c r="AC44" s="384"/>
      <c r="AD44" s="384"/>
      <c r="AE44" s="384"/>
      <c r="AF44" s="384"/>
      <c r="AG44" s="384"/>
      <c r="AH44" s="384"/>
      <c r="AI44" s="384"/>
      <c r="AJ44" s="384"/>
      <c r="AK44" s="384"/>
      <c r="AL44" s="384"/>
      <c r="AM44" s="384"/>
      <c r="AN44" s="384"/>
      <c r="AO44" s="384"/>
      <c r="AP44" s="384"/>
      <c r="AQ44" s="384"/>
      <c r="AR44" s="384"/>
      <c r="AS44" s="384"/>
      <c r="AT44" s="384"/>
      <c r="AU44" s="384"/>
      <c r="AV44" s="384"/>
      <c r="AW44" s="384"/>
      <c r="AX44" s="384"/>
      <c r="AY44" s="384"/>
      <c r="AZ44" s="384"/>
      <c r="BA44" s="384"/>
    </row>
    <row r="45" spans="2:53" x14ac:dyDescent="0.2">
      <c r="B45" s="227" t="s">
        <v>82</v>
      </c>
      <c r="C45" s="68"/>
      <c r="D45" s="220">
        <f>'RS V Info'!C31</f>
        <v>0</v>
      </c>
      <c r="E45" s="221">
        <f>'RS V Info'!J31</f>
        <v>0</v>
      </c>
      <c r="F45" s="79">
        <f>'X RS G &amp; S V'!C26+'RS Attrib'!H243</f>
        <v>0</v>
      </c>
      <c r="G45" s="79">
        <f>'X RS G &amp; S V'!D26+'RS Attrib'!I243</f>
        <v>0</v>
      </c>
      <c r="H45" s="79">
        <f>'X RS G &amp; S V'!E26+'RS Attrib'!J243</f>
        <v>0</v>
      </c>
      <c r="I45" s="79">
        <f>'X RS G &amp; S V'!F26+'RS Attrib'!K243</f>
        <v>0</v>
      </c>
      <c r="J45" s="79">
        <f>'X RS G &amp; S V'!G26+'RS Attrib'!L243</f>
        <v>0</v>
      </c>
      <c r="K45" s="79">
        <f>'X RS G &amp; S V'!H26+'RS Attrib'!M243</f>
        <v>0</v>
      </c>
      <c r="L45" s="79">
        <f>'X RS G &amp; S V'!I26+'RS Attrib'!N243</f>
        <v>0</v>
      </c>
      <c r="M45" s="79">
        <f>'X RS G &amp; S V'!J26+'RS Attrib'!O243</f>
        <v>0</v>
      </c>
      <c r="N45" s="79">
        <f>'X RS G &amp; S V'!K26+'RS Attrib'!P243</f>
        <v>0</v>
      </c>
      <c r="O45" s="79">
        <f>'X RS G &amp; S V'!L26+'RS Attrib'!Q243</f>
        <v>0</v>
      </c>
      <c r="P45" s="79">
        <f>'X RS G &amp; S V'!M26+'RS Attrib'!R243</f>
        <v>0</v>
      </c>
      <c r="Q45" s="79">
        <f>'X RS G &amp; S V'!N26+'RS Attrib'!S243</f>
        <v>0</v>
      </c>
      <c r="R45" s="79">
        <f>'X RS G &amp; S V'!O26+'RS Attrib'!T243</f>
        <v>0</v>
      </c>
      <c r="S45" s="79">
        <f>'X RS G &amp; S V'!P26+'RS Attrib'!U243</f>
        <v>0</v>
      </c>
      <c r="T45" s="79">
        <f>'X RS G &amp; S V'!Q26+'RS Attrib'!V243</f>
        <v>0</v>
      </c>
      <c r="U45" s="79">
        <f>'X RS G &amp; S V'!R26+'RS Attrib'!W243</f>
        <v>0</v>
      </c>
      <c r="V45" s="79">
        <f>'X RS G &amp; S V'!S26+'RS Attrib'!X243</f>
        <v>0</v>
      </c>
      <c r="W45" s="79">
        <f>'X RS G &amp; S V'!T26+'RS Attrib'!Y243</f>
        <v>0</v>
      </c>
      <c r="X45" s="79">
        <f>'X RS G &amp; S V'!U26+'RS Attrib'!Z243</f>
        <v>0</v>
      </c>
      <c r="Y45" s="79">
        <f>'X RS G &amp; S V'!V26+'RS Attrib'!AA243</f>
        <v>0</v>
      </c>
      <c r="Z45" s="384"/>
      <c r="AA45" s="384"/>
      <c r="AB45" s="384"/>
      <c r="AC45" s="384"/>
      <c r="AD45" s="384"/>
      <c r="AE45" s="384"/>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4"/>
    </row>
    <row r="46" spans="2:53" x14ac:dyDescent="0.2">
      <c r="B46" s="228" t="s">
        <v>83</v>
      </c>
      <c r="C46" s="68"/>
      <c r="D46" s="220">
        <f>D45</f>
        <v>0</v>
      </c>
      <c r="E46" s="221">
        <f>E45</f>
        <v>0</v>
      </c>
      <c r="F46" s="79">
        <f>'X RS G &amp; S V'!C26+'RS Attrib'!H241</f>
        <v>0</v>
      </c>
      <c r="G46" s="79">
        <f>'X RS G &amp; S V'!D26+'RS Attrib'!I241</f>
        <v>0</v>
      </c>
      <c r="H46" s="79">
        <f>'X RS G &amp; S V'!E26+'RS Attrib'!J241</f>
        <v>0</v>
      </c>
      <c r="I46" s="79">
        <f>'X RS G &amp; S V'!F26+'RS Attrib'!K241</f>
        <v>0</v>
      </c>
      <c r="J46" s="79">
        <f>'X RS G &amp; S V'!G26+'RS Attrib'!L241</f>
        <v>0</v>
      </c>
      <c r="K46" s="79">
        <f>'X RS G &amp; S V'!H26+'RS Attrib'!M241</f>
        <v>0</v>
      </c>
      <c r="L46" s="79">
        <f>'X RS G &amp; S V'!I26+'RS Attrib'!N241</f>
        <v>0</v>
      </c>
      <c r="M46" s="79">
        <f>'X RS G &amp; S V'!J26+'RS Attrib'!O241</f>
        <v>0</v>
      </c>
      <c r="N46" s="79">
        <f>'X RS G &amp; S V'!K26+'RS Attrib'!P241</f>
        <v>0</v>
      </c>
      <c r="O46" s="79">
        <f>'X RS G &amp; S V'!L26+'RS Attrib'!Q241</f>
        <v>0</v>
      </c>
      <c r="P46" s="79">
        <f>'X RS G &amp; S V'!M26+'RS Attrib'!R241</f>
        <v>0</v>
      </c>
      <c r="Q46" s="79">
        <f>'X RS G &amp; S V'!N26+'RS Attrib'!S241</f>
        <v>0</v>
      </c>
      <c r="R46" s="79">
        <f>'X RS G &amp; S V'!O26+'RS Attrib'!T241</f>
        <v>0</v>
      </c>
      <c r="S46" s="79">
        <f>'X RS G &amp; S V'!P26+'RS Attrib'!U241</f>
        <v>0</v>
      </c>
      <c r="T46" s="79">
        <f>'X RS G &amp; S V'!Q26+'RS Attrib'!V241</f>
        <v>0</v>
      </c>
      <c r="U46" s="79">
        <f>'X RS G &amp; S V'!R26+'RS Attrib'!W241</f>
        <v>0</v>
      </c>
      <c r="V46" s="79">
        <f>'X RS G &amp; S V'!S26+'RS Attrib'!X241</f>
        <v>0</v>
      </c>
      <c r="W46" s="79">
        <f>'X RS G &amp; S V'!T26+'RS Attrib'!Y241</f>
        <v>0</v>
      </c>
      <c r="X46" s="79">
        <f>'X RS G &amp; S V'!U26+'RS Attrib'!Z241</f>
        <v>0</v>
      </c>
      <c r="Y46" s="79">
        <f>'X RS G &amp; S V'!V26+'RS Attrib'!AA241</f>
        <v>0</v>
      </c>
      <c r="Z46" s="384"/>
      <c r="AA46" s="384"/>
      <c r="AB46" s="384"/>
      <c r="AC46" s="384"/>
      <c r="AD46" s="384"/>
      <c r="AE46" s="384"/>
      <c r="AF46" s="384"/>
      <c r="AG46" s="384"/>
      <c r="AH46" s="384"/>
      <c r="AI46" s="384"/>
      <c r="AJ46" s="384"/>
      <c r="AK46" s="384"/>
      <c r="AL46" s="384"/>
      <c r="AM46" s="384"/>
      <c r="AN46" s="384"/>
      <c r="AO46" s="384"/>
      <c r="AP46" s="384"/>
      <c r="AQ46" s="384"/>
      <c r="AR46" s="384"/>
      <c r="AS46" s="384"/>
      <c r="AT46" s="384"/>
      <c r="AU46" s="384"/>
      <c r="AV46" s="384"/>
      <c r="AW46" s="384"/>
      <c r="AX46" s="384"/>
      <c r="AY46" s="384"/>
      <c r="AZ46" s="384"/>
      <c r="BA46" s="384"/>
    </row>
    <row r="47" spans="2:53" x14ac:dyDescent="0.2">
      <c r="B47" s="219">
        <f>'RS V Info'!B32</f>
        <v>0</v>
      </c>
      <c r="C47" s="224"/>
      <c r="D47" s="225"/>
      <c r="E47" s="226"/>
      <c r="F47" s="562"/>
      <c r="G47" s="562"/>
      <c r="H47" s="562"/>
      <c r="I47" s="562"/>
      <c r="J47" s="562"/>
      <c r="K47" s="562"/>
      <c r="L47" s="562"/>
      <c r="M47" s="562"/>
      <c r="N47" s="562"/>
      <c r="O47" s="562"/>
      <c r="P47" s="562"/>
      <c r="Q47" s="562"/>
      <c r="R47" s="562"/>
      <c r="S47" s="562"/>
      <c r="T47" s="562"/>
      <c r="U47" s="562"/>
      <c r="V47" s="562"/>
      <c r="W47" s="562"/>
      <c r="X47" s="562"/>
      <c r="Y47" s="562"/>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c r="BA47" s="384"/>
    </row>
    <row r="48" spans="2:53" x14ac:dyDescent="0.2">
      <c r="B48" s="227" t="s">
        <v>82</v>
      </c>
      <c r="C48" s="68"/>
      <c r="D48" s="220">
        <f>'RS V Info'!C32</f>
        <v>0</v>
      </c>
      <c r="E48" s="221">
        <f>'RS V Info'!J32</f>
        <v>0</v>
      </c>
      <c r="F48" s="302">
        <f>'X RS G &amp; S V'!C27+'RS Attrib'!H264</f>
        <v>0</v>
      </c>
      <c r="G48" s="302">
        <f>'X RS G &amp; S V'!D27+'RS Attrib'!I264</f>
        <v>0</v>
      </c>
      <c r="H48" s="302">
        <f>'X RS G &amp; S V'!E27+'RS Attrib'!J264</f>
        <v>0</v>
      </c>
      <c r="I48" s="302">
        <f>'X RS G &amp; S V'!F27+'RS Attrib'!K264</f>
        <v>0</v>
      </c>
      <c r="J48" s="302">
        <f>'X RS G &amp; S V'!G27+'RS Attrib'!L264</f>
        <v>0</v>
      </c>
      <c r="K48" s="302">
        <f>'X RS G &amp; S V'!H27+'RS Attrib'!M264</f>
        <v>0</v>
      </c>
      <c r="L48" s="302">
        <f>'X RS G &amp; S V'!I27+'RS Attrib'!N264</f>
        <v>0</v>
      </c>
      <c r="M48" s="302">
        <f>'X RS G &amp; S V'!J27+'RS Attrib'!O264</f>
        <v>0</v>
      </c>
      <c r="N48" s="302">
        <f>'X RS G &amp; S V'!K27+'RS Attrib'!P264</f>
        <v>0</v>
      </c>
      <c r="O48" s="302">
        <f>'X RS G &amp; S V'!L27+'RS Attrib'!Q264</f>
        <v>0</v>
      </c>
      <c r="P48" s="302">
        <f>'X RS G &amp; S V'!M27+'RS Attrib'!R264</f>
        <v>0</v>
      </c>
      <c r="Q48" s="302">
        <f>'X RS G &amp; S V'!N27+'RS Attrib'!S264</f>
        <v>0</v>
      </c>
      <c r="R48" s="302">
        <f>'X RS G &amp; S V'!O27+'RS Attrib'!T264</f>
        <v>0</v>
      </c>
      <c r="S48" s="302">
        <f>'X RS G &amp; S V'!P27+'RS Attrib'!U264</f>
        <v>0</v>
      </c>
      <c r="T48" s="302">
        <f>'X RS G &amp; S V'!Q27+'RS Attrib'!V264</f>
        <v>0</v>
      </c>
      <c r="U48" s="302">
        <f>'X RS G &amp; S V'!R27+'RS Attrib'!W264</f>
        <v>0</v>
      </c>
      <c r="V48" s="302">
        <f>'X RS G &amp; S V'!S27+'RS Attrib'!X264</f>
        <v>0</v>
      </c>
      <c r="W48" s="302">
        <f>'X RS G &amp; S V'!T27+'RS Attrib'!Y264</f>
        <v>0</v>
      </c>
      <c r="X48" s="302">
        <f>'X RS G &amp; S V'!U27+'RS Attrib'!Z264</f>
        <v>0</v>
      </c>
      <c r="Y48" s="302">
        <f>'X RS G &amp; S V'!V27+'RS Attrib'!AA264</f>
        <v>0</v>
      </c>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4"/>
      <c r="AW48" s="384"/>
      <c r="AX48" s="384"/>
      <c r="AY48" s="384"/>
      <c r="AZ48" s="384"/>
      <c r="BA48" s="384"/>
    </row>
    <row r="49" spans="2:53" x14ac:dyDescent="0.2">
      <c r="B49" s="228" t="s">
        <v>83</v>
      </c>
      <c r="C49" s="229"/>
      <c r="D49" s="230">
        <f>D48</f>
        <v>0</v>
      </c>
      <c r="E49" s="231">
        <f>E48</f>
        <v>0</v>
      </c>
      <c r="F49" s="563">
        <f>'X RS G &amp; S V'!C27+'RS Attrib'!H262</f>
        <v>0</v>
      </c>
      <c r="G49" s="563">
        <f>'X RS G &amp; S V'!D27+'RS Attrib'!I262</f>
        <v>0</v>
      </c>
      <c r="H49" s="563">
        <f>'X RS G &amp; S V'!E27+'RS Attrib'!J262</f>
        <v>0</v>
      </c>
      <c r="I49" s="563">
        <f>'X RS G &amp; S V'!F27+'RS Attrib'!K262</f>
        <v>0</v>
      </c>
      <c r="J49" s="563">
        <f>'X RS G &amp; S V'!G27+'RS Attrib'!L262</f>
        <v>0</v>
      </c>
      <c r="K49" s="563">
        <f>'X RS G &amp; S V'!H27+'RS Attrib'!M262</f>
        <v>0</v>
      </c>
      <c r="L49" s="563">
        <f>'X RS G &amp; S V'!I27+'RS Attrib'!N262</f>
        <v>0</v>
      </c>
      <c r="M49" s="563">
        <f>'X RS G &amp; S V'!J27+'RS Attrib'!O262</f>
        <v>0</v>
      </c>
      <c r="N49" s="563">
        <f>'X RS G &amp; S V'!K27+'RS Attrib'!P262</f>
        <v>0</v>
      </c>
      <c r="O49" s="563">
        <f>'X RS G &amp; S V'!L27+'RS Attrib'!Q262</f>
        <v>0</v>
      </c>
      <c r="P49" s="563">
        <f>'X RS G &amp; S V'!M27+'RS Attrib'!R262</f>
        <v>0</v>
      </c>
      <c r="Q49" s="563">
        <f>'X RS G &amp; S V'!N27+'RS Attrib'!S262</f>
        <v>0</v>
      </c>
      <c r="R49" s="563">
        <f>'X RS G &amp; S V'!O27+'RS Attrib'!T262</f>
        <v>0</v>
      </c>
      <c r="S49" s="563">
        <f>'X RS G &amp; S V'!P27+'RS Attrib'!U262</f>
        <v>0</v>
      </c>
      <c r="T49" s="563">
        <f>'X RS G &amp; S V'!Q27+'RS Attrib'!V262</f>
        <v>0</v>
      </c>
      <c r="U49" s="563">
        <f>'X RS G &amp; S V'!R27+'RS Attrib'!W262</f>
        <v>0</v>
      </c>
      <c r="V49" s="563">
        <f>'X RS G &amp; S V'!S27+'RS Attrib'!X262</f>
        <v>0</v>
      </c>
      <c r="W49" s="563">
        <f>'X RS G &amp; S V'!T27+'RS Attrib'!Y262</f>
        <v>0</v>
      </c>
      <c r="X49" s="563">
        <f>'X RS G &amp; S V'!U27+'RS Attrib'!Z262</f>
        <v>0</v>
      </c>
      <c r="Y49" s="563">
        <f>'X RS G &amp; S V'!V27+'RS Attrib'!AA262</f>
        <v>0</v>
      </c>
      <c r="Z49" s="384"/>
      <c r="AA49" s="384"/>
      <c r="AB49" s="384"/>
      <c r="AC49" s="384"/>
      <c r="AD49" s="384"/>
      <c r="AE49" s="384"/>
      <c r="AF49" s="384"/>
      <c r="AG49" s="384"/>
      <c r="AH49" s="384"/>
      <c r="AI49" s="384"/>
      <c r="AJ49" s="384"/>
      <c r="AK49" s="384"/>
      <c r="AL49" s="384"/>
      <c r="AM49" s="384"/>
      <c r="AN49" s="384"/>
      <c r="AO49" s="384"/>
      <c r="AP49" s="384"/>
      <c r="AQ49" s="384"/>
      <c r="AR49" s="384"/>
      <c r="AS49" s="384"/>
      <c r="AT49" s="384"/>
      <c r="AU49" s="384"/>
      <c r="AV49" s="384"/>
      <c r="AW49" s="384"/>
      <c r="AX49" s="384"/>
      <c r="AY49" s="384"/>
      <c r="AZ49" s="384"/>
      <c r="BA49" s="384"/>
    </row>
    <row r="50" spans="2:53" x14ac:dyDescent="0.2">
      <c r="B50" s="219">
        <f>'RS V Info'!B33</f>
        <v>0</v>
      </c>
      <c r="C50" s="68"/>
      <c r="D50" s="220"/>
      <c r="E50" s="221"/>
      <c r="F50" s="79"/>
      <c r="G50" s="79"/>
      <c r="H50" s="79"/>
      <c r="I50" s="79"/>
      <c r="J50" s="79"/>
      <c r="K50" s="79"/>
      <c r="L50" s="79"/>
      <c r="M50" s="79"/>
      <c r="N50" s="79"/>
      <c r="O50" s="79"/>
      <c r="P50" s="79"/>
      <c r="Q50" s="79"/>
      <c r="R50" s="79"/>
      <c r="S50" s="79"/>
      <c r="T50" s="79"/>
      <c r="U50" s="79"/>
      <c r="V50" s="79"/>
      <c r="W50" s="79"/>
      <c r="X50" s="79"/>
      <c r="Y50" s="79"/>
      <c r="Z50" s="384"/>
      <c r="AA50" s="384"/>
      <c r="AB50" s="384"/>
      <c r="AC50" s="384"/>
      <c r="AD50" s="384"/>
      <c r="AE50" s="384"/>
      <c r="AF50" s="384"/>
      <c r="AG50" s="384"/>
      <c r="AH50" s="384"/>
      <c r="AI50" s="384"/>
      <c r="AJ50" s="384"/>
      <c r="AK50" s="384"/>
      <c r="AL50" s="384"/>
      <c r="AM50" s="384"/>
      <c r="AN50" s="384"/>
      <c r="AO50" s="384"/>
      <c r="AP50" s="384"/>
      <c r="AQ50" s="384"/>
      <c r="AR50" s="384"/>
      <c r="AS50" s="384"/>
      <c r="AT50" s="384"/>
      <c r="AU50" s="384"/>
      <c r="AV50" s="384"/>
      <c r="AW50" s="384"/>
      <c r="AX50" s="384"/>
      <c r="AY50" s="384"/>
      <c r="AZ50" s="384"/>
      <c r="BA50" s="384"/>
    </row>
    <row r="51" spans="2:53" x14ac:dyDescent="0.2">
      <c r="B51" s="222" t="s">
        <v>82</v>
      </c>
      <c r="C51" s="68"/>
      <c r="D51" s="220">
        <f>'RS V Info'!C33</f>
        <v>0</v>
      </c>
      <c r="E51" s="221">
        <f>'RS V Info'!J33</f>
        <v>0</v>
      </c>
      <c r="F51" s="79">
        <f>'X RS G &amp; S V'!C28+'RS Attrib'!H285</f>
        <v>0</v>
      </c>
      <c r="G51" s="79">
        <f>'X RS G &amp; S V'!D28+'RS Attrib'!I285</f>
        <v>0</v>
      </c>
      <c r="H51" s="79">
        <f>'X RS G &amp; S V'!E28+'RS Attrib'!J285</f>
        <v>0</v>
      </c>
      <c r="I51" s="79">
        <f>'X RS G &amp; S V'!F28+'RS Attrib'!K285</f>
        <v>0</v>
      </c>
      <c r="J51" s="79">
        <f>'X RS G &amp; S V'!G28+'RS Attrib'!L285</f>
        <v>0</v>
      </c>
      <c r="K51" s="79">
        <f>'X RS G &amp; S V'!H28+'RS Attrib'!M285</f>
        <v>0</v>
      </c>
      <c r="L51" s="79">
        <f>'X RS G &amp; S V'!I28+'RS Attrib'!N285</f>
        <v>0</v>
      </c>
      <c r="M51" s="79">
        <f>'X RS G &amp; S V'!J28+'RS Attrib'!O285</f>
        <v>0</v>
      </c>
      <c r="N51" s="79">
        <f>'X RS G &amp; S V'!K28+'RS Attrib'!P285</f>
        <v>0</v>
      </c>
      <c r="O51" s="79">
        <f>'X RS G &amp; S V'!L28+'RS Attrib'!Q285</f>
        <v>0</v>
      </c>
      <c r="P51" s="79">
        <f>'X RS G &amp; S V'!M28+'RS Attrib'!R285</f>
        <v>0</v>
      </c>
      <c r="Q51" s="79">
        <f>'X RS G &amp; S V'!N28+'RS Attrib'!S285</f>
        <v>0</v>
      </c>
      <c r="R51" s="79">
        <f>'X RS G &amp; S V'!O28+'RS Attrib'!T285</f>
        <v>0</v>
      </c>
      <c r="S51" s="79">
        <f>'X RS G &amp; S V'!P28+'RS Attrib'!U285</f>
        <v>0</v>
      </c>
      <c r="T51" s="79">
        <f>'X RS G &amp; S V'!Q28+'RS Attrib'!V285</f>
        <v>0</v>
      </c>
      <c r="U51" s="79">
        <f>'X RS G &amp; S V'!R28+'RS Attrib'!W285</f>
        <v>0</v>
      </c>
      <c r="V51" s="79">
        <f>'X RS G &amp; S V'!S28+'RS Attrib'!X285</f>
        <v>0</v>
      </c>
      <c r="W51" s="79">
        <f>'X RS G &amp; S V'!T28+'RS Attrib'!Y285</f>
        <v>0</v>
      </c>
      <c r="X51" s="79">
        <f>'X RS G &amp; S V'!U28+'RS Attrib'!Z285</f>
        <v>0</v>
      </c>
      <c r="Y51" s="79">
        <f>'X RS G &amp; S V'!V28+'RS Attrib'!AA285</f>
        <v>0</v>
      </c>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4"/>
      <c r="AZ51" s="384"/>
      <c r="BA51" s="384"/>
    </row>
    <row r="52" spans="2:53" x14ac:dyDescent="0.2">
      <c r="B52" s="232" t="s">
        <v>83</v>
      </c>
      <c r="C52" s="68"/>
      <c r="D52" s="220">
        <f>D51</f>
        <v>0</v>
      </c>
      <c r="E52" s="221">
        <f>E51</f>
        <v>0</v>
      </c>
      <c r="F52" s="79">
        <f>'X RS G &amp; S V'!C28+'RS Attrib'!H283</f>
        <v>0</v>
      </c>
      <c r="G52" s="79">
        <f>'X RS G &amp; S V'!D28+'RS Attrib'!I283</f>
        <v>0</v>
      </c>
      <c r="H52" s="79">
        <f>'X RS G &amp; S V'!E28+'RS Attrib'!J283</f>
        <v>0</v>
      </c>
      <c r="I52" s="79">
        <f>'X RS G &amp; S V'!F28+'RS Attrib'!K283</f>
        <v>0</v>
      </c>
      <c r="J52" s="79">
        <f>'X RS G &amp; S V'!G28+'RS Attrib'!L283</f>
        <v>0</v>
      </c>
      <c r="K52" s="79">
        <f>'X RS G &amp; S V'!H28+'RS Attrib'!M283</f>
        <v>0</v>
      </c>
      <c r="L52" s="79">
        <f>'X RS G &amp; S V'!I28+'RS Attrib'!N283</f>
        <v>0</v>
      </c>
      <c r="M52" s="79">
        <f>'X RS G &amp; S V'!J28+'RS Attrib'!O283</f>
        <v>0</v>
      </c>
      <c r="N52" s="79">
        <f>'X RS G &amp; S V'!K28+'RS Attrib'!P283</f>
        <v>0</v>
      </c>
      <c r="O52" s="79">
        <f>'X RS G &amp; S V'!L28+'RS Attrib'!Q283</f>
        <v>0</v>
      </c>
      <c r="P52" s="79">
        <f>'X RS G &amp; S V'!M28+'RS Attrib'!R283</f>
        <v>0</v>
      </c>
      <c r="Q52" s="79">
        <f>'X RS G &amp; S V'!N28+'RS Attrib'!S283</f>
        <v>0</v>
      </c>
      <c r="R52" s="79">
        <f>'X RS G &amp; S V'!O28+'RS Attrib'!T283</f>
        <v>0</v>
      </c>
      <c r="S52" s="79">
        <f>'X RS G &amp; S V'!P28+'RS Attrib'!U283</f>
        <v>0</v>
      </c>
      <c r="T52" s="79">
        <f>'X RS G &amp; S V'!Q28+'RS Attrib'!V283</f>
        <v>0</v>
      </c>
      <c r="U52" s="79">
        <f>'X RS G &amp; S V'!R28+'RS Attrib'!W283</f>
        <v>0</v>
      </c>
      <c r="V52" s="79">
        <f>'X RS G &amp; S V'!S28+'RS Attrib'!X283</f>
        <v>0</v>
      </c>
      <c r="W52" s="79">
        <f>'X RS G &amp; S V'!T28+'RS Attrib'!Y283</f>
        <v>0</v>
      </c>
      <c r="X52" s="79">
        <f>'X RS G &amp; S V'!U28+'RS Attrib'!Z283</f>
        <v>0</v>
      </c>
      <c r="Y52" s="79">
        <f>'X RS G &amp; S V'!V28+'RS Attrib'!AA283</f>
        <v>0</v>
      </c>
      <c r="Z52" s="384"/>
      <c r="AA52" s="384"/>
      <c r="AB52" s="384"/>
      <c r="AC52" s="3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row>
    <row r="53" spans="2:53" ht="15" x14ac:dyDescent="0.2">
      <c r="B53" s="237" t="s">
        <v>18</v>
      </c>
      <c r="C53" s="238"/>
      <c r="D53" s="239"/>
      <c r="E53" s="240"/>
      <c r="F53" s="170"/>
      <c r="G53" s="170"/>
      <c r="H53" s="170"/>
      <c r="I53" s="170"/>
      <c r="J53" s="170"/>
      <c r="K53" s="170"/>
      <c r="L53" s="170"/>
      <c r="M53" s="170"/>
      <c r="N53" s="170"/>
      <c r="O53" s="170"/>
      <c r="P53" s="170"/>
      <c r="Q53" s="170"/>
      <c r="R53" s="170"/>
      <c r="S53" s="170"/>
      <c r="T53" s="170"/>
      <c r="U53" s="170"/>
      <c r="V53" s="170"/>
      <c r="W53" s="170"/>
      <c r="X53" s="170"/>
      <c r="Y53" s="170"/>
      <c r="Z53" s="384"/>
      <c r="AA53" s="384"/>
      <c r="AB53" s="384"/>
      <c r="AC53" s="384"/>
      <c r="AD53" s="384"/>
      <c r="AE53" s="384"/>
      <c r="AF53" s="384"/>
      <c r="AG53" s="384"/>
      <c r="AH53" s="384"/>
      <c r="AI53" s="384"/>
      <c r="AJ53" s="384"/>
      <c r="AK53" s="384"/>
      <c r="AL53" s="384"/>
      <c r="AM53" s="384"/>
      <c r="AN53" s="384"/>
      <c r="AO53" s="384"/>
      <c r="AP53" s="384"/>
      <c r="AQ53" s="384"/>
      <c r="AR53" s="384"/>
      <c r="AS53" s="384"/>
      <c r="AT53" s="384"/>
      <c r="AU53" s="384"/>
      <c r="AV53" s="384"/>
      <c r="AW53" s="384"/>
      <c r="AX53" s="384"/>
      <c r="AY53" s="384"/>
      <c r="AZ53" s="384"/>
      <c r="BA53" s="384"/>
    </row>
    <row r="54" spans="2:53" x14ac:dyDescent="0.2">
      <c r="B54" s="219" t="str">
        <f>'RS V Info'!B35</f>
        <v>Recreational and amenity visits</v>
      </c>
      <c r="C54" s="68"/>
      <c r="D54" s="220"/>
      <c r="E54" s="221"/>
      <c r="F54" s="79"/>
      <c r="G54" s="79"/>
      <c r="H54" s="79"/>
      <c r="I54" s="79"/>
      <c r="J54" s="79"/>
      <c r="K54" s="79"/>
      <c r="L54" s="79"/>
      <c r="M54" s="79"/>
      <c r="N54" s="79"/>
      <c r="O54" s="79"/>
      <c r="P54" s="79"/>
      <c r="Q54" s="79"/>
      <c r="R54" s="79"/>
      <c r="S54" s="79"/>
      <c r="T54" s="79"/>
      <c r="U54" s="79"/>
      <c r="V54" s="79"/>
      <c r="W54" s="79"/>
      <c r="X54" s="79"/>
      <c r="Y54" s="79"/>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row>
    <row r="55" spans="2:53" x14ac:dyDescent="0.2">
      <c r="B55" s="222" t="s">
        <v>82</v>
      </c>
      <c r="C55" s="68"/>
      <c r="D55" s="220" t="str">
        <f>'RS V Info'!C35</f>
        <v>Mostly others who don't pay NE for it</v>
      </c>
      <c r="E55" s="221">
        <f>'RS V Info'!J35</f>
        <v>0</v>
      </c>
      <c r="F55" s="79">
        <f>'X RS G &amp; S V'!C30+'RS Attrib'!H307</f>
        <v>383333.33333333337</v>
      </c>
      <c r="G55" s="79">
        <f>'X RS G &amp; S V'!D30+'RS Attrib'!I307</f>
        <v>383333.33333333337</v>
      </c>
      <c r="H55" s="79">
        <f>'X RS G &amp; S V'!E30+'RS Attrib'!J307</f>
        <v>383333.33333333337</v>
      </c>
      <c r="I55" s="79">
        <f>'X RS G &amp; S V'!F30+'RS Attrib'!K307</f>
        <v>383333.33333333337</v>
      </c>
      <c r="J55" s="79">
        <f>'X RS G &amp; S V'!G30+'RS Attrib'!L307</f>
        <v>383333.33333333337</v>
      </c>
      <c r="K55" s="79">
        <f>'X RS G &amp; S V'!H30+'RS Attrib'!M307</f>
        <v>383333.33333333337</v>
      </c>
      <c r="L55" s="79">
        <f>'X RS G &amp; S V'!I30+'RS Attrib'!N307</f>
        <v>383333.33333333337</v>
      </c>
      <c r="M55" s="79">
        <f>'X RS G &amp; S V'!J30+'RS Attrib'!O307</f>
        <v>383333.33333333337</v>
      </c>
      <c r="N55" s="79">
        <f>'X RS G &amp; S V'!K30+'RS Attrib'!P307</f>
        <v>383333.33333333337</v>
      </c>
      <c r="O55" s="79">
        <f>'X RS G &amp; S V'!L30+'RS Attrib'!Q307</f>
        <v>383333.33333333337</v>
      </c>
      <c r="P55" s="79">
        <f>'X RS G &amp; S V'!M30+'RS Attrib'!R307</f>
        <v>383333.33333333337</v>
      </c>
      <c r="Q55" s="79">
        <f>'X RS G &amp; S V'!N30+'RS Attrib'!S307</f>
        <v>383333.33333333337</v>
      </c>
      <c r="R55" s="79">
        <f>'X RS G &amp; S V'!O30+'RS Attrib'!T307</f>
        <v>383333.33333333337</v>
      </c>
      <c r="S55" s="79">
        <f>'X RS G &amp; S V'!P30+'RS Attrib'!U307</f>
        <v>383333.33333333337</v>
      </c>
      <c r="T55" s="79">
        <f>'X RS G &amp; S V'!Q30+'RS Attrib'!V307</f>
        <v>383333.33333333337</v>
      </c>
      <c r="U55" s="79">
        <f>'X RS G &amp; S V'!R30+'RS Attrib'!W307</f>
        <v>383333.33333333337</v>
      </c>
      <c r="V55" s="79">
        <f>'X RS G &amp; S V'!S30+'RS Attrib'!X307</f>
        <v>383333.33333333337</v>
      </c>
      <c r="W55" s="79">
        <f>'X RS G &amp; S V'!T30+'RS Attrib'!Y307</f>
        <v>383333.33333333337</v>
      </c>
      <c r="X55" s="79">
        <f>'X RS G &amp; S V'!U30+'RS Attrib'!Z307</f>
        <v>383333.33333333337</v>
      </c>
      <c r="Y55" s="79">
        <f>'X RS G &amp; S V'!V30+'RS Attrib'!AA307</f>
        <v>383333.33333333337</v>
      </c>
      <c r="Z55" s="384"/>
      <c r="AA55" s="384"/>
      <c r="AB55" s="384"/>
      <c r="AC55" s="384"/>
      <c r="AD55" s="384"/>
      <c r="AE55" s="384"/>
      <c r="AF55" s="384"/>
      <c r="AG55" s="384"/>
      <c r="AH55" s="384"/>
      <c r="AI55" s="384"/>
      <c r="AJ55" s="384"/>
      <c r="AK55" s="384"/>
      <c r="AL55" s="384"/>
      <c r="AM55" s="384"/>
      <c r="AN55" s="384"/>
      <c r="AO55" s="384"/>
      <c r="AP55" s="384"/>
      <c r="AQ55" s="384"/>
      <c r="AR55" s="384"/>
      <c r="AS55" s="384"/>
      <c r="AT55" s="384"/>
      <c r="AU55" s="384"/>
      <c r="AV55" s="384"/>
      <c r="AW55" s="384"/>
      <c r="AX55" s="384"/>
      <c r="AY55" s="384"/>
      <c r="AZ55" s="384"/>
      <c r="BA55" s="384"/>
    </row>
    <row r="56" spans="2:53" x14ac:dyDescent="0.2">
      <c r="B56" s="223" t="s">
        <v>83</v>
      </c>
      <c r="C56" s="68"/>
      <c r="D56" s="220" t="str">
        <f>D55</f>
        <v>Mostly others who don't pay NE for it</v>
      </c>
      <c r="E56" s="221">
        <f>E55</f>
        <v>0</v>
      </c>
      <c r="F56" s="79">
        <f>'X RS G &amp; S V'!C30+'RS Attrib'!H305</f>
        <v>383333.33333333337</v>
      </c>
      <c r="G56" s="79">
        <f>'X RS G &amp; S V'!D30+'RS Attrib'!I305</f>
        <v>383333.33333333337</v>
      </c>
      <c r="H56" s="79">
        <f>'X RS G &amp; S V'!E30+'RS Attrib'!J305</f>
        <v>383333.33333333337</v>
      </c>
      <c r="I56" s="79">
        <f>'X RS G &amp; S V'!F30+'RS Attrib'!K305</f>
        <v>383333.33333333337</v>
      </c>
      <c r="J56" s="79">
        <f>'X RS G &amp; S V'!G30+'RS Attrib'!L305</f>
        <v>383333.33333333337</v>
      </c>
      <c r="K56" s="79">
        <f>'X RS G &amp; S V'!H30+'RS Attrib'!M305</f>
        <v>383333.33333333337</v>
      </c>
      <c r="L56" s="79">
        <f>'X RS G &amp; S V'!I30+'RS Attrib'!N305</f>
        <v>383333.33333333337</v>
      </c>
      <c r="M56" s="79">
        <f>'X RS G &amp; S V'!J30+'RS Attrib'!O305</f>
        <v>383333.33333333337</v>
      </c>
      <c r="N56" s="79">
        <f>'X RS G &amp; S V'!K30+'RS Attrib'!P305</f>
        <v>383333.33333333337</v>
      </c>
      <c r="O56" s="79">
        <f>'X RS G &amp; S V'!L30+'RS Attrib'!Q305</f>
        <v>383333.33333333337</v>
      </c>
      <c r="P56" s="79">
        <f>'X RS G &amp; S V'!M30+'RS Attrib'!R305</f>
        <v>383333.33333333337</v>
      </c>
      <c r="Q56" s="79">
        <f>'X RS G &amp; S V'!N30+'RS Attrib'!S305</f>
        <v>383333.33333333337</v>
      </c>
      <c r="R56" s="79">
        <f>'X RS G &amp; S V'!O30+'RS Attrib'!T305</f>
        <v>383333.33333333337</v>
      </c>
      <c r="S56" s="79">
        <f>'X RS G &amp; S V'!P30+'RS Attrib'!U305</f>
        <v>383333.33333333337</v>
      </c>
      <c r="T56" s="79">
        <f>'X RS G &amp; S V'!Q30+'RS Attrib'!V305</f>
        <v>383333.33333333337</v>
      </c>
      <c r="U56" s="79">
        <f>'X RS G &amp; S V'!R30+'RS Attrib'!W305</f>
        <v>383333.33333333337</v>
      </c>
      <c r="V56" s="79">
        <f>'X RS G &amp; S V'!S30+'RS Attrib'!X305</f>
        <v>383333.33333333337</v>
      </c>
      <c r="W56" s="79">
        <f>'X RS G &amp; S V'!T30+'RS Attrib'!Y305</f>
        <v>383333.33333333337</v>
      </c>
      <c r="X56" s="79">
        <f>'X RS G &amp; S V'!U30+'RS Attrib'!Z305</f>
        <v>383333.33333333337</v>
      </c>
      <c r="Y56" s="79">
        <f>'X RS G &amp; S V'!V30+'RS Attrib'!AA305</f>
        <v>383333.33333333337</v>
      </c>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4"/>
      <c r="AY56" s="384"/>
      <c r="AZ56" s="384"/>
      <c r="BA56" s="384"/>
    </row>
    <row r="57" spans="2:53" x14ac:dyDescent="0.2">
      <c r="B57" s="219" t="str">
        <f>'RS V Info'!B36</f>
        <v>Scientific (Research)</v>
      </c>
      <c r="C57" s="224"/>
      <c r="D57" s="225"/>
      <c r="E57" s="226"/>
      <c r="F57" s="562"/>
      <c r="G57" s="562"/>
      <c r="H57" s="562"/>
      <c r="I57" s="562"/>
      <c r="J57" s="562"/>
      <c r="K57" s="562"/>
      <c r="L57" s="562"/>
      <c r="M57" s="562"/>
      <c r="N57" s="562"/>
      <c r="O57" s="562"/>
      <c r="P57" s="562"/>
      <c r="Q57" s="562"/>
      <c r="R57" s="562"/>
      <c r="S57" s="562"/>
      <c r="T57" s="562"/>
      <c r="U57" s="562"/>
      <c r="V57" s="562"/>
      <c r="W57" s="562"/>
      <c r="X57" s="562"/>
      <c r="Y57" s="562"/>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4"/>
      <c r="AY57" s="384"/>
      <c r="AZ57" s="384"/>
      <c r="BA57" s="384"/>
    </row>
    <row r="58" spans="2:53" x14ac:dyDescent="0.2">
      <c r="B58" s="227" t="s">
        <v>82</v>
      </c>
      <c r="C58" s="68"/>
      <c r="D58" s="220" t="str">
        <f>'RS V Info'!C36</f>
        <v>Mostly others who don't pay NE for it</v>
      </c>
      <c r="E58" s="221">
        <f>'RS V Info'!J36</f>
        <v>0</v>
      </c>
      <c r="F58" s="302">
        <f>'X RS G &amp; S V'!C31+'RS Attrib'!H328</f>
        <v>0</v>
      </c>
      <c r="G58" s="302">
        <f>'X RS G &amp; S V'!D31+'RS Attrib'!I328</f>
        <v>0</v>
      </c>
      <c r="H58" s="302">
        <f>'X RS G &amp; S V'!E31+'RS Attrib'!J328</f>
        <v>0</v>
      </c>
      <c r="I58" s="302">
        <f>'X RS G &amp; S V'!F31+'RS Attrib'!K328</f>
        <v>0</v>
      </c>
      <c r="J58" s="302">
        <f>'X RS G &amp; S V'!G31+'RS Attrib'!L328</f>
        <v>0</v>
      </c>
      <c r="K58" s="302">
        <f>'X RS G &amp; S V'!H31+'RS Attrib'!M328</f>
        <v>0</v>
      </c>
      <c r="L58" s="302">
        <f>'X RS G &amp; S V'!I31+'RS Attrib'!N328</f>
        <v>0</v>
      </c>
      <c r="M58" s="302">
        <f>'X RS G &amp; S V'!J31+'RS Attrib'!O328</f>
        <v>0</v>
      </c>
      <c r="N58" s="302">
        <f>'X RS G &amp; S V'!K31+'RS Attrib'!P328</f>
        <v>0</v>
      </c>
      <c r="O58" s="302">
        <f>'X RS G &amp; S V'!L31+'RS Attrib'!Q328</f>
        <v>0</v>
      </c>
      <c r="P58" s="302">
        <f>'X RS G &amp; S V'!M31+'RS Attrib'!R328</f>
        <v>0</v>
      </c>
      <c r="Q58" s="302">
        <f>'X RS G &amp; S V'!N31+'RS Attrib'!S328</f>
        <v>0</v>
      </c>
      <c r="R58" s="302">
        <f>'X RS G &amp; S V'!O31+'RS Attrib'!T328</f>
        <v>0</v>
      </c>
      <c r="S58" s="302">
        <f>'X RS G &amp; S V'!P31+'RS Attrib'!U328</f>
        <v>0</v>
      </c>
      <c r="T58" s="302">
        <f>'X RS G &amp; S V'!Q31+'RS Attrib'!V328</f>
        <v>0</v>
      </c>
      <c r="U58" s="302">
        <f>'X RS G &amp; S V'!R31+'RS Attrib'!W328</f>
        <v>0</v>
      </c>
      <c r="V58" s="302">
        <f>'X RS G &amp; S V'!S31+'RS Attrib'!X328</f>
        <v>0</v>
      </c>
      <c r="W58" s="302">
        <f>'X RS G &amp; S V'!T31+'RS Attrib'!Y328</f>
        <v>0</v>
      </c>
      <c r="X58" s="302">
        <f>'X RS G &amp; S V'!U31+'RS Attrib'!Z328</f>
        <v>0</v>
      </c>
      <c r="Y58" s="302">
        <f>'X RS G &amp; S V'!V31+'RS Attrib'!AA328</f>
        <v>0</v>
      </c>
      <c r="Z58" s="384"/>
      <c r="AA58" s="384"/>
      <c r="AB58" s="384"/>
      <c r="AC58" s="384"/>
      <c r="AD58" s="384"/>
      <c r="AE58" s="384"/>
      <c r="AF58" s="384"/>
      <c r="AG58" s="384"/>
      <c r="AH58" s="384"/>
      <c r="AI58" s="384"/>
      <c r="AJ58" s="384"/>
      <c r="AK58" s="384"/>
      <c r="AL58" s="384"/>
      <c r="AM58" s="384"/>
      <c r="AN58" s="384"/>
      <c r="AO58" s="384"/>
      <c r="AP58" s="384"/>
      <c r="AQ58" s="384"/>
      <c r="AR58" s="384"/>
      <c r="AS58" s="384"/>
      <c r="AT58" s="384"/>
      <c r="AU58" s="384"/>
      <c r="AV58" s="384"/>
      <c r="AW58" s="384"/>
      <c r="AX58" s="384"/>
      <c r="AY58" s="384"/>
      <c r="AZ58" s="384"/>
      <c r="BA58" s="384"/>
    </row>
    <row r="59" spans="2:53" x14ac:dyDescent="0.2">
      <c r="B59" s="228" t="s">
        <v>83</v>
      </c>
      <c r="C59" s="229"/>
      <c r="D59" s="230" t="str">
        <f>D58</f>
        <v>Mostly others who don't pay NE for it</v>
      </c>
      <c r="E59" s="231">
        <f>E58</f>
        <v>0</v>
      </c>
      <c r="F59" s="563">
        <f>'X RS G &amp; S V'!C31+'RS Attrib'!H326</f>
        <v>0</v>
      </c>
      <c r="G59" s="563">
        <f>'X RS G &amp; S V'!D31+'RS Attrib'!I326</f>
        <v>0</v>
      </c>
      <c r="H59" s="563">
        <f>'X RS G &amp; S V'!E31+'RS Attrib'!J326</f>
        <v>0</v>
      </c>
      <c r="I59" s="563">
        <f>'X RS G &amp; S V'!F31+'RS Attrib'!K326</f>
        <v>0</v>
      </c>
      <c r="J59" s="563">
        <f>'X RS G &amp; S V'!G31+'RS Attrib'!L326</f>
        <v>0</v>
      </c>
      <c r="K59" s="563">
        <f>'X RS G &amp; S V'!H31+'RS Attrib'!M326</f>
        <v>0</v>
      </c>
      <c r="L59" s="563">
        <f>'X RS G &amp; S V'!I31+'RS Attrib'!N326</f>
        <v>0</v>
      </c>
      <c r="M59" s="563">
        <f>'X RS G &amp; S V'!J31+'RS Attrib'!O326</f>
        <v>0</v>
      </c>
      <c r="N59" s="563">
        <f>'X RS G &amp; S V'!K31+'RS Attrib'!P326</f>
        <v>0</v>
      </c>
      <c r="O59" s="563">
        <f>'X RS G &amp; S V'!L31+'RS Attrib'!Q326</f>
        <v>0</v>
      </c>
      <c r="P59" s="563">
        <f>'X RS G &amp; S V'!M31+'RS Attrib'!R326</f>
        <v>0</v>
      </c>
      <c r="Q59" s="563">
        <f>'X RS G &amp; S V'!N31+'RS Attrib'!S326</f>
        <v>0</v>
      </c>
      <c r="R59" s="563">
        <f>'X RS G &amp; S V'!O31+'RS Attrib'!T326</f>
        <v>0</v>
      </c>
      <c r="S59" s="563">
        <f>'X RS G &amp; S V'!P31+'RS Attrib'!U326</f>
        <v>0</v>
      </c>
      <c r="T59" s="563">
        <f>'X RS G &amp; S V'!Q31+'RS Attrib'!V326</f>
        <v>0</v>
      </c>
      <c r="U59" s="563">
        <f>'X RS G &amp; S V'!R31+'RS Attrib'!W326</f>
        <v>0</v>
      </c>
      <c r="V59" s="563">
        <f>'X RS G &amp; S V'!S31+'RS Attrib'!X326</f>
        <v>0</v>
      </c>
      <c r="W59" s="563">
        <f>'X RS G &amp; S V'!T31+'RS Attrib'!Y326</f>
        <v>0</v>
      </c>
      <c r="X59" s="563">
        <f>'X RS G &amp; S V'!U31+'RS Attrib'!Z326</f>
        <v>0</v>
      </c>
      <c r="Y59" s="563">
        <f>'X RS G &amp; S V'!V31+'RS Attrib'!AA326</f>
        <v>0</v>
      </c>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4"/>
      <c r="AY59" s="384"/>
      <c r="AZ59" s="384"/>
      <c r="BA59" s="384"/>
    </row>
    <row r="60" spans="2:53" x14ac:dyDescent="0.2">
      <c r="B60" s="219" t="str">
        <f>'RS V Info'!B37</f>
        <v>Educational visits. Direct teaching</v>
      </c>
      <c r="C60" s="68"/>
      <c r="D60" s="220"/>
      <c r="E60" s="221"/>
      <c r="F60" s="79"/>
      <c r="G60" s="79"/>
      <c r="H60" s="79"/>
      <c r="I60" s="79"/>
      <c r="J60" s="79"/>
      <c r="K60" s="79"/>
      <c r="L60" s="79"/>
      <c r="M60" s="79"/>
      <c r="N60" s="79"/>
      <c r="O60" s="79"/>
      <c r="P60" s="79"/>
      <c r="Q60" s="79"/>
      <c r="R60" s="79"/>
      <c r="S60" s="79"/>
      <c r="T60" s="79"/>
      <c r="U60" s="79"/>
      <c r="V60" s="79"/>
      <c r="W60" s="79"/>
      <c r="X60" s="79"/>
      <c r="Y60" s="79"/>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4"/>
      <c r="AY60" s="384"/>
      <c r="AZ60" s="384"/>
      <c r="BA60" s="384"/>
    </row>
    <row r="61" spans="2:53" x14ac:dyDescent="0.2">
      <c r="B61" s="227" t="s">
        <v>82</v>
      </c>
      <c r="C61" s="68"/>
      <c r="D61" s="220" t="str">
        <f>'RS V Info'!C37</f>
        <v>Mostly others who don't pay NE for it</v>
      </c>
      <c r="E61" s="221">
        <f>'RS V Info'!J37</f>
        <v>0</v>
      </c>
      <c r="F61" s="79">
        <f>'X RS G &amp; S V'!C32+'RS Attrib'!H349</f>
        <v>6900</v>
      </c>
      <c r="G61" s="79">
        <f>'X RS G &amp; S V'!D32+'RS Attrib'!I349</f>
        <v>6900</v>
      </c>
      <c r="H61" s="79">
        <f>'X RS G &amp; S V'!E32+'RS Attrib'!J349</f>
        <v>6900</v>
      </c>
      <c r="I61" s="79">
        <f>'X RS G &amp; S V'!F32+'RS Attrib'!K349</f>
        <v>6900</v>
      </c>
      <c r="J61" s="79">
        <f>'X RS G &amp; S V'!G32+'RS Attrib'!L349</f>
        <v>6900</v>
      </c>
      <c r="K61" s="79">
        <f>'X RS G &amp; S V'!H32+'RS Attrib'!M349</f>
        <v>6900</v>
      </c>
      <c r="L61" s="79">
        <f>'X RS G &amp; S V'!I32+'RS Attrib'!N349</f>
        <v>6900</v>
      </c>
      <c r="M61" s="79">
        <f>'X RS G &amp; S V'!J32+'RS Attrib'!O349</f>
        <v>6900</v>
      </c>
      <c r="N61" s="79">
        <f>'X RS G &amp; S V'!K32+'RS Attrib'!P349</f>
        <v>6900</v>
      </c>
      <c r="O61" s="79">
        <f>'X RS G &amp; S V'!L32+'RS Attrib'!Q349</f>
        <v>6900</v>
      </c>
      <c r="P61" s="79">
        <f>'X RS G &amp; S V'!M32+'RS Attrib'!R349</f>
        <v>6900</v>
      </c>
      <c r="Q61" s="79">
        <f>'X RS G &amp; S V'!N32+'RS Attrib'!S349</f>
        <v>6900</v>
      </c>
      <c r="R61" s="79">
        <f>'X RS G &amp; S V'!O32+'RS Attrib'!T349</f>
        <v>6900</v>
      </c>
      <c r="S61" s="79">
        <f>'X RS G &amp; S V'!P32+'RS Attrib'!U349</f>
        <v>6900</v>
      </c>
      <c r="T61" s="79">
        <f>'X RS G &amp; S V'!Q32+'RS Attrib'!V349</f>
        <v>6900</v>
      </c>
      <c r="U61" s="79">
        <f>'X RS G &amp; S V'!R32+'RS Attrib'!W349</f>
        <v>6900</v>
      </c>
      <c r="V61" s="79">
        <f>'X RS G &amp; S V'!S32+'RS Attrib'!X349</f>
        <v>6900</v>
      </c>
      <c r="W61" s="79">
        <f>'X RS G &amp; S V'!T32+'RS Attrib'!Y349</f>
        <v>6900</v>
      </c>
      <c r="X61" s="79">
        <f>'X RS G &amp; S V'!U32+'RS Attrib'!Z349</f>
        <v>6900</v>
      </c>
      <c r="Y61" s="79">
        <f>'X RS G &amp; S V'!V32+'RS Attrib'!AA349</f>
        <v>6900</v>
      </c>
      <c r="Z61" s="384"/>
      <c r="AA61" s="384"/>
      <c r="AB61" s="384"/>
      <c r="AC61" s="384"/>
      <c r="AD61" s="384"/>
      <c r="AE61" s="384"/>
      <c r="AF61" s="384"/>
      <c r="AG61" s="384"/>
      <c r="AH61" s="384"/>
      <c r="AI61" s="384"/>
      <c r="AJ61" s="384"/>
      <c r="AK61" s="384"/>
      <c r="AL61" s="384"/>
      <c r="AM61" s="384"/>
      <c r="AN61" s="384"/>
      <c r="AO61" s="384"/>
      <c r="AP61" s="384"/>
      <c r="AQ61" s="384"/>
      <c r="AR61" s="384"/>
      <c r="AS61" s="384"/>
      <c r="AT61" s="384"/>
      <c r="AU61" s="384"/>
      <c r="AV61" s="384"/>
      <c r="AW61" s="384"/>
      <c r="AX61" s="384"/>
      <c r="AY61" s="384"/>
      <c r="AZ61" s="384"/>
      <c r="BA61" s="384"/>
    </row>
    <row r="62" spans="2:53" x14ac:dyDescent="0.2">
      <c r="B62" s="228" t="s">
        <v>83</v>
      </c>
      <c r="C62" s="68"/>
      <c r="D62" s="220" t="str">
        <f>D61</f>
        <v>Mostly others who don't pay NE for it</v>
      </c>
      <c r="E62" s="221">
        <f>E61</f>
        <v>0</v>
      </c>
      <c r="F62" s="79">
        <f>'X RS G &amp; S V'!C32+'RS Attrib'!H347</f>
        <v>6900</v>
      </c>
      <c r="G62" s="79">
        <f>'X RS G &amp; S V'!D32+'RS Attrib'!I347</f>
        <v>6900</v>
      </c>
      <c r="H62" s="79">
        <f>'X RS G &amp; S V'!E32+'RS Attrib'!J347</f>
        <v>6900</v>
      </c>
      <c r="I62" s="79">
        <f>'X RS G &amp; S V'!F32+'RS Attrib'!K347</f>
        <v>6900</v>
      </c>
      <c r="J62" s="79">
        <f>'X RS G &amp; S V'!G32+'RS Attrib'!L347</f>
        <v>6900</v>
      </c>
      <c r="K62" s="79">
        <f>'X RS G &amp; S V'!H32+'RS Attrib'!M347</f>
        <v>6900</v>
      </c>
      <c r="L62" s="79">
        <f>'X RS G &amp; S V'!I32+'RS Attrib'!N347</f>
        <v>6900</v>
      </c>
      <c r="M62" s="79">
        <f>'X RS G &amp; S V'!J32+'RS Attrib'!O347</f>
        <v>6900</v>
      </c>
      <c r="N62" s="79">
        <f>'X RS G &amp; S V'!K32+'RS Attrib'!P347</f>
        <v>6900</v>
      </c>
      <c r="O62" s="79">
        <f>'X RS G &amp; S V'!L32+'RS Attrib'!Q347</f>
        <v>6900</v>
      </c>
      <c r="P62" s="79">
        <f>'X RS G &amp; S V'!M32+'RS Attrib'!R347</f>
        <v>6900</v>
      </c>
      <c r="Q62" s="79">
        <f>'X RS G &amp; S V'!N32+'RS Attrib'!S347</f>
        <v>6900</v>
      </c>
      <c r="R62" s="79">
        <f>'X RS G &amp; S V'!O32+'RS Attrib'!T347</f>
        <v>6900</v>
      </c>
      <c r="S62" s="79">
        <f>'X RS G &amp; S V'!P32+'RS Attrib'!U347</f>
        <v>6900</v>
      </c>
      <c r="T62" s="79">
        <f>'X RS G &amp; S V'!Q32+'RS Attrib'!V347</f>
        <v>6900</v>
      </c>
      <c r="U62" s="79">
        <f>'X RS G &amp; S V'!R32+'RS Attrib'!W347</f>
        <v>6900</v>
      </c>
      <c r="V62" s="79">
        <f>'X RS G &amp; S V'!S32+'RS Attrib'!X347</f>
        <v>6900</v>
      </c>
      <c r="W62" s="79">
        <f>'X RS G &amp; S V'!T32+'RS Attrib'!Y347</f>
        <v>6900</v>
      </c>
      <c r="X62" s="79">
        <f>'X RS G &amp; S V'!U32+'RS Attrib'!Z347</f>
        <v>6900</v>
      </c>
      <c r="Y62" s="79">
        <f>'X RS G &amp; S V'!V32+'RS Attrib'!AA347</f>
        <v>6900</v>
      </c>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row>
    <row r="63" spans="2:53" ht="28.5" x14ac:dyDescent="0.2">
      <c r="B63" s="219" t="str">
        <f>'RS V Info'!B38</f>
        <v>Educational visits. Site used by others</v>
      </c>
      <c r="C63" s="224"/>
      <c r="D63" s="225"/>
      <c r="E63" s="226"/>
      <c r="F63" s="562"/>
      <c r="G63" s="562"/>
      <c r="H63" s="562"/>
      <c r="I63" s="562"/>
      <c r="J63" s="562"/>
      <c r="K63" s="562"/>
      <c r="L63" s="562"/>
      <c r="M63" s="562"/>
      <c r="N63" s="562"/>
      <c r="O63" s="562"/>
      <c r="P63" s="562"/>
      <c r="Q63" s="562"/>
      <c r="R63" s="562"/>
      <c r="S63" s="562"/>
      <c r="T63" s="562"/>
      <c r="U63" s="562"/>
      <c r="V63" s="562"/>
      <c r="W63" s="562"/>
      <c r="X63" s="562"/>
      <c r="Y63" s="562"/>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row>
    <row r="64" spans="2:53" x14ac:dyDescent="0.2">
      <c r="B64" s="227" t="s">
        <v>82</v>
      </c>
      <c r="C64" s="68"/>
      <c r="D64" s="220" t="str">
        <f>'RS V Info'!C38</f>
        <v>Mostly others who don't pay NE for it</v>
      </c>
      <c r="E64" s="221">
        <f>'RS V Info'!J38</f>
        <v>0</v>
      </c>
      <c r="F64" s="302">
        <f>'X RS G &amp; S V'!C33+'RS Attrib'!H370</f>
        <v>4166.666666666667</v>
      </c>
      <c r="G64" s="302">
        <f>'X RS G &amp; S V'!D33+'RS Attrib'!I370</f>
        <v>4166.666666666667</v>
      </c>
      <c r="H64" s="302">
        <f>'X RS G &amp; S V'!E33+'RS Attrib'!J370</f>
        <v>4166.666666666667</v>
      </c>
      <c r="I64" s="302">
        <f>'X RS G &amp; S V'!F33+'RS Attrib'!K370</f>
        <v>4166.666666666667</v>
      </c>
      <c r="J64" s="302">
        <f>'X RS G &amp; S V'!G33+'RS Attrib'!L370</f>
        <v>4166.666666666667</v>
      </c>
      <c r="K64" s="302">
        <f>'X RS G &amp; S V'!H33+'RS Attrib'!M370</f>
        <v>4166.666666666667</v>
      </c>
      <c r="L64" s="302">
        <f>'X RS G &amp; S V'!I33+'RS Attrib'!N370</f>
        <v>4166.666666666667</v>
      </c>
      <c r="M64" s="302">
        <f>'X RS G &amp; S V'!J33+'RS Attrib'!O370</f>
        <v>4166.666666666667</v>
      </c>
      <c r="N64" s="302">
        <f>'X RS G &amp; S V'!K33+'RS Attrib'!P370</f>
        <v>4166.666666666667</v>
      </c>
      <c r="O64" s="302">
        <f>'X RS G &amp; S V'!L33+'RS Attrib'!Q370</f>
        <v>4166.666666666667</v>
      </c>
      <c r="P64" s="302">
        <f>'X RS G &amp; S V'!M33+'RS Attrib'!R370</f>
        <v>4166.666666666667</v>
      </c>
      <c r="Q64" s="302">
        <f>'X RS G &amp; S V'!N33+'RS Attrib'!S370</f>
        <v>4166.666666666667</v>
      </c>
      <c r="R64" s="302">
        <f>'X RS G &amp; S V'!O33+'RS Attrib'!T370</f>
        <v>4166.666666666667</v>
      </c>
      <c r="S64" s="302">
        <f>'X RS G &amp; S V'!P33+'RS Attrib'!U370</f>
        <v>4166.666666666667</v>
      </c>
      <c r="T64" s="302">
        <f>'X RS G &amp; S V'!Q33+'RS Attrib'!V370</f>
        <v>4166.666666666667</v>
      </c>
      <c r="U64" s="302">
        <f>'X RS G &amp; S V'!R33+'RS Attrib'!W370</f>
        <v>4166.666666666667</v>
      </c>
      <c r="V64" s="302">
        <f>'X RS G &amp; S V'!S33+'RS Attrib'!X370</f>
        <v>4166.666666666667</v>
      </c>
      <c r="W64" s="302">
        <f>'X RS G &amp; S V'!T33+'RS Attrib'!Y370</f>
        <v>4166.666666666667</v>
      </c>
      <c r="X64" s="302">
        <f>'X RS G &amp; S V'!U33+'RS Attrib'!Z370</f>
        <v>4166.666666666667</v>
      </c>
      <c r="Y64" s="302">
        <f>'X RS G &amp; S V'!V33+'RS Attrib'!AA370</f>
        <v>4166.666666666667</v>
      </c>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row>
    <row r="65" spans="2:53" x14ac:dyDescent="0.2">
      <c r="B65" s="228" t="s">
        <v>83</v>
      </c>
      <c r="C65" s="229"/>
      <c r="D65" s="230" t="str">
        <f>D64</f>
        <v>Mostly others who don't pay NE for it</v>
      </c>
      <c r="E65" s="231">
        <f>E64</f>
        <v>0</v>
      </c>
      <c r="F65" s="563">
        <f>'X RS G &amp; S V'!C33+'RS Attrib'!H368</f>
        <v>4166.666666666667</v>
      </c>
      <c r="G65" s="563">
        <f>'X RS G &amp; S V'!D33+'RS Attrib'!I368</f>
        <v>4166.666666666667</v>
      </c>
      <c r="H65" s="563">
        <f>'X RS G &amp; S V'!E33+'RS Attrib'!J368</f>
        <v>4166.666666666667</v>
      </c>
      <c r="I65" s="563">
        <f>'X RS G &amp; S V'!F33+'RS Attrib'!K368</f>
        <v>4166.666666666667</v>
      </c>
      <c r="J65" s="563">
        <f>'X RS G &amp; S V'!G33+'RS Attrib'!L368</f>
        <v>4166.666666666667</v>
      </c>
      <c r="K65" s="563">
        <f>'X RS G &amp; S V'!H33+'RS Attrib'!M368</f>
        <v>4166.666666666667</v>
      </c>
      <c r="L65" s="563">
        <f>'X RS G &amp; S V'!I33+'RS Attrib'!N368</f>
        <v>4166.666666666667</v>
      </c>
      <c r="M65" s="563">
        <f>'X RS G &amp; S V'!J33+'RS Attrib'!O368</f>
        <v>4166.666666666667</v>
      </c>
      <c r="N65" s="563">
        <f>'X RS G &amp; S V'!K33+'RS Attrib'!P368</f>
        <v>4166.666666666667</v>
      </c>
      <c r="O65" s="563">
        <f>'X RS G &amp; S V'!L33+'RS Attrib'!Q368</f>
        <v>4166.666666666667</v>
      </c>
      <c r="P65" s="563">
        <f>'X RS G &amp; S V'!M33+'RS Attrib'!R368</f>
        <v>4166.666666666667</v>
      </c>
      <c r="Q65" s="563">
        <f>'X RS G &amp; S V'!N33+'RS Attrib'!S368</f>
        <v>4166.666666666667</v>
      </c>
      <c r="R65" s="563">
        <f>'X RS G &amp; S V'!O33+'RS Attrib'!T368</f>
        <v>4166.666666666667</v>
      </c>
      <c r="S65" s="563">
        <f>'X RS G &amp; S V'!P33+'RS Attrib'!U368</f>
        <v>4166.666666666667</v>
      </c>
      <c r="T65" s="563">
        <f>'X RS G &amp; S V'!Q33+'RS Attrib'!V368</f>
        <v>4166.666666666667</v>
      </c>
      <c r="U65" s="563">
        <f>'X RS G &amp; S V'!R33+'RS Attrib'!W368</f>
        <v>4166.666666666667</v>
      </c>
      <c r="V65" s="563">
        <f>'X RS G &amp; S V'!S33+'RS Attrib'!X368</f>
        <v>4166.666666666667</v>
      </c>
      <c r="W65" s="563">
        <f>'X RS G &amp; S V'!T33+'RS Attrib'!Y368</f>
        <v>4166.666666666667</v>
      </c>
      <c r="X65" s="563">
        <f>'X RS G &amp; S V'!U33+'RS Attrib'!Z368</f>
        <v>4166.666666666667</v>
      </c>
      <c r="Y65" s="563">
        <f>'X RS G &amp; S V'!V33+'RS Attrib'!AA368</f>
        <v>4166.666666666667</v>
      </c>
      <c r="Z65" s="384"/>
      <c r="AA65" s="384"/>
      <c r="AB65" s="384"/>
      <c r="AC65" s="384"/>
      <c r="AD65" s="384"/>
      <c r="AE65" s="384"/>
      <c r="AF65" s="384"/>
      <c r="AG65" s="384"/>
      <c r="AH65" s="384"/>
      <c r="AI65" s="384"/>
      <c r="AJ65" s="384"/>
      <c r="AK65" s="384"/>
      <c r="AL65" s="384"/>
      <c r="AM65" s="384"/>
      <c r="AN65" s="384"/>
      <c r="AO65" s="384"/>
      <c r="AP65" s="384"/>
      <c r="AQ65" s="384"/>
      <c r="AR65" s="384"/>
      <c r="AS65" s="384"/>
      <c r="AT65" s="384"/>
      <c r="AU65" s="384"/>
      <c r="AV65" s="384"/>
      <c r="AW65" s="384"/>
      <c r="AX65" s="384"/>
      <c r="AY65" s="384"/>
      <c r="AZ65" s="384"/>
      <c r="BA65" s="384"/>
    </row>
    <row r="66" spans="2:53" x14ac:dyDescent="0.2">
      <c r="B66" s="219" t="str">
        <f>'RS V Info'!B39</f>
        <v>Educational work experience</v>
      </c>
      <c r="C66" s="68"/>
      <c r="D66" s="220"/>
      <c r="E66" s="221"/>
      <c r="F66" s="79"/>
      <c r="G66" s="79"/>
      <c r="H66" s="79"/>
      <c r="I66" s="79"/>
      <c r="J66" s="79"/>
      <c r="K66" s="79"/>
      <c r="L66" s="79"/>
      <c r="M66" s="79"/>
      <c r="N66" s="79"/>
      <c r="O66" s="79"/>
      <c r="P66" s="79"/>
      <c r="Q66" s="79"/>
      <c r="R66" s="79"/>
      <c r="S66" s="79"/>
      <c r="T66" s="79"/>
      <c r="U66" s="79"/>
      <c r="V66" s="79"/>
      <c r="W66" s="79"/>
      <c r="X66" s="79"/>
      <c r="Y66" s="79"/>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4"/>
      <c r="AY66" s="384"/>
      <c r="AZ66" s="384"/>
      <c r="BA66" s="384"/>
    </row>
    <row r="67" spans="2:53" x14ac:dyDescent="0.2">
      <c r="B67" s="222" t="s">
        <v>82</v>
      </c>
      <c r="C67" s="68"/>
      <c r="D67" s="220" t="str">
        <f>'RS V Info'!C39</f>
        <v>Mostly others who don't pay NE for it</v>
      </c>
      <c r="E67" s="221">
        <f>'RS V Info'!J39</f>
        <v>0</v>
      </c>
      <c r="F67" s="79">
        <f>'X RS G &amp; S V'!C34+'RS Attrib'!H391</f>
        <v>0</v>
      </c>
      <c r="G67" s="79">
        <f>'X RS G &amp; S V'!D34+'RS Attrib'!I391</f>
        <v>0</v>
      </c>
      <c r="H67" s="79">
        <f>'X RS G &amp; S V'!E34+'RS Attrib'!J391</f>
        <v>0</v>
      </c>
      <c r="I67" s="79">
        <f>'X RS G &amp; S V'!F34+'RS Attrib'!K391</f>
        <v>0</v>
      </c>
      <c r="J67" s="79">
        <f>'X RS G &amp; S V'!G34+'RS Attrib'!L391</f>
        <v>0</v>
      </c>
      <c r="K67" s="79">
        <f>'X RS G &amp; S V'!H34+'RS Attrib'!M391</f>
        <v>0</v>
      </c>
      <c r="L67" s="79">
        <f>'X RS G &amp; S V'!I34+'RS Attrib'!N391</f>
        <v>0</v>
      </c>
      <c r="M67" s="79">
        <f>'X RS G &amp; S V'!J34+'RS Attrib'!O391</f>
        <v>0</v>
      </c>
      <c r="N67" s="79">
        <f>'X RS G &amp; S V'!K34+'RS Attrib'!P391</f>
        <v>0</v>
      </c>
      <c r="O67" s="79">
        <f>'X RS G &amp; S V'!L34+'RS Attrib'!Q391</f>
        <v>0</v>
      </c>
      <c r="P67" s="79">
        <f>'X RS G &amp; S V'!M34+'RS Attrib'!R391</f>
        <v>0</v>
      </c>
      <c r="Q67" s="79">
        <f>'X RS G &amp; S V'!N34+'RS Attrib'!S391</f>
        <v>0</v>
      </c>
      <c r="R67" s="79">
        <f>'X RS G &amp; S V'!O34+'RS Attrib'!T391</f>
        <v>0</v>
      </c>
      <c r="S67" s="79">
        <f>'X RS G &amp; S V'!P34+'RS Attrib'!U391</f>
        <v>0</v>
      </c>
      <c r="T67" s="79">
        <f>'X RS G &amp; S V'!Q34+'RS Attrib'!V391</f>
        <v>0</v>
      </c>
      <c r="U67" s="79">
        <f>'X RS G &amp; S V'!R34+'RS Attrib'!W391</f>
        <v>0</v>
      </c>
      <c r="V67" s="79">
        <f>'X RS G &amp; S V'!S34+'RS Attrib'!X391</f>
        <v>0</v>
      </c>
      <c r="W67" s="79">
        <f>'X RS G &amp; S V'!T34+'RS Attrib'!Y391</f>
        <v>0</v>
      </c>
      <c r="X67" s="79">
        <f>'X RS G &amp; S V'!U34+'RS Attrib'!Z391</f>
        <v>0</v>
      </c>
      <c r="Y67" s="79">
        <f>'X RS G &amp; S V'!V34+'RS Attrib'!AA391</f>
        <v>0</v>
      </c>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4"/>
      <c r="AZ67" s="384"/>
      <c r="BA67" s="384"/>
    </row>
    <row r="68" spans="2:53" x14ac:dyDescent="0.2">
      <c r="B68" s="223" t="s">
        <v>83</v>
      </c>
      <c r="C68" s="68"/>
      <c r="D68" s="220" t="str">
        <f>D67</f>
        <v>Mostly others who don't pay NE for it</v>
      </c>
      <c r="E68" s="221">
        <f>E67</f>
        <v>0</v>
      </c>
      <c r="F68" s="79">
        <f>'X RS G &amp; S V'!C34+'RS Attrib'!H389</f>
        <v>0</v>
      </c>
      <c r="G68" s="79">
        <f>'X RS G &amp; S V'!D34+'RS Attrib'!I389</f>
        <v>0</v>
      </c>
      <c r="H68" s="79">
        <f>'X RS G &amp; S V'!E34+'RS Attrib'!J389</f>
        <v>0</v>
      </c>
      <c r="I68" s="79">
        <f>'X RS G &amp; S V'!F34+'RS Attrib'!K389</f>
        <v>0</v>
      </c>
      <c r="J68" s="79">
        <f>'X RS G &amp; S V'!G34+'RS Attrib'!L389</f>
        <v>0</v>
      </c>
      <c r="K68" s="79">
        <f>'X RS G &amp; S V'!H34+'RS Attrib'!M389</f>
        <v>0</v>
      </c>
      <c r="L68" s="79">
        <f>'X RS G &amp; S V'!I34+'RS Attrib'!N389</f>
        <v>0</v>
      </c>
      <c r="M68" s="79">
        <f>'X RS G &amp; S V'!J34+'RS Attrib'!O389</f>
        <v>0</v>
      </c>
      <c r="N68" s="79">
        <f>'X RS G &amp; S V'!K34+'RS Attrib'!P389</f>
        <v>0</v>
      </c>
      <c r="O68" s="79">
        <f>'X RS G &amp; S V'!L34+'RS Attrib'!Q389</f>
        <v>0</v>
      </c>
      <c r="P68" s="79">
        <f>'X RS G &amp; S V'!M34+'RS Attrib'!R389</f>
        <v>0</v>
      </c>
      <c r="Q68" s="79">
        <f>'X RS G &amp; S V'!N34+'RS Attrib'!S389</f>
        <v>0</v>
      </c>
      <c r="R68" s="79">
        <f>'X RS G &amp; S V'!O34+'RS Attrib'!T389</f>
        <v>0</v>
      </c>
      <c r="S68" s="79">
        <f>'X RS G &amp; S V'!P34+'RS Attrib'!U389</f>
        <v>0</v>
      </c>
      <c r="T68" s="79">
        <f>'X RS G &amp; S V'!Q34+'RS Attrib'!V389</f>
        <v>0</v>
      </c>
      <c r="U68" s="79">
        <f>'X RS G &amp; S V'!R34+'RS Attrib'!W389</f>
        <v>0</v>
      </c>
      <c r="V68" s="79">
        <f>'X RS G &amp; S V'!S34+'RS Attrib'!X389</f>
        <v>0</v>
      </c>
      <c r="W68" s="79">
        <f>'X RS G &amp; S V'!T34+'RS Attrib'!Y389</f>
        <v>0</v>
      </c>
      <c r="X68" s="79">
        <f>'X RS G &amp; S V'!U34+'RS Attrib'!Z389</f>
        <v>0</v>
      </c>
      <c r="Y68" s="79">
        <f>'X RS G &amp; S V'!V34+'RS Attrib'!AA389</f>
        <v>0</v>
      </c>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X68" s="384"/>
      <c r="AY68" s="384"/>
      <c r="AZ68" s="384"/>
      <c r="BA68" s="384"/>
    </row>
    <row r="69" spans="2:53" x14ac:dyDescent="0.2">
      <c r="B69" s="219">
        <f>'RS V Info'!B40</f>
        <v>0</v>
      </c>
      <c r="C69" s="224"/>
      <c r="D69" s="225"/>
      <c r="E69" s="226"/>
      <c r="F69" s="562"/>
      <c r="G69" s="562"/>
      <c r="H69" s="562"/>
      <c r="I69" s="562"/>
      <c r="J69" s="562"/>
      <c r="K69" s="562"/>
      <c r="L69" s="562"/>
      <c r="M69" s="562"/>
      <c r="N69" s="562"/>
      <c r="O69" s="562"/>
      <c r="P69" s="562"/>
      <c r="Q69" s="562"/>
      <c r="R69" s="562"/>
      <c r="S69" s="562"/>
      <c r="T69" s="562"/>
      <c r="U69" s="562"/>
      <c r="V69" s="562"/>
      <c r="W69" s="562"/>
      <c r="X69" s="562"/>
      <c r="Y69" s="562"/>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4"/>
      <c r="AV69" s="384"/>
      <c r="AW69" s="384"/>
      <c r="AX69" s="384"/>
      <c r="AY69" s="384"/>
      <c r="AZ69" s="384"/>
      <c r="BA69" s="384"/>
    </row>
    <row r="70" spans="2:53" x14ac:dyDescent="0.2">
      <c r="B70" s="227" t="s">
        <v>82</v>
      </c>
      <c r="C70" s="68"/>
      <c r="D70" s="220">
        <f>'RS V Info'!C40</f>
        <v>0</v>
      </c>
      <c r="E70" s="221">
        <f>'RS V Info'!J40</f>
        <v>0</v>
      </c>
      <c r="F70" s="302">
        <f>'X RS G &amp; S V'!C35+'RS Attrib'!H412</f>
        <v>0</v>
      </c>
      <c r="G70" s="302">
        <f>'X RS G &amp; S V'!D35+'RS Attrib'!I412</f>
        <v>0</v>
      </c>
      <c r="H70" s="302">
        <f>'X RS G &amp; S V'!E35+'RS Attrib'!J412</f>
        <v>0</v>
      </c>
      <c r="I70" s="302">
        <f>'X RS G &amp; S V'!F35+'RS Attrib'!K412</f>
        <v>0</v>
      </c>
      <c r="J70" s="302">
        <f>'X RS G &amp; S V'!G35+'RS Attrib'!L412</f>
        <v>0</v>
      </c>
      <c r="K70" s="302">
        <f>'X RS G &amp; S V'!H35+'RS Attrib'!M412</f>
        <v>0</v>
      </c>
      <c r="L70" s="302">
        <f>'X RS G &amp; S V'!I35+'RS Attrib'!N412</f>
        <v>0</v>
      </c>
      <c r="M70" s="302">
        <f>'X RS G &amp; S V'!J35+'RS Attrib'!O412</f>
        <v>0</v>
      </c>
      <c r="N70" s="302">
        <f>'X RS G &amp; S V'!K35+'RS Attrib'!P412</f>
        <v>0</v>
      </c>
      <c r="O70" s="302">
        <f>'X RS G &amp; S V'!L35+'RS Attrib'!Q412</f>
        <v>0</v>
      </c>
      <c r="P70" s="302">
        <f>'X RS G &amp; S V'!M35+'RS Attrib'!R412</f>
        <v>0</v>
      </c>
      <c r="Q70" s="302">
        <f>'X RS G &amp; S V'!N35+'RS Attrib'!S412</f>
        <v>0</v>
      </c>
      <c r="R70" s="302">
        <f>'X RS G &amp; S V'!O35+'RS Attrib'!T412</f>
        <v>0</v>
      </c>
      <c r="S70" s="302">
        <f>'X RS G &amp; S V'!P35+'RS Attrib'!U412</f>
        <v>0</v>
      </c>
      <c r="T70" s="302">
        <f>'X RS G &amp; S V'!Q35+'RS Attrib'!V412</f>
        <v>0</v>
      </c>
      <c r="U70" s="302">
        <f>'X RS G &amp; S V'!R35+'RS Attrib'!W412</f>
        <v>0</v>
      </c>
      <c r="V70" s="302">
        <f>'X RS G &amp; S V'!S35+'RS Attrib'!X412</f>
        <v>0</v>
      </c>
      <c r="W70" s="302">
        <f>'X RS G &amp; S V'!T35+'RS Attrib'!Y412</f>
        <v>0</v>
      </c>
      <c r="X70" s="302">
        <f>'X RS G &amp; S V'!U35+'RS Attrib'!Z412</f>
        <v>0</v>
      </c>
      <c r="Y70" s="302">
        <f>'X RS G &amp; S V'!V35+'RS Attrib'!AA412</f>
        <v>0</v>
      </c>
      <c r="Z70" s="384"/>
      <c r="AA70" s="384"/>
      <c r="AB70" s="384"/>
      <c r="AC70" s="384"/>
      <c r="AD70" s="384"/>
      <c r="AE70" s="384"/>
      <c r="AF70" s="384"/>
      <c r="AG70" s="384"/>
      <c r="AH70" s="384"/>
      <c r="AI70" s="384"/>
      <c r="AJ70" s="384"/>
      <c r="AK70" s="384"/>
      <c r="AL70" s="384"/>
      <c r="AM70" s="384"/>
      <c r="AN70" s="384"/>
      <c r="AO70" s="384"/>
      <c r="AP70" s="384"/>
      <c r="AQ70" s="384"/>
      <c r="AR70" s="384"/>
      <c r="AS70" s="384"/>
      <c r="AT70" s="384"/>
      <c r="AU70" s="384"/>
      <c r="AV70" s="384"/>
      <c r="AW70" s="384"/>
      <c r="AX70" s="384"/>
      <c r="AY70" s="384"/>
      <c r="AZ70" s="384"/>
      <c r="BA70" s="384"/>
    </row>
    <row r="71" spans="2:53" x14ac:dyDescent="0.2">
      <c r="B71" s="228" t="s">
        <v>83</v>
      </c>
      <c r="C71" s="229"/>
      <c r="D71" s="230">
        <f>D70</f>
        <v>0</v>
      </c>
      <c r="E71" s="231">
        <f>E70</f>
        <v>0</v>
      </c>
      <c r="F71" s="563">
        <f>'X RS G &amp; S V'!C35+'RS Attrib'!H410</f>
        <v>0</v>
      </c>
      <c r="G71" s="563">
        <f>'X RS G &amp; S V'!D35+'RS Attrib'!I410</f>
        <v>0</v>
      </c>
      <c r="H71" s="563">
        <f>'X RS G &amp; S V'!E35+'RS Attrib'!J410</f>
        <v>0</v>
      </c>
      <c r="I71" s="563">
        <f>'X RS G &amp; S V'!F35+'RS Attrib'!K410</f>
        <v>0</v>
      </c>
      <c r="J71" s="563">
        <f>'X RS G &amp; S V'!G35+'RS Attrib'!L410</f>
        <v>0</v>
      </c>
      <c r="K71" s="563">
        <f>'X RS G &amp; S V'!H35+'RS Attrib'!M410</f>
        <v>0</v>
      </c>
      <c r="L71" s="563">
        <f>'X RS G &amp; S V'!I35+'RS Attrib'!N410</f>
        <v>0</v>
      </c>
      <c r="M71" s="563">
        <f>'X RS G &amp; S V'!J35+'RS Attrib'!O410</f>
        <v>0</v>
      </c>
      <c r="N71" s="563">
        <f>'X RS G &amp; S V'!K35+'RS Attrib'!P410</f>
        <v>0</v>
      </c>
      <c r="O71" s="563">
        <f>'X RS G &amp; S V'!L35+'RS Attrib'!Q410</f>
        <v>0</v>
      </c>
      <c r="P71" s="563">
        <f>'X RS G &amp; S V'!M35+'RS Attrib'!R410</f>
        <v>0</v>
      </c>
      <c r="Q71" s="563">
        <f>'X RS G &amp; S V'!N35+'RS Attrib'!S410</f>
        <v>0</v>
      </c>
      <c r="R71" s="563">
        <f>'X RS G &amp; S V'!O35+'RS Attrib'!T410</f>
        <v>0</v>
      </c>
      <c r="S71" s="563">
        <f>'X RS G &amp; S V'!P35+'RS Attrib'!U410</f>
        <v>0</v>
      </c>
      <c r="T71" s="563">
        <f>'X RS G &amp; S V'!Q35+'RS Attrib'!V410</f>
        <v>0</v>
      </c>
      <c r="U71" s="563">
        <f>'X RS G &amp; S V'!R35+'RS Attrib'!W410</f>
        <v>0</v>
      </c>
      <c r="V71" s="563">
        <f>'X RS G &amp; S V'!S35+'RS Attrib'!X410</f>
        <v>0</v>
      </c>
      <c r="W71" s="563">
        <f>'X RS G &amp; S V'!T35+'RS Attrib'!Y410</f>
        <v>0</v>
      </c>
      <c r="X71" s="563">
        <f>'X RS G &amp; S V'!U35+'RS Attrib'!Z410</f>
        <v>0</v>
      </c>
      <c r="Y71" s="563">
        <f>'X RS G &amp; S V'!V35+'RS Attrib'!AA410</f>
        <v>0</v>
      </c>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4"/>
      <c r="AY71" s="384"/>
      <c r="AZ71" s="384"/>
      <c r="BA71" s="384"/>
    </row>
    <row r="72" spans="2:53" x14ac:dyDescent="0.2">
      <c r="B72" s="219">
        <f>'RS V Info'!B41</f>
        <v>0</v>
      </c>
      <c r="C72" s="68"/>
      <c r="D72" s="220"/>
      <c r="E72" s="221"/>
      <c r="F72" s="79"/>
      <c r="G72" s="79"/>
      <c r="H72" s="79"/>
      <c r="I72" s="79"/>
      <c r="J72" s="79"/>
      <c r="K72" s="79"/>
      <c r="L72" s="79"/>
      <c r="M72" s="79"/>
      <c r="N72" s="79"/>
      <c r="O72" s="79"/>
      <c r="P72" s="79"/>
      <c r="Q72" s="79"/>
      <c r="R72" s="79"/>
      <c r="S72" s="79"/>
      <c r="T72" s="79"/>
      <c r="U72" s="79"/>
      <c r="V72" s="79"/>
      <c r="W72" s="79"/>
      <c r="X72" s="79"/>
      <c r="Y72" s="79"/>
      <c r="Z72" s="384"/>
      <c r="AA72" s="384"/>
      <c r="AB72" s="384"/>
      <c r="AC72" s="384"/>
      <c r="AD72" s="384"/>
      <c r="AE72" s="384"/>
      <c r="AF72" s="384"/>
      <c r="AG72" s="384"/>
      <c r="AH72" s="384"/>
      <c r="AI72" s="384"/>
      <c r="AJ72" s="384"/>
      <c r="AK72" s="384"/>
      <c r="AL72" s="384"/>
      <c r="AM72" s="384"/>
      <c r="AN72" s="384"/>
      <c r="AO72" s="384"/>
      <c r="AP72" s="384"/>
      <c r="AQ72" s="384"/>
      <c r="AR72" s="384"/>
      <c r="AS72" s="384"/>
      <c r="AT72" s="384"/>
      <c r="AU72" s="384"/>
      <c r="AV72" s="384"/>
      <c r="AW72" s="384"/>
      <c r="AX72" s="384"/>
      <c r="AY72" s="384"/>
      <c r="AZ72" s="384"/>
      <c r="BA72" s="384"/>
    </row>
    <row r="73" spans="2:53" x14ac:dyDescent="0.2">
      <c r="B73" s="227" t="s">
        <v>82</v>
      </c>
      <c r="C73" s="68"/>
      <c r="D73" s="220">
        <f>'RS V Info'!C41</f>
        <v>0</v>
      </c>
      <c r="E73" s="221">
        <f>'RS V Info'!J41</f>
        <v>0</v>
      </c>
      <c r="F73" s="79">
        <f>'X RS G &amp; S V'!C36+'RS Attrib'!H433</f>
        <v>0</v>
      </c>
      <c r="G73" s="79">
        <f>'X RS G &amp; S V'!D36+'RS Attrib'!I433</f>
        <v>0</v>
      </c>
      <c r="H73" s="79">
        <f>'X RS G &amp; S V'!E36+'RS Attrib'!J433</f>
        <v>0</v>
      </c>
      <c r="I73" s="79">
        <f>'X RS G &amp; S V'!F36+'RS Attrib'!K433</f>
        <v>0</v>
      </c>
      <c r="J73" s="79">
        <f>'X RS G &amp; S V'!G36+'RS Attrib'!L433</f>
        <v>0</v>
      </c>
      <c r="K73" s="79">
        <f>'X RS G &amp; S V'!H36+'RS Attrib'!M433</f>
        <v>0</v>
      </c>
      <c r="L73" s="79">
        <f>'X RS G &amp; S V'!I36+'RS Attrib'!N433</f>
        <v>0</v>
      </c>
      <c r="M73" s="79">
        <f>'X RS G &amp; S V'!J36+'RS Attrib'!O433</f>
        <v>0</v>
      </c>
      <c r="N73" s="79">
        <f>'X RS G &amp; S V'!K36+'RS Attrib'!P433</f>
        <v>0</v>
      </c>
      <c r="O73" s="79">
        <f>'X RS G &amp; S V'!L36+'RS Attrib'!Q433</f>
        <v>0</v>
      </c>
      <c r="P73" s="79">
        <f>'X RS G &amp; S V'!M36+'RS Attrib'!R433</f>
        <v>0</v>
      </c>
      <c r="Q73" s="79">
        <f>'X RS G &amp; S V'!N36+'RS Attrib'!S433</f>
        <v>0</v>
      </c>
      <c r="R73" s="79">
        <f>'X RS G &amp; S V'!O36+'RS Attrib'!T433</f>
        <v>0</v>
      </c>
      <c r="S73" s="79">
        <f>'X RS G &amp; S V'!P36+'RS Attrib'!U433</f>
        <v>0</v>
      </c>
      <c r="T73" s="79">
        <f>'X RS G &amp; S V'!Q36+'RS Attrib'!V433</f>
        <v>0</v>
      </c>
      <c r="U73" s="79">
        <f>'X RS G &amp; S V'!R36+'RS Attrib'!W433</f>
        <v>0</v>
      </c>
      <c r="V73" s="79">
        <f>'X RS G &amp; S V'!S36+'RS Attrib'!X433</f>
        <v>0</v>
      </c>
      <c r="W73" s="79">
        <f>'X RS G &amp; S V'!T36+'RS Attrib'!Y433</f>
        <v>0</v>
      </c>
      <c r="X73" s="79">
        <f>'X RS G &amp; S V'!U36+'RS Attrib'!Z433</f>
        <v>0</v>
      </c>
      <c r="Y73" s="79">
        <f>'X RS G &amp; S V'!V36+'RS Attrib'!AA433</f>
        <v>0</v>
      </c>
      <c r="Z73" s="384"/>
      <c r="AA73" s="384"/>
      <c r="AB73" s="384"/>
      <c r="AC73" s="384"/>
      <c r="AD73" s="384"/>
      <c r="AE73" s="384"/>
      <c r="AF73" s="384"/>
      <c r="AG73" s="384"/>
      <c r="AH73" s="384"/>
      <c r="AI73" s="384"/>
      <c r="AJ73" s="384"/>
      <c r="AK73" s="384"/>
      <c r="AL73" s="384"/>
      <c r="AM73" s="384"/>
      <c r="AN73" s="384"/>
      <c r="AO73" s="384"/>
      <c r="AP73" s="384"/>
      <c r="AQ73" s="384"/>
      <c r="AR73" s="384"/>
      <c r="AS73" s="384"/>
      <c r="AT73" s="384"/>
      <c r="AU73" s="384"/>
      <c r="AV73" s="384"/>
      <c r="AW73" s="384"/>
      <c r="AX73" s="384"/>
      <c r="AY73" s="384"/>
      <c r="AZ73" s="384"/>
      <c r="BA73" s="384"/>
    </row>
    <row r="74" spans="2:53" x14ac:dyDescent="0.2">
      <c r="B74" s="228" t="s">
        <v>83</v>
      </c>
      <c r="C74" s="68"/>
      <c r="D74" s="220">
        <f>D73</f>
        <v>0</v>
      </c>
      <c r="E74" s="221">
        <f>E73</f>
        <v>0</v>
      </c>
      <c r="F74" s="79">
        <f>'X RS G &amp; S V'!C36+'RS Attrib'!H431</f>
        <v>0</v>
      </c>
      <c r="G74" s="79">
        <f>'X RS G &amp; S V'!D36+'RS Attrib'!I431</f>
        <v>0</v>
      </c>
      <c r="H74" s="79">
        <f>'X RS G &amp; S V'!E36+'RS Attrib'!J431</f>
        <v>0</v>
      </c>
      <c r="I74" s="79">
        <f>'X RS G &amp; S V'!F36+'RS Attrib'!K431</f>
        <v>0</v>
      </c>
      <c r="J74" s="79">
        <f>'X RS G &amp; S V'!G36+'RS Attrib'!L431</f>
        <v>0</v>
      </c>
      <c r="K74" s="79">
        <f>'X RS G &amp; S V'!H36+'RS Attrib'!M431</f>
        <v>0</v>
      </c>
      <c r="L74" s="79">
        <f>'X RS G &amp; S V'!I36+'RS Attrib'!N431</f>
        <v>0</v>
      </c>
      <c r="M74" s="79">
        <f>'X RS G &amp; S V'!J36+'RS Attrib'!O431</f>
        <v>0</v>
      </c>
      <c r="N74" s="79">
        <f>'X RS G &amp; S V'!K36+'RS Attrib'!P431</f>
        <v>0</v>
      </c>
      <c r="O74" s="79">
        <f>'X RS G &amp; S V'!L36+'RS Attrib'!Q431</f>
        <v>0</v>
      </c>
      <c r="P74" s="79">
        <f>'X RS G &amp; S V'!M36+'RS Attrib'!R431</f>
        <v>0</v>
      </c>
      <c r="Q74" s="79">
        <f>'X RS G &amp; S V'!N36+'RS Attrib'!S431</f>
        <v>0</v>
      </c>
      <c r="R74" s="79">
        <f>'X RS G &amp; S V'!O36+'RS Attrib'!T431</f>
        <v>0</v>
      </c>
      <c r="S74" s="79">
        <f>'X RS G &amp; S V'!P36+'RS Attrib'!U431</f>
        <v>0</v>
      </c>
      <c r="T74" s="79">
        <f>'X RS G &amp; S V'!Q36+'RS Attrib'!V431</f>
        <v>0</v>
      </c>
      <c r="U74" s="79">
        <f>'X RS G &amp; S V'!R36+'RS Attrib'!W431</f>
        <v>0</v>
      </c>
      <c r="V74" s="79">
        <f>'X RS G &amp; S V'!S36+'RS Attrib'!X431</f>
        <v>0</v>
      </c>
      <c r="W74" s="79">
        <f>'X RS G &amp; S V'!T36+'RS Attrib'!Y431</f>
        <v>0</v>
      </c>
      <c r="X74" s="79">
        <f>'X RS G &amp; S V'!U36+'RS Attrib'!Z431</f>
        <v>0</v>
      </c>
      <c r="Y74" s="79">
        <f>'X RS G &amp; S V'!V36+'RS Attrib'!AA431</f>
        <v>0</v>
      </c>
      <c r="Z74" s="384"/>
      <c r="AA74" s="384"/>
      <c r="AB74" s="384"/>
      <c r="AC74" s="384"/>
      <c r="AD74" s="384"/>
      <c r="AE74" s="384"/>
      <c r="AF74" s="384"/>
      <c r="AG74" s="384"/>
      <c r="AH74" s="384"/>
      <c r="AI74" s="384"/>
      <c r="AJ74" s="384"/>
      <c r="AK74" s="384"/>
      <c r="AL74" s="384"/>
      <c r="AM74" s="384"/>
      <c r="AN74" s="384"/>
      <c r="AO74" s="384"/>
      <c r="AP74" s="384"/>
      <c r="AQ74" s="384"/>
      <c r="AR74" s="384"/>
      <c r="AS74" s="384"/>
      <c r="AT74" s="384"/>
      <c r="AU74" s="384"/>
      <c r="AV74" s="384"/>
      <c r="AW74" s="384"/>
      <c r="AX74" s="384"/>
      <c r="AY74" s="384"/>
      <c r="AZ74" s="384"/>
      <c r="BA74" s="384"/>
    </row>
    <row r="75" spans="2:53" x14ac:dyDescent="0.2">
      <c r="B75" s="219">
        <f>'RS V Info'!B42</f>
        <v>0</v>
      </c>
      <c r="C75" s="224"/>
      <c r="D75" s="225"/>
      <c r="E75" s="226"/>
      <c r="F75" s="562"/>
      <c r="G75" s="562"/>
      <c r="H75" s="562"/>
      <c r="I75" s="562"/>
      <c r="J75" s="562"/>
      <c r="K75" s="562"/>
      <c r="L75" s="562"/>
      <c r="M75" s="562"/>
      <c r="N75" s="562"/>
      <c r="O75" s="562"/>
      <c r="P75" s="562"/>
      <c r="Q75" s="562"/>
      <c r="R75" s="562"/>
      <c r="S75" s="562"/>
      <c r="T75" s="562"/>
      <c r="U75" s="562"/>
      <c r="V75" s="562"/>
      <c r="W75" s="562"/>
      <c r="X75" s="562"/>
      <c r="Y75" s="562"/>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4"/>
      <c r="AV75" s="384"/>
      <c r="AW75" s="384"/>
      <c r="AX75" s="384"/>
      <c r="AY75" s="384"/>
      <c r="AZ75" s="384"/>
      <c r="BA75" s="384"/>
    </row>
    <row r="76" spans="2:53" x14ac:dyDescent="0.2">
      <c r="B76" s="227" t="s">
        <v>82</v>
      </c>
      <c r="C76" s="68"/>
      <c r="D76" s="220">
        <f>'RS V Info'!C42</f>
        <v>0</v>
      </c>
      <c r="E76" s="221">
        <f>'RS V Info'!J42</f>
        <v>0</v>
      </c>
      <c r="F76" s="302">
        <f>'X RS G &amp; S V'!C37+'RS Attrib'!H454</f>
        <v>0</v>
      </c>
      <c r="G76" s="302">
        <f>'X RS G &amp; S V'!D37+'RS Attrib'!I454</f>
        <v>0</v>
      </c>
      <c r="H76" s="302">
        <f>'X RS G &amp; S V'!E37+'RS Attrib'!J454</f>
        <v>0</v>
      </c>
      <c r="I76" s="302">
        <f>'X RS G &amp; S V'!F37+'RS Attrib'!K454</f>
        <v>0</v>
      </c>
      <c r="J76" s="302">
        <f>'X RS G &amp; S V'!G37+'RS Attrib'!L454</f>
        <v>0</v>
      </c>
      <c r="K76" s="302">
        <f>'X RS G &amp; S V'!H37+'RS Attrib'!M454</f>
        <v>0</v>
      </c>
      <c r="L76" s="302">
        <f>'X RS G &amp; S V'!I37+'RS Attrib'!N454</f>
        <v>0</v>
      </c>
      <c r="M76" s="302">
        <f>'X RS G &amp; S V'!J37+'RS Attrib'!O454</f>
        <v>0</v>
      </c>
      <c r="N76" s="302">
        <f>'X RS G &amp; S V'!K37+'RS Attrib'!P454</f>
        <v>0</v>
      </c>
      <c r="O76" s="302">
        <f>'X RS G &amp; S V'!L37+'RS Attrib'!Q454</f>
        <v>0</v>
      </c>
      <c r="P76" s="302">
        <f>'X RS G &amp; S V'!M37+'RS Attrib'!R454</f>
        <v>0</v>
      </c>
      <c r="Q76" s="302">
        <f>'X RS G &amp; S V'!N37+'RS Attrib'!S454</f>
        <v>0</v>
      </c>
      <c r="R76" s="302">
        <f>'X RS G &amp; S V'!O37+'RS Attrib'!T454</f>
        <v>0</v>
      </c>
      <c r="S76" s="302">
        <f>'X RS G &amp; S V'!P37+'RS Attrib'!U454</f>
        <v>0</v>
      </c>
      <c r="T76" s="302">
        <f>'X RS G &amp; S V'!Q37+'RS Attrib'!V454</f>
        <v>0</v>
      </c>
      <c r="U76" s="302">
        <f>'X RS G &amp; S V'!R37+'RS Attrib'!W454</f>
        <v>0</v>
      </c>
      <c r="V76" s="302">
        <f>'X RS G &amp; S V'!S37+'RS Attrib'!X454</f>
        <v>0</v>
      </c>
      <c r="W76" s="302">
        <f>'X RS G &amp; S V'!T37+'RS Attrib'!Y454</f>
        <v>0</v>
      </c>
      <c r="X76" s="302">
        <f>'X RS G &amp; S V'!U37+'RS Attrib'!Z454</f>
        <v>0</v>
      </c>
      <c r="Y76" s="302">
        <f>'X RS G &amp; S V'!V37+'RS Attrib'!AA454</f>
        <v>0</v>
      </c>
      <c r="Z76" s="384"/>
      <c r="AA76" s="384"/>
      <c r="AB76" s="384"/>
      <c r="AC76" s="384"/>
      <c r="AD76" s="384"/>
      <c r="AE76" s="384"/>
      <c r="AF76" s="384"/>
      <c r="AG76" s="384"/>
      <c r="AH76" s="384"/>
      <c r="AI76" s="384"/>
      <c r="AJ76" s="384"/>
      <c r="AK76" s="384"/>
      <c r="AL76" s="384"/>
      <c r="AM76" s="384"/>
      <c r="AN76" s="384"/>
      <c r="AO76" s="384"/>
      <c r="AP76" s="384"/>
      <c r="AQ76" s="384"/>
      <c r="AR76" s="384"/>
      <c r="AS76" s="384"/>
      <c r="AT76" s="384"/>
      <c r="AU76" s="384"/>
      <c r="AV76" s="384"/>
      <c r="AW76" s="384"/>
      <c r="AX76" s="384"/>
      <c r="AY76" s="384"/>
      <c r="AZ76" s="384"/>
      <c r="BA76" s="384"/>
    </row>
    <row r="77" spans="2:53" x14ac:dyDescent="0.2">
      <c r="B77" s="228" t="s">
        <v>83</v>
      </c>
      <c r="C77" s="229"/>
      <c r="D77" s="230">
        <f>D76</f>
        <v>0</v>
      </c>
      <c r="E77" s="231">
        <f>E76</f>
        <v>0</v>
      </c>
      <c r="F77" s="563">
        <f>'X RS G &amp; S V'!C37+'RS Attrib'!H452</f>
        <v>0</v>
      </c>
      <c r="G77" s="563">
        <f>'X RS G &amp; S V'!D37+'RS Attrib'!I452</f>
        <v>0</v>
      </c>
      <c r="H77" s="563">
        <f>'X RS G &amp; S V'!E37+'RS Attrib'!J452</f>
        <v>0</v>
      </c>
      <c r="I77" s="563">
        <f>'X RS G &amp; S V'!F37+'RS Attrib'!K452</f>
        <v>0</v>
      </c>
      <c r="J77" s="563">
        <f>'X RS G &amp; S V'!G37+'RS Attrib'!L452</f>
        <v>0</v>
      </c>
      <c r="K77" s="563">
        <f>'X RS G &amp; S V'!H37+'RS Attrib'!M452</f>
        <v>0</v>
      </c>
      <c r="L77" s="563">
        <f>'X RS G &amp; S V'!I37+'RS Attrib'!N452</f>
        <v>0</v>
      </c>
      <c r="M77" s="563">
        <f>'X RS G &amp; S V'!J37+'RS Attrib'!O452</f>
        <v>0</v>
      </c>
      <c r="N77" s="563">
        <f>'X RS G &amp; S V'!K37+'RS Attrib'!P452</f>
        <v>0</v>
      </c>
      <c r="O77" s="563">
        <f>'X RS G &amp; S V'!L37+'RS Attrib'!Q452</f>
        <v>0</v>
      </c>
      <c r="P77" s="563">
        <f>'X RS G &amp; S V'!M37+'RS Attrib'!R452</f>
        <v>0</v>
      </c>
      <c r="Q77" s="563">
        <f>'X RS G &amp; S V'!N37+'RS Attrib'!S452</f>
        <v>0</v>
      </c>
      <c r="R77" s="563">
        <f>'X RS G &amp; S V'!O37+'RS Attrib'!T452</f>
        <v>0</v>
      </c>
      <c r="S77" s="563">
        <f>'X RS G &amp; S V'!P37+'RS Attrib'!U452</f>
        <v>0</v>
      </c>
      <c r="T77" s="563">
        <f>'X RS G &amp; S V'!Q37+'RS Attrib'!V452</f>
        <v>0</v>
      </c>
      <c r="U77" s="563">
        <f>'X RS G &amp; S V'!R37+'RS Attrib'!W452</f>
        <v>0</v>
      </c>
      <c r="V77" s="563">
        <f>'X RS G &amp; S V'!S37+'RS Attrib'!X452</f>
        <v>0</v>
      </c>
      <c r="W77" s="563">
        <f>'X RS G &amp; S V'!T37+'RS Attrib'!Y452</f>
        <v>0</v>
      </c>
      <c r="X77" s="563">
        <f>'X RS G &amp; S V'!U37+'RS Attrib'!Z452</f>
        <v>0</v>
      </c>
      <c r="Y77" s="563">
        <f>'X RS G &amp; S V'!V37+'RS Attrib'!AA452</f>
        <v>0</v>
      </c>
      <c r="Z77" s="384"/>
      <c r="AA77" s="384"/>
      <c r="AB77" s="384"/>
      <c r="AC77" s="384"/>
      <c r="AD77" s="384"/>
      <c r="AE77" s="384"/>
      <c r="AF77" s="384"/>
      <c r="AG77" s="384"/>
      <c r="AH77" s="384"/>
      <c r="AI77" s="384"/>
      <c r="AJ77" s="384"/>
      <c r="AK77" s="384"/>
      <c r="AL77" s="384"/>
      <c r="AM77" s="384"/>
      <c r="AN77" s="384"/>
      <c r="AO77" s="384"/>
      <c r="AP77" s="384"/>
      <c r="AQ77" s="384"/>
      <c r="AR77" s="384"/>
      <c r="AS77" s="384"/>
      <c r="AT77" s="384"/>
      <c r="AU77" s="384"/>
      <c r="AV77" s="384"/>
      <c r="AW77" s="384"/>
      <c r="AX77" s="384"/>
      <c r="AY77" s="384"/>
      <c r="AZ77" s="384"/>
      <c r="BA77" s="384"/>
    </row>
    <row r="78" spans="2:53" x14ac:dyDescent="0.2">
      <c r="B78" s="219">
        <f>'RS V Info'!B43</f>
        <v>0</v>
      </c>
      <c r="C78" s="68"/>
      <c r="D78" s="220"/>
      <c r="E78" s="221"/>
      <c r="F78" s="79"/>
      <c r="G78" s="79"/>
      <c r="H78" s="79"/>
      <c r="I78" s="79"/>
      <c r="J78" s="79"/>
      <c r="K78" s="79"/>
      <c r="L78" s="79"/>
      <c r="M78" s="79"/>
      <c r="N78" s="79"/>
      <c r="O78" s="79"/>
      <c r="P78" s="79"/>
      <c r="Q78" s="79"/>
      <c r="R78" s="79"/>
      <c r="S78" s="79"/>
      <c r="T78" s="79"/>
      <c r="U78" s="79"/>
      <c r="V78" s="79"/>
      <c r="W78" s="79"/>
      <c r="X78" s="79"/>
      <c r="Y78" s="79"/>
      <c r="Z78" s="384"/>
      <c r="AA78" s="384"/>
      <c r="AB78" s="384"/>
      <c r="AC78" s="384"/>
      <c r="AD78" s="384"/>
      <c r="AE78" s="384"/>
      <c r="AF78" s="384"/>
      <c r="AG78" s="384"/>
      <c r="AH78" s="384"/>
      <c r="AI78" s="384"/>
      <c r="AJ78" s="384"/>
      <c r="AK78" s="384"/>
      <c r="AL78" s="384"/>
      <c r="AM78" s="384"/>
      <c r="AN78" s="384"/>
      <c r="AO78" s="384"/>
      <c r="AP78" s="384"/>
      <c r="AQ78" s="384"/>
      <c r="AR78" s="384"/>
      <c r="AS78" s="384"/>
      <c r="AT78" s="384"/>
      <c r="AU78" s="384"/>
      <c r="AV78" s="384"/>
      <c r="AW78" s="384"/>
      <c r="AX78" s="384"/>
      <c r="AY78" s="384"/>
      <c r="AZ78" s="384"/>
      <c r="BA78" s="384"/>
    </row>
    <row r="79" spans="2:53" x14ac:dyDescent="0.2">
      <c r="B79" s="222" t="s">
        <v>82</v>
      </c>
      <c r="C79" s="68"/>
      <c r="D79" s="220">
        <f>'RS V Info'!C43</f>
        <v>0</v>
      </c>
      <c r="E79" s="221">
        <f>'RS V Info'!J43</f>
        <v>0</v>
      </c>
      <c r="F79" s="79">
        <f>'X RS G &amp; S V'!C38+'RS Attrib'!H475</f>
        <v>0</v>
      </c>
      <c r="G79" s="79">
        <f>'X RS G &amp; S V'!D38+'RS Attrib'!I475</f>
        <v>0</v>
      </c>
      <c r="H79" s="79">
        <f>'X RS G &amp; S V'!E38+'RS Attrib'!J475</f>
        <v>0</v>
      </c>
      <c r="I79" s="79">
        <f>'X RS G &amp; S V'!F38+'RS Attrib'!K475</f>
        <v>0</v>
      </c>
      <c r="J79" s="79">
        <f>'X RS G &amp; S V'!G38+'RS Attrib'!L475</f>
        <v>0</v>
      </c>
      <c r="K79" s="79">
        <f>'X RS G &amp; S V'!H38+'RS Attrib'!M475</f>
        <v>0</v>
      </c>
      <c r="L79" s="79">
        <f>'X RS G &amp; S V'!I38+'RS Attrib'!N475</f>
        <v>0</v>
      </c>
      <c r="M79" s="79">
        <f>'X RS G &amp; S V'!J38+'RS Attrib'!O475</f>
        <v>0</v>
      </c>
      <c r="N79" s="79">
        <f>'X RS G &amp; S V'!K38+'RS Attrib'!P475</f>
        <v>0</v>
      </c>
      <c r="O79" s="79">
        <f>'X RS G &amp; S V'!L38+'RS Attrib'!Q475</f>
        <v>0</v>
      </c>
      <c r="P79" s="79">
        <f>'X RS G &amp; S V'!M38+'RS Attrib'!R475</f>
        <v>0</v>
      </c>
      <c r="Q79" s="79">
        <f>'X RS G &amp; S V'!N38+'RS Attrib'!S475</f>
        <v>0</v>
      </c>
      <c r="R79" s="79">
        <f>'X RS G &amp; S V'!O38+'RS Attrib'!T475</f>
        <v>0</v>
      </c>
      <c r="S79" s="79">
        <f>'X RS G &amp; S V'!P38+'RS Attrib'!U475</f>
        <v>0</v>
      </c>
      <c r="T79" s="79">
        <f>'X RS G &amp; S V'!Q38+'RS Attrib'!V475</f>
        <v>0</v>
      </c>
      <c r="U79" s="79">
        <f>'X RS G &amp; S V'!R38+'RS Attrib'!W475</f>
        <v>0</v>
      </c>
      <c r="V79" s="79">
        <f>'X RS G &amp; S V'!S38+'RS Attrib'!X475</f>
        <v>0</v>
      </c>
      <c r="W79" s="79">
        <f>'X RS G &amp; S V'!T38+'RS Attrib'!Y475</f>
        <v>0</v>
      </c>
      <c r="X79" s="79">
        <f>'X RS G &amp; S V'!U38+'RS Attrib'!Z475</f>
        <v>0</v>
      </c>
      <c r="Y79" s="79">
        <f>'X RS G &amp; S V'!V38+'RS Attrib'!AA475</f>
        <v>0</v>
      </c>
      <c r="Z79" s="384"/>
      <c r="AA79" s="384"/>
      <c r="AB79" s="384"/>
      <c r="AC79" s="384"/>
      <c r="AD79" s="384"/>
      <c r="AE79" s="384"/>
      <c r="AF79" s="384"/>
      <c r="AG79" s="384"/>
      <c r="AH79" s="384"/>
      <c r="AI79" s="384"/>
      <c r="AJ79" s="384"/>
      <c r="AK79" s="384"/>
      <c r="AL79" s="384"/>
      <c r="AM79" s="384"/>
      <c r="AN79" s="384"/>
      <c r="AO79" s="384"/>
      <c r="AP79" s="384"/>
      <c r="AQ79" s="384"/>
      <c r="AR79" s="384"/>
      <c r="AS79" s="384"/>
      <c r="AT79" s="384"/>
      <c r="AU79" s="384"/>
      <c r="AV79" s="384"/>
      <c r="AW79" s="384"/>
      <c r="AX79" s="384"/>
      <c r="AY79" s="384"/>
      <c r="AZ79" s="384"/>
      <c r="BA79" s="384"/>
    </row>
    <row r="80" spans="2:53" x14ac:dyDescent="0.2">
      <c r="B80" s="223" t="s">
        <v>83</v>
      </c>
      <c r="C80" s="68"/>
      <c r="D80" s="220">
        <f>D79</f>
        <v>0</v>
      </c>
      <c r="E80" s="221">
        <f>E79</f>
        <v>0</v>
      </c>
      <c r="F80" s="79">
        <f>'X RS G &amp; S V'!C38+'RS Attrib'!H473</f>
        <v>0</v>
      </c>
      <c r="G80" s="79">
        <f>'X RS G &amp; S V'!D38+'RS Attrib'!I473</f>
        <v>0</v>
      </c>
      <c r="H80" s="79">
        <f>'X RS G &amp; S V'!E38+'RS Attrib'!J473</f>
        <v>0</v>
      </c>
      <c r="I80" s="79">
        <f>'X RS G &amp; S V'!F38+'RS Attrib'!K473</f>
        <v>0</v>
      </c>
      <c r="J80" s="79">
        <f>'X RS G &amp; S V'!G38+'RS Attrib'!L473</f>
        <v>0</v>
      </c>
      <c r="K80" s="79">
        <f>'X RS G &amp; S V'!H38+'RS Attrib'!M473</f>
        <v>0</v>
      </c>
      <c r="L80" s="79">
        <f>'X RS G &amp; S V'!I38+'RS Attrib'!N473</f>
        <v>0</v>
      </c>
      <c r="M80" s="79">
        <f>'X RS G &amp; S V'!J38+'RS Attrib'!O473</f>
        <v>0</v>
      </c>
      <c r="N80" s="79">
        <f>'X RS G &amp; S V'!K38+'RS Attrib'!P473</f>
        <v>0</v>
      </c>
      <c r="O80" s="79">
        <f>'X RS G &amp; S V'!L38+'RS Attrib'!Q473</f>
        <v>0</v>
      </c>
      <c r="P80" s="79">
        <f>'X RS G &amp; S V'!M38+'RS Attrib'!R473</f>
        <v>0</v>
      </c>
      <c r="Q80" s="79">
        <f>'X RS G &amp; S V'!N38+'RS Attrib'!S473</f>
        <v>0</v>
      </c>
      <c r="R80" s="79">
        <f>'X RS G &amp; S V'!O38+'RS Attrib'!T473</f>
        <v>0</v>
      </c>
      <c r="S80" s="79">
        <f>'X RS G &amp; S V'!P38+'RS Attrib'!U473</f>
        <v>0</v>
      </c>
      <c r="T80" s="79">
        <f>'X RS G &amp; S V'!Q38+'RS Attrib'!V473</f>
        <v>0</v>
      </c>
      <c r="U80" s="79">
        <f>'X RS G &amp; S V'!R38+'RS Attrib'!W473</f>
        <v>0</v>
      </c>
      <c r="V80" s="79">
        <f>'X RS G &amp; S V'!S38+'RS Attrib'!X473</f>
        <v>0</v>
      </c>
      <c r="W80" s="79">
        <f>'X RS G &amp; S V'!T38+'RS Attrib'!Y473</f>
        <v>0</v>
      </c>
      <c r="X80" s="79">
        <f>'X RS G &amp; S V'!U38+'RS Attrib'!Z473</f>
        <v>0</v>
      </c>
      <c r="Y80" s="79">
        <f>'X RS G &amp; S V'!V38+'RS Attrib'!AA473</f>
        <v>0</v>
      </c>
      <c r="Z80" s="384"/>
      <c r="AA80" s="384"/>
      <c r="AB80" s="384"/>
      <c r="AC80" s="384"/>
      <c r="AD80" s="384"/>
      <c r="AE80" s="384"/>
      <c r="AF80" s="384"/>
      <c r="AG80" s="384"/>
      <c r="AH80" s="384"/>
      <c r="AI80" s="384"/>
      <c r="AJ80" s="384"/>
      <c r="AK80" s="384"/>
      <c r="AL80" s="384"/>
      <c r="AM80" s="384"/>
      <c r="AN80" s="384"/>
      <c r="AO80" s="384"/>
      <c r="AP80" s="384"/>
      <c r="AQ80" s="384"/>
      <c r="AR80" s="384"/>
      <c r="AS80" s="384"/>
      <c r="AT80" s="384"/>
      <c r="AU80" s="384"/>
      <c r="AV80" s="384"/>
      <c r="AW80" s="384"/>
      <c r="AX80" s="384"/>
      <c r="AY80" s="384"/>
      <c r="AZ80" s="384"/>
      <c r="BA80" s="384"/>
    </row>
    <row r="81" spans="2:53" x14ac:dyDescent="0.2">
      <c r="B81" s="219">
        <f>'RS V Info'!B44</f>
        <v>0</v>
      </c>
      <c r="C81" s="224"/>
      <c r="D81" s="225"/>
      <c r="E81" s="226"/>
      <c r="F81" s="562"/>
      <c r="G81" s="562"/>
      <c r="H81" s="562"/>
      <c r="I81" s="562"/>
      <c r="J81" s="562"/>
      <c r="K81" s="562"/>
      <c r="L81" s="562"/>
      <c r="M81" s="562"/>
      <c r="N81" s="562"/>
      <c r="O81" s="562"/>
      <c r="P81" s="562"/>
      <c r="Q81" s="562"/>
      <c r="R81" s="562"/>
      <c r="S81" s="562"/>
      <c r="T81" s="562"/>
      <c r="U81" s="562"/>
      <c r="V81" s="562"/>
      <c r="W81" s="562"/>
      <c r="X81" s="562"/>
      <c r="Y81" s="562"/>
      <c r="Z81" s="384"/>
      <c r="AA81" s="384"/>
      <c r="AB81" s="384"/>
      <c r="AC81" s="384"/>
      <c r="AD81" s="384"/>
      <c r="AE81" s="384"/>
      <c r="AF81" s="384"/>
      <c r="AG81" s="384"/>
      <c r="AH81" s="384"/>
      <c r="AI81" s="384"/>
      <c r="AJ81" s="384"/>
      <c r="AK81" s="384"/>
      <c r="AL81" s="384"/>
      <c r="AM81" s="384"/>
      <c r="AN81" s="384"/>
      <c r="AO81" s="384"/>
      <c r="AP81" s="384"/>
      <c r="AQ81" s="384"/>
      <c r="AR81" s="384"/>
      <c r="AS81" s="384"/>
      <c r="AT81" s="384"/>
      <c r="AU81" s="384"/>
      <c r="AV81" s="384"/>
      <c r="AW81" s="384"/>
      <c r="AX81" s="384"/>
      <c r="AY81" s="384"/>
      <c r="AZ81" s="384"/>
      <c r="BA81" s="384"/>
    </row>
    <row r="82" spans="2:53" x14ac:dyDescent="0.2">
      <c r="B82" s="227" t="s">
        <v>82</v>
      </c>
      <c r="C82" s="68"/>
      <c r="D82" s="220">
        <f>'RS V Info'!C44</f>
        <v>0</v>
      </c>
      <c r="E82" s="221">
        <f>'RS V Info'!J44</f>
        <v>0</v>
      </c>
      <c r="F82" s="302">
        <f>'X RS G &amp; S V'!C39+'RS Attrib'!H496</f>
        <v>0</v>
      </c>
      <c r="G82" s="302">
        <f>'X RS G &amp; S V'!D39+'RS Attrib'!I496</f>
        <v>0</v>
      </c>
      <c r="H82" s="302">
        <f>'X RS G &amp; S V'!E39+'RS Attrib'!J496</f>
        <v>0</v>
      </c>
      <c r="I82" s="302">
        <f>'X RS G &amp; S V'!F39+'RS Attrib'!K496</f>
        <v>0</v>
      </c>
      <c r="J82" s="302">
        <f>'X RS G &amp; S V'!G39+'RS Attrib'!L496</f>
        <v>0</v>
      </c>
      <c r="K82" s="302">
        <f>'X RS G &amp; S V'!H39+'RS Attrib'!M496</f>
        <v>0</v>
      </c>
      <c r="L82" s="302">
        <f>'X RS G &amp; S V'!I39+'RS Attrib'!N496</f>
        <v>0</v>
      </c>
      <c r="M82" s="302">
        <f>'X RS G &amp; S V'!J39+'RS Attrib'!O496</f>
        <v>0</v>
      </c>
      <c r="N82" s="302">
        <f>'X RS G &amp; S V'!K39+'RS Attrib'!P496</f>
        <v>0</v>
      </c>
      <c r="O82" s="302">
        <f>'X RS G &amp; S V'!L39+'RS Attrib'!Q496</f>
        <v>0</v>
      </c>
      <c r="P82" s="302">
        <f>'X RS G &amp; S V'!M39+'RS Attrib'!R496</f>
        <v>0</v>
      </c>
      <c r="Q82" s="302">
        <f>'X RS G &amp; S V'!N39+'RS Attrib'!S496</f>
        <v>0</v>
      </c>
      <c r="R82" s="302">
        <f>'X RS G &amp; S V'!O39+'RS Attrib'!T496</f>
        <v>0</v>
      </c>
      <c r="S82" s="302">
        <f>'X RS G &amp; S V'!P39+'RS Attrib'!U496</f>
        <v>0</v>
      </c>
      <c r="T82" s="302">
        <f>'X RS G &amp; S V'!Q39+'RS Attrib'!V496</f>
        <v>0</v>
      </c>
      <c r="U82" s="302">
        <f>'X RS G &amp; S V'!R39+'RS Attrib'!W496</f>
        <v>0</v>
      </c>
      <c r="V82" s="302">
        <f>'X RS G &amp; S V'!S39+'RS Attrib'!X496</f>
        <v>0</v>
      </c>
      <c r="W82" s="302">
        <f>'X RS G &amp; S V'!T39+'RS Attrib'!Y496</f>
        <v>0</v>
      </c>
      <c r="X82" s="302">
        <f>'X RS G &amp; S V'!U39+'RS Attrib'!Z496</f>
        <v>0</v>
      </c>
      <c r="Y82" s="302">
        <f>'X RS G &amp; S V'!V39+'RS Attrib'!AA496</f>
        <v>0</v>
      </c>
      <c r="Z82" s="384"/>
      <c r="AA82" s="384"/>
      <c r="AB82" s="384"/>
      <c r="AC82" s="384"/>
      <c r="AD82" s="384"/>
      <c r="AE82" s="384"/>
      <c r="AF82" s="384"/>
      <c r="AG82" s="384"/>
      <c r="AH82" s="384"/>
      <c r="AI82" s="384"/>
      <c r="AJ82" s="384"/>
      <c r="AK82" s="384"/>
      <c r="AL82" s="384"/>
      <c r="AM82" s="384"/>
      <c r="AN82" s="384"/>
      <c r="AO82" s="384"/>
      <c r="AP82" s="384"/>
      <c r="AQ82" s="384"/>
      <c r="AR82" s="384"/>
      <c r="AS82" s="384"/>
      <c r="AT82" s="384"/>
      <c r="AU82" s="384"/>
      <c r="AV82" s="384"/>
      <c r="AW82" s="384"/>
      <c r="AX82" s="384"/>
      <c r="AY82" s="384"/>
      <c r="AZ82" s="384"/>
      <c r="BA82" s="384"/>
    </row>
    <row r="83" spans="2:53" x14ac:dyDescent="0.2">
      <c r="B83" s="228" t="s">
        <v>83</v>
      </c>
      <c r="C83" s="229"/>
      <c r="D83" s="230">
        <f>D82</f>
        <v>0</v>
      </c>
      <c r="E83" s="231">
        <f>E82</f>
        <v>0</v>
      </c>
      <c r="F83" s="563">
        <f>'X RS G &amp; S V'!C39+'RS Attrib'!H494</f>
        <v>0</v>
      </c>
      <c r="G83" s="563">
        <f>'X RS G &amp; S V'!D39+'RS Attrib'!I494</f>
        <v>0</v>
      </c>
      <c r="H83" s="563">
        <f>'X RS G &amp; S V'!E39+'RS Attrib'!J494</f>
        <v>0</v>
      </c>
      <c r="I83" s="563">
        <f>'X RS G &amp; S V'!F39+'RS Attrib'!K494</f>
        <v>0</v>
      </c>
      <c r="J83" s="563">
        <f>'X RS G &amp; S V'!G39+'RS Attrib'!L494</f>
        <v>0</v>
      </c>
      <c r="K83" s="563">
        <f>'X RS G &amp; S V'!H39+'RS Attrib'!M494</f>
        <v>0</v>
      </c>
      <c r="L83" s="563">
        <f>'X RS G &amp; S V'!I39+'RS Attrib'!N494</f>
        <v>0</v>
      </c>
      <c r="M83" s="563">
        <f>'X RS G &amp; S V'!J39+'RS Attrib'!O494</f>
        <v>0</v>
      </c>
      <c r="N83" s="563">
        <f>'X RS G &amp; S V'!K39+'RS Attrib'!P494</f>
        <v>0</v>
      </c>
      <c r="O83" s="563">
        <f>'X RS G &amp; S V'!L39+'RS Attrib'!Q494</f>
        <v>0</v>
      </c>
      <c r="P83" s="563">
        <f>'X RS G &amp; S V'!M39+'RS Attrib'!R494</f>
        <v>0</v>
      </c>
      <c r="Q83" s="563">
        <f>'X RS G &amp; S V'!N39+'RS Attrib'!S494</f>
        <v>0</v>
      </c>
      <c r="R83" s="563">
        <f>'X RS G &amp; S V'!O39+'RS Attrib'!T494</f>
        <v>0</v>
      </c>
      <c r="S83" s="563">
        <f>'X RS G &amp; S V'!P39+'RS Attrib'!U494</f>
        <v>0</v>
      </c>
      <c r="T83" s="563">
        <f>'X RS G &amp; S V'!Q39+'RS Attrib'!V494</f>
        <v>0</v>
      </c>
      <c r="U83" s="563">
        <f>'X RS G &amp; S V'!R39+'RS Attrib'!W494</f>
        <v>0</v>
      </c>
      <c r="V83" s="563">
        <f>'X RS G &amp; S V'!S39+'RS Attrib'!X494</f>
        <v>0</v>
      </c>
      <c r="W83" s="563">
        <f>'X RS G &amp; S V'!T39+'RS Attrib'!Y494</f>
        <v>0</v>
      </c>
      <c r="X83" s="563">
        <f>'X RS G &amp; S V'!U39+'RS Attrib'!Z494</f>
        <v>0</v>
      </c>
      <c r="Y83" s="563">
        <f>'X RS G &amp; S V'!V39+'RS Attrib'!AA494</f>
        <v>0</v>
      </c>
      <c r="Z83" s="384"/>
      <c r="AA83" s="384"/>
      <c r="AB83" s="384"/>
      <c r="AC83" s="384"/>
      <c r="AD83" s="384"/>
      <c r="AE83" s="384"/>
      <c r="AF83" s="384"/>
      <c r="AG83" s="384"/>
      <c r="AH83" s="384"/>
      <c r="AI83" s="384"/>
      <c r="AJ83" s="384"/>
      <c r="AK83" s="384"/>
      <c r="AL83" s="384"/>
      <c r="AM83" s="384"/>
      <c r="AN83" s="384"/>
      <c r="AO83" s="384"/>
      <c r="AP83" s="384"/>
      <c r="AQ83" s="384"/>
      <c r="AR83" s="384"/>
      <c r="AS83" s="384"/>
      <c r="AT83" s="384"/>
      <c r="AU83" s="384"/>
      <c r="AV83" s="384"/>
      <c r="AW83" s="384"/>
      <c r="AX83" s="384"/>
      <c r="AY83" s="384"/>
      <c r="AZ83" s="384"/>
      <c r="BA83" s="384"/>
    </row>
    <row r="84" spans="2:53" x14ac:dyDescent="0.2">
      <c r="B84" s="219">
        <f>'RS V Info'!B45</f>
        <v>0</v>
      </c>
      <c r="C84" s="68"/>
      <c r="D84" s="220"/>
      <c r="E84" s="221"/>
      <c r="F84" s="79"/>
      <c r="G84" s="79"/>
      <c r="H84" s="79"/>
      <c r="I84" s="79"/>
      <c r="J84" s="79"/>
      <c r="K84" s="79"/>
      <c r="L84" s="79"/>
      <c r="M84" s="79"/>
      <c r="N84" s="79"/>
      <c r="O84" s="79"/>
      <c r="P84" s="79"/>
      <c r="Q84" s="79"/>
      <c r="R84" s="79"/>
      <c r="S84" s="79"/>
      <c r="T84" s="79"/>
      <c r="U84" s="79"/>
      <c r="V84" s="79"/>
      <c r="W84" s="79"/>
      <c r="X84" s="79"/>
      <c r="Y84" s="79"/>
      <c r="Z84" s="384"/>
      <c r="AA84" s="384"/>
      <c r="AB84" s="384"/>
      <c r="AC84" s="384"/>
      <c r="AD84" s="384"/>
      <c r="AE84" s="384"/>
      <c r="AF84" s="384"/>
      <c r="AG84" s="384"/>
      <c r="AH84" s="384"/>
      <c r="AI84" s="384"/>
      <c r="AJ84" s="384"/>
      <c r="AK84" s="384"/>
      <c r="AL84" s="384"/>
      <c r="AM84" s="384"/>
      <c r="AN84" s="384"/>
      <c r="AO84" s="384"/>
      <c r="AP84" s="384"/>
      <c r="AQ84" s="384"/>
      <c r="AR84" s="384"/>
      <c r="AS84" s="384"/>
      <c r="AT84" s="384"/>
      <c r="AU84" s="384"/>
      <c r="AV84" s="384"/>
      <c r="AW84" s="384"/>
      <c r="AX84" s="384"/>
      <c r="AY84" s="384"/>
      <c r="AZ84" s="384"/>
      <c r="BA84" s="384"/>
    </row>
    <row r="85" spans="2:53" x14ac:dyDescent="0.2">
      <c r="B85" s="222" t="s">
        <v>82</v>
      </c>
      <c r="C85" s="68"/>
      <c r="D85" s="220">
        <f>'RS V Info'!C45</f>
        <v>0</v>
      </c>
      <c r="E85" s="221">
        <f>'RS V Info'!J45</f>
        <v>0</v>
      </c>
      <c r="F85" s="79">
        <f>'X RS G &amp; S V'!C40+'RS Attrib'!H517</f>
        <v>0</v>
      </c>
      <c r="G85" s="79">
        <f>'X RS G &amp; S V'!D40+'RS Attrib'!I517</f>
        <v>0</v>
      </c>
      <c r="H85" s="79">
        <f>'X RS G &amp; S V'!E40+'RS Attrib'!J517</f>
        <v>0</v>
      </c>
      <c r="I85" s="79">
        <f>'X RS G &amp; S V'!F40+'RS Attrib'!K517</f>
        <v>0</v>
      </c>
      <c r="J85" s="79">
        <f>'X RS G &amp; S V'!G40+'RS Attrib'!L517</f>
        <v>0</v>
      </c>
      <c r="K85" s="79">
        <f>'X RS G &amp; S V'!H40+'RS Attrib'!M517</f>
        <v>0</v>
      </c>
      <c r="L85" s="79">
        <f>'X RS G &amp; S V'!I40+'RS Attrib'!N517</f>
        <v>0</v>
      </c>
      <c r="M85" s="79">
        <f>'X RS G &amp; S V'!J40+'RS Attrib'!O517</f>
        <v>0</v>
      </c>
      <c r="N85" s="79">
        <f>'X RS G &amp; S V'!K40+'RS Attrib'!P517</f>
        <v>0</v>
      </c>
      <c r="O85" s="79">
        <f>'X RS G &amp; S V'!L40+'RS Attrib'!Q517</f>
        <v>0</v>
      </c>
      <c r="P85" s="79">
        <f>'X RS G &amp; S V'!M40+'RS Attrib'!R517</f>
        <v>0</v>
      </c>
      <c r="Q85" s="79">
        <f>'X RS G &amp; S V'!N40+'RS Attrib'!S517</f>
        <v>0</v>
      </c>
      <c r="R85" s="79">
        <f>'X RS G &amp; S V'!O40+'RS Attrib'!T517</f>
        <v>0</v>
      </c>
      <c r="S85" s="79">
        <f>'X RS G &amp; S V'!P40+'RS Attrib'!U517</f>
        <v>0</v>
      </c>
      <c r="T85" s="79">
        <f>'X RS G &amp; S V'!Q40+'RS Attrib'!V517</f>
        <v>0</v>
      </c>
      <c r="U85" s="79">
        <f>'X RS G &amp; S V'!R40+'RS Attrib'!W517</f>
        <v>0</v>
      </c>
      <c r="V85" s="79">
        <f>'X RS G &amp; S V'!S40+'RS Attrib'!X517</f>
        <v>0</v>
      </c>
      <c r="W85" s="79">
        <f>'X RS G &amp; S V'!T40+'RS Attrib'!Y517</f>
        <v>0</v>
      </c>
      <c r="X85" s="79">
        <f>'X RS G &amp; S V'!U40+'RS Attrib'!Z517</f>
        <v>0</v>
      </c>
      <c r="Y85" s="79">
        <f>'X RS G &amp; S V'!V40+'RS Attrib'!AA517</f>
        <v>0</v>
      </c>
      <c r="Z85" s="384"/>
      <c r="AA85" s="384"/>
      <c r="AB85" s="384"/>
      <c r="AC85" s="384"/>
      <c r="AD85" s="384"/>
      <c r="AE85" s="384"/>
      <c r="AF85" s="384"/>
      <c r="AG85" s="384"/>
      <c r="AH85" s="384"/>
      <c r="AI85" s="384"/>
      <c r="AJ85" s="384"/>
      <c r="AK85" s="384"/>
      <c r="AL85" s="384"/>
      <c r="AM85" s="384"/>
      <c r="AN85" s="384"/>
      <c r="AO85" s="384"/>
      <c r="AP85" s="384"/>
      <c r="AQ85" s="384"/>
      <c r="AR85" s="384"/>
      <c r="AS85" s="384"/>
      <c r="AT85" s="384"/>
      <c r="AU85" s="384"/>
      <c r="AV85" s="384"/>
      <c r="AW85" s="384"/>
      <c r="AX85" s="384"/>
      <c r="AY85" s="384"/>
      <c r="AZ85" s="384"/>
      <c r="BA85" s="384"/>
    </row>
    <row r="86" spans="2:53" x14ac:dyDescent="0.2">
      <c r="B86" s="223" t="s">
        <v>83</v>
      </c>
      <c r="C86" s="68"/>
      <c r="D86" s="220">
        <f>D85</f>
        <v>0</v>
      </c>
      <c r="E86" s="221">
        <f>E85</f>
        <v>0</v>
      </c>
      <c r="F86" s="79">
        <f>'X RS G &amp; S V'!C40+'RS Attrib'!H515</f>
        <v>0</v>
      </c>
      <c r="G86" s="79">
        <f>'X RS G &amp; S V'!D40+'RS Attrib'!I515</f>
        <v>0</v>
      </c>
      <c r="H86" s="79">
        <f>'X RS G &amp; S V'!E40+'RS Attrib'!J515</f>
        <v>0</v>
      </c>
      <c r="I86" s="79">
        <f>'X RS G &amp; S V'!F40+'RS Attrib'!K515</f>
        <v>0</v>
      </c>
      <c r="J86" s="79">
        <f>'X RS G &amp; S V'!G40+'RS Attrib'!L515</f>
        <v>0</v>
      </c>
      <c r="K86" s="79">
        <f>'X RS G &amp; S V'!H40+'RS Attrib'!M515</f>
        <v>0</v>
      </c>
      <c r="L86" s="79">
        <f>'X RS G &amp; S V'!I40+'RS Attrib'!N515</f>
        <v>0</v>
      </c>
      <c r="M86" s="79">
        <f>'X RS G &amp; S V'!J40+'RS Attrib'!O515</f>
        <v>0</v>
      </c>
      <c r="N86" s="79">
        <f>'X RS G &amp; S V'!K40+'RS Attrib'!P515</f>
        <v>0</v>
      </c>
      <c r="O86" s="79">
        <f>'X RS G &amp; S V'!L40+'RS Attrib'!Q515</f>
        <v>0</v>
      </c>
      <c r="P86" s="79">
        <f>'X RS G &amp; S V'!M40+'RS Attrib'!R515</f>
        <v>0</v>
      </c>
      <c r="Q86" s="79">
        <f>'X RS G &amp; S V'!N40+'RS Attrib'!S515</f>
        <v>0</v>
      </c>
      <c r="R86" s="79">
        <f>'X RS G &amp; S V'!O40+'RS Attrib'!T515</f>
        <v>0</v>
      </c>
      <c r="S86" s="79">
        <f>'X RS G &amp; S V'!P40+'RS Attrib'!U515</f>
        <v>0</v>
      </c>
      <c r="T86" s="79">
        <f>'X RS G &amp; S V'!Q40+'RS Attrib'!V515</f>
        <v>0</v>
      </c>
      <c r="U86" s="79">
        <f>'X RS G &amp; S V'!R40+'RS Attrib'!W515</f>
        <v>0</v>
      </c>
      <c r="V86" s="79">
        <f>'X RS G &amp; S V'!S40+'RS Attrib'!X515</f>
        <v>0</v>
      </c>
      <c r="W86" s="79">
        <f>'X RS G &amp; S V'!T40+'RS Attrib'!Y515</f>
        <v>0</v>
      </c>
      <c r="X86" s="79">
        <f>'X RS G &amp; S V'!U40+'RS Attrib'!Z515</f>
        <v>0</v>
      </c>
      <c r="Y86" s="79">
        <f>'X RS G &amp; S V'!V40+'RS Attrib'!AA515</f>
        <v>0</v>
      </c>
      <c r="Z86" s="384"/>
      <c r="AA86" s="384"/>
      <c r="AB86" s="384"/>
      <c r="AC86" s="384"/>
      <c r="AD86" s="384"/>
      <c r="AE86" s="384"/>
      <c r="AF86" s="384"/>
      <c r="AG86" s="384"/>
      <c r="AH86" s="384"/>
      <c r="AI86" s="384"/>
      <c r="AJ86" s="384"/>
      <c r="AK86" s="384"/>
      <c r="AL86" s="384"/>
      <c r="AM86" s="384"/>
      <c r="AN86" s="384"/>
      <c r="AO86" s="384"/>
      <c r="AP86" s="384"/>
      <c r="AQ86" s="384"/>
      <c r="AR86" s="384"/>
      <c r="AS86" s="384"/>
      <c r="AT86" s="384"/>
      <c r="AU86" s="384"/>
      <c r="AV86" s="384"/>
      <c r="AW86" s="384"/>
      <c r="AX86" s="384"/>
      <c r="AY86" s="384"/>
      <c r="AZ86" s="384"/>
      <c r="BA86" s="384"/>
    </row>
    <row r="87" spans="2:53" x14ac:dyDescent="0.2">
      <c r="B87" s="219">
        <f>'RS V Info'!B46</f>
        <v>0</v>
      </c>
      <c r="C87" s="224"/>
      <c r="D87" s="225"/>
      <c r="E87" s="226"/>
      <c r="F87" s="562"/>
      <c r="G87" s="562"/>
      <c r="H87" s="562"/>
      <c r="I87" s="562"/>
      <c r="J87" s="562"/>
      <c r="K87" s="562"/>
      <c r="L87" s="562"/>
      <c r="M87" s="562"/>
      <c r="N87" s="562"/>
      <c r="O87" s="562"/>
      <c r="P87" s="562"/>
      <c r="Q87" s="562"/>
      <c r="R87" s="562"/>
      <c r="S87" s="562"/>
      <c r="T87" s="562"/>
      <c r="U87" s="562"/>
      <c r="V87" s="562"/>
      <c r="W87" s="562"/>
      <c r="X87" s="562"/>
      <c r="Y87" s="562"/>
      <c r="Z87" s="384"/>
      <c r="AA87" s="384"/>
      <c r="AB87" s="384"/>
      <c r="AC87" s="384"/>
      <c r="AD87" s="384"/>
      <c r="AE87" s="384"/>
      <c r="AF87" s="384"/>
      <c r="AG87" s="384"/>
      <c r="AH87" s="384"/>
      <c r="AI87" s="384"/>
      <c r="AJ87" s="384"/>
      <c r="AK87" s="384"/>
      <c r="AL87" s="384"/>
      <c r="AM87" s="384"/>
      <c r="AN87" s="384"/>
      <c r="AO87" s="384"/>
      <c r="AP87" s="384"/>
      <c r="AQ87" s="384"/>
      <c r="AR87" s="384"/>
      <c r="AS87" s="384"/>
      <c r="AT87" s="384"/>
      <c r="AU87" s="384"/>
      <c r="AV87" s="384"/>
      <c r="AW87" s="384"/>
      <c r="AX87" s="384"/>
      <c r="AY87" s="384"/>
      <c r="AZ87" s="384"/>
      <c r="BA87" s="384"/>
    </row>
    <row r="88" spans="2:53" x14ac:dyDescent="0.2">
      <c r="B88" s="227" t="s">
        <v>82</v>
      </c>
      <c r="C88" s="68"/>
      <c r="D88" s="220">
        <f>'RS V Info'!C46</f>
        <v>0</v>
      </c>
      <c r="E88" s="221">
        <f>'RS V Info'!J46</f>
        <v>0</v>
      </c>
      <c r="F88" s="302">
        <f>'X RS G &amp; S V'!C41+'RS Attrib'!H538</f>
        <v>0</v>
      </c>
      <c r="G88" s="302">
        <f>'X RS G &amp; S V'!D41+'RS Attrib'!I538</f>
        <v>0</v>
      </c>
      <c r="H88" s="302">
        <f>'X RS G &amp; S V'!E41+'RS Attrib'!J538</f>
        <v>0</v>
      </c>
      <c r="I88" s="302">
        <f>'X RS G &amp; S V'!F41+'RS Attrib'!K538</f>
        <v>0</v>
      </c>
      <c r="J88" s="302">
        <f>'X RS G &amp; S V'!G41+'RS Attrib'!L538</f>
        <v>0</v>
      </c>
      <c r="K88" s="302">
        <f>'X RS G &amp; S V'!H41+'RS Attrib'!M538</f>
        <v>0</v>
      </c>
      <c r="L88" s="302">
        <f>'X RS G &amp; S V'!I41+'RS Attrib'!N538</f>
        <v>0</v>
      </c>
      <c r="M88" s="302">
        <f>'X RS G &amp; S V'!J41+'RS Attrib'!O538</f>
        <v>0</v>
      </c>
      <c r="N88" s="302">
        <f>'X RS G &amp; S V'!K41+'RS Attrib'!P538</f>
        <v>0</v>
      </c>
      <c r="O88" s="302">
        <f>'X RS G &amp; S V'!L41+'RS Attrib'!Q538</f>
        <v>0</v>
      </c>
      <c r="P88" s="302">
        <f>'X RS G &amp; S V'!M41+'RS Attrib'!R538</f>
        <v>0</v>
      </c>
      <c r="Q88" s="302">
        <f>'X RS G &amp; S V'!N41+'RS Attrib'!S538</f>
        <v>0</v>
      </c>
      <c r="R88" s="302">
        <f>'X RS G &amp; S V'!O41+'RS Attrib'!T538</f>
        <v>0</v>
      </c>
      <c r="S88" s="302">
        <f>'X RS G &amp; S V'!P41+'RS Attrib'!U538</f>
        <v>0</v>
      </c>
      <c r="T88" s="302">
        <f>'X RS G &amp; S V'!Q41+'RS Attrib'!V538</f>
        <v>0</v>
      </c>
      <c r="U88" s="302">
        <f>'X RS G &amp; S V'!R41+'RS Attrib'!W538</f>
        <v>0</v>
      </c>
      <c r="V88" s="302">
        <f>'X RS G &amp; S V'!S41+'RS Attrib'!X538</f>
        <v>0</v>
      </c>
      <c r="W88" s="302">
        <f>'X RS G &amp; S V'!T41+'RS Attrib'!Y538</f>
        <v>0</v>
      </c>
      <c r="X88" s="302">
        <f>'X RS G &amp; S V'!U41+'RS Attrib'!Z538</f>
        <v>0</v>
      </c>
      <c r="Y88" s="302">
        <f>'X RS G &amp; S V'!V41+'RS Attrib'!AA538</f>
        <v>0</v>
      </c>
      <c r="Z88" s="384"/>
      <c r="AA88" s="384"/>
      <c r="AB88" s="384"/>
      <c r="AC88" s="384"/>
      <c r="AD88" s="384"/>
      <c r="AE88" s="384"/>
      <c r="AF88" s="384"/>
      <c r="AG88" s="384"/>
      <c r="AH88" s="384"/>
      <c r="AI88" s="384"/>
      <c r="AJ88" s="384"/>
      <c r="AK88" s="384"/>
      <c r="AL88" s="384"/>
      <c r="AM88" s="384"/>
      <c r="AN88" s="384"/>
      <c r="AO88" s="384"/>
      <c r="AP88" s="384"/>
      <c r="AQ88" s="384"/>
      <c r="AR88" s="384"/>
      <c r="AS88" s="384"/>
      <c r="AT88" s="384"/>
      <c r="AU88" s="384"/>
      <c r="AV88" s="384"/>
      <c r="AW88" s="384"/>
      <c r="AX88" s="384"/>
      <c r="AY88" s="384"/>
      <c r="AZ88" s="384"/>
      <c r="BA88" s="384"/>
    </row>
    <row r="89" spans="2:53" x14ac:dyDescent="0.2">
      <c r="B89" s="228" t="s">
        <v>83</v>
      </c>
      <c r="C89" s="229"/>
      <c r="D89" s="230">
        <f>D88</f>
        <v>0</v>
      </c>
      <c r="E89" s="231">
        <f>E88</f>
        <v>0</v>
      </c>
      <c r="F89" s="563">
        <f>'X RS G &amp; S V'!C41+'RS Attrib'!H536</f>
        <v>0</v>
      </c>
      <c r="G89" s="563">
        <f>'X RS G &amp; S V'!D41+'RS Attrib'!I536</f>
        <v>0</v>
      </c>
      <c r="H89" s="563">
        <f>'X RS G &amp; S V'!E41+'RS Attrib'!J536</f>
        <v>0</v>
      </c>
      <c r="I89" s="563">
        <f>'X RS G &amp; S V'!F41+'RS Attrib'!K536</f>
        <v>0</v>
      </c>
      <c r="J89" s="563">
        <f>'X RS G &amp; S V'!G41+'RS Attrib'!L536</f>
        <v>0</v>
      </c>
      <c r="K89" s="563">
        <f>'X RS G &amp; S V'!H41+'RS Attrib'!M536</f>
        <v>0</v>
      </c>
      <c r="L89" s="563">
        <f>'X RS G &amp; S V'!I41+'RS Attrib'!N536</f>
        <v>0</v>
      </c>
      <c r="M89" s="563">
        <f>'X RS G &amp; S V'!J41+'RS Attrib'!O536</f>
        <v>0</v>
      </c>
      <c r="N89" s="563">
        <f>'X RS G &amp; S V'!K41+'RS Attrib'!P536</f>
        <v>0</v>
      </c>
      <c r="O89" s="563">
        <f>'X RS G &amp; S V'!L41+'RS Attrib'!Q536</f>
        <v>0</v>
      </c>
      <c r="P89" s="563">
        <f>'X RS G &amp; S V'!M41+'RS Attrib'!R536</f>
        <v>0</v>
      </c>
      <c r="Q89" s="563">
        <f>'X RS G &amp; S V'!N41+'RS Attrib'!S536</f>
        <v>0</v>
      </c>
      <c r="R89" s="563">
        <f>'X RS G &amp; S V'!O41+'RS Attrib'!T536</f>
        <v>0</v>
      </c>
      <c r="S89" s="563">
        <f>'X RS G &amp; S V'!P41+'RS Attrib'!U536</f>
        <v>0</v>
      </c>
      <c r="T89" s="563">
        <f>'X RS G &amp; S V'!Q41+'RS Attrib'!V536</f>
        <v>0</v>
      </c>
      <c r="U89" s="563">
        <f>'X RS G &amp; S V'!R41+'RS Attrib'!W536</f>
        <v>0</v>
      </c>
      <c r="V89" s="563">
        <f>'X RS G &amp; S V'!S41+'RS Attrib'!X536</f>
        <v>0</v>
      </c>
      <c r="W89" s="563">
        <f>'X RS G &amp; S V'!T41+'RS Attrib'!Y536</f>
        <v>0</v>
      </c>
      <c r="X89" s="563">
        <f>'X RS G &amp; S V'!U41+'RS Attrib'!Z536</f>
        <v>0</v>
      </c>
      <c r="Y89" s="563">
        <f>'X RS G &amp; S V'!V41+'RS Attrib'!AA536</f>
        <v>0</v>
      </c>
      <c r="Z89" s="384"/>
      <c r="AA89" s="384"/>
      <c r="AB89" s="384"/>
      <c r="AC89" s="384"/>
      <c r="AD89" s="384"/>
      <c r="AE89" s="384"/>
      <c r="AF89" s="384"/>
      <c r="AG89" s="384"/>
      <c r="AH89" s="384"/>
      <c r="AI89" s="384"/>
      <c r="AJ89" s="384"/>
      <c r="AK89" s="384"/>
      <c r="AL89" s="384"/>
      <c r="AM89" s="384"/>
      <c r="AN89" s="384"/>
      <c r="AO89" s="384"/>
      <c r="AP89" s="384"/>
      <c r="AQ89" s="384"/>
      <c r="AR89" s="384"/>
      <c r="AS89" s="384"/>
      <c r="AT89" s="384"/>
      <c r="AU89" s="384"/>
      <c r="AV89" s="384"/>
      <c r="AW89" s="384"/>
      <c r="AX89" s="384"/>
      <c r="AY89" s="384"/>
      <c r="AZ89" s="384"/>
      <c r="BA89" s="384"/>
    </row>
    <row r="90" spans="2:53" x14ac:dyDescent="0.2">
      <c r="B90" s="219">
        <f>'RS V Info'!B47</f>
        <v>0</v>
      </c>
      <c r="C90" s="68"/>
      <c r="D90" s="220"/>
      <c r="E90" s="221"/>
      <c r="F90" s="79"/>
      <c r="G90" s="79"/>
      <c r="H90" s="79"/>
      <c r="I90" s="79"/>
      <c r="J90" s="79"/>
      <c r="K90" s="79"/>
      <c r="L90" s="79"/>
      <c r="M90" s="79"/>
      <c r="N90" s="79"/>
      <c r="O90" s="79"/>
      <c r="P90" s="79"/>
      <c r="Q90" s="79"/>
      <c r="R90" s="79"/>
      <c r="S90" s="79"/>
      <c r="T90" s="79"/>
      <c r="U90" s="79"/>
      <c r="V90" s="79"/>
      <c r="W90" s="79"/>
      <c r="X90" s="79"/>
      <c r="Y90" s="79"/>
      <c r="Z90" s="384"/>
      <c r="AA90" s="384"/>
      <c r="AB90" s="384"/>
      <c r="AC90" s="384"/>
      <c r="AD90" s="384"/>
      <c r="AE90" s="384"/>
      <c r="AF90" s="384"/>
      <c r="AG90" s="384"/>
      <c r="AH90" s="384"/>
      <c r="AI90" s="384"/>
      <c r="AJ90" s="384"/>
      <c r="AK90" s="384"/>
      <c r="AL90" s="384"/>
      <c r="AM90" s="384"/>
      <c r="AN90" s="384"/>
      <c r="AO90" s="384"/>
      <c r="AP90" s="384"/>
      <c r="AQ90" s="384"/>
      <c r="AR90" s="384"/>
      <c r="AS90" s="384"/>
      <c r="AT90" s="384"/>
      <c r="AU90" s="384"/>
      <c r="AV90" s="384"/>
      <c r="AW90" s="384"/>
      <c r="AX90" s="384"/>
      <c r="AY90" s="384"/>
      <c r="AZ90" s="384"/>
      <c r="BA90" s="384"/>
    </row>
    <row r="91" spans="2:53" x14ac:dyDescent="0.2">
      <c r="B91" s="222" t="s">
        <v>82</v>
      </c>
      <c r="C91" s="68"/>
      <c r="D91" s="220">
        <f>'RS V Info'!C47</f>
        <v>0</v>
      </c>
      <c r="E91" s="221">
        <f>'RS V Info'!J47</f>
        <v>0</v>
      </c>
      <c r="F91" s="79">
        <f>'X RS G &amp; S V'!C42+'RS Attrib'!H559</f>
        <v>0</v>
      </c>
      <c r="G91" s="79">
        <f>'X RS G &amp; S V'!D42+'RS Attrib'!I559</f>
        <v>0</v>
      </c>
      <c r="H91" s="79">
        <f>'X RS G &amp; S V'!E42+'RS Attrib'!J559</f>
        <v>0</v>
      </c>
      <c r="I91" s="79">
        <f>'X RS G &amp; S V'!F42+'RS Attrib'!K559</f>
        <v>0</v>
      </c>
      <c r="J91" s="79">
        <f>'X RS G &amp; S V'!G42+'RS Attrib'!L559</f>
        <v>0</v>
      </c>
      <c r="K91" s="79">
        <f>'X RS G &amp; S V'!H42+'RS Attrib'!M559</f>
        <v>0</v>
      </c>
      <c r="L91" s="79">
        <f>'X RS G &amp; S V'!I42+'RS Attrib'!N559</f>
        <v>0</v>
      </c>
      <c r="M91" s="79">
        <f>'X RS G &amp; S V'!J42+'RS Attrib'!O559</f>
        <v>0</v>
      </c>
      <c r="N91" s="79">
        <f>'X RS G &amp; S V'!K42+'RS Attrib'!P559</f>
        <v>0</v>
      </c>
      <c r="O91" s="79">
        <f>'X RS G &amp; S V'!L42+'RS Attrib'!Q559</f>
        <v>0</v>
      </c>
      <c r="P91" s="79">
        <f>'X RS G &amp; S V'!M42+'RS Attrib'!R559</f>
        <v>0</v>
      </c>
      <c r="Q91" s="79">
        <f>'X RS G &amp; S V'!N42+'RS Attrib'!S559</f>
        <v>0</v>
      </c>
      <c r="R91" s="79">
        <f>'X RS G &amp; S V'!O42+'RS Attrib'!T559</f>
        <v>0</v>
      </c>
      <c r="S91" s="79">
        <f>'X RS G &amp; S V'!P42+'RS Attrib'!U559</f>
        <v>0</v>
      </c>
      <c r="T91" s="79">
        <f>'X RS G &amp; S V'!Q42+'RS Attrib'!V559</f>
        <v>0</v>
      </c>
      <c r="U91" s="79">
        <f>'X RS G &amp; S V'!R42+'RS Attrib'!W559</f>
        <v>0</v>
      </c>
      <c r="V91" s="79">
        <f>'X RS G &amp; S V'!S42+'RS Attrib'!X559</f>
        <v>0</v>
      </c>
      <c r="W91" s="79">
        <f>'X RS G &amp; S V'!T42+'RS Attrib'!Y559</f>
        <v>0</v>
      </c>
      <c r="X91" s="79">
        <f>'X RS G &amp; S V'!U42+'RS Attrib'!Z559</f>
        <v>0</v>
      </c>
      <c r="Y91" s="79">
        <f>'X RS G &amp; S V'!V42+'RS Attrib'!AA559</f>
        <v>0</v>
      </c>
      <c r="Z91" s="384"/>
      <c r="AA91" s="384"/>
      <c r="AB91" s="384"/>
      <c r="AC91" s="384"/>
      <c r="AD91" s="384"/>
      <c r="AE91" s="384"/>
      <c r="AF91" s="384"/>
      <c r="AG91" s="384"/>
      <c r="AH91" s="384"/>
      <c r="AI91" s="384"/>
      <c r="AJ91" s="384"/>
      <c r="AK91" s="384"/>
      <c r="AL91" s="384"/>
      <c r="AM91" s="384"/>
      <c r="AN91" s="384"/>
      <c r="AO91" s="384"/>
      <c r="AP91" s="384"/>
      <c r="AQ91" s="384"/>
      <c r="AR91" s="384"/>
      <c r="AS91" s="384"/>
      <c r="AT91" s="384"/>
      <c r="AU91" s="384"/>
      <c r="AV91" s="384"/>
      <c r="AW91" s="384"/>
      <c r="AX91" s="384"/>
      <c r="AY91" s="384"/>
      <c r="AZ91" s="384"/>
      <c r="BA91" s="384"/>
    </row>
    <row r="92" spans="2:53" x14ac:dyDescent="0.2">
      <c r="B92" s="232" t="s">
        <v>83</v>
      </c>
      <c r="C92" s="68"/>
      <c r="D92" s="220">
        <f>D91</f>
        <v>0</v>
      </c>
      <c r="E92" s="221">
        <f>E91</f>
        <v>0</v>
      </c>
      <c r="F92" s="79">
        <f>'X RS G &amp; S V'!C42+'RS Attrib'!H557</f>
        <v>0</v>
      </c>
      <c r="G92" s="79">
        <f>'X RS G &amp; S V'!D42+'RS Attrib'!I557</f>
        <v>0</v>
      </c>
      <c r="H92" s="79">
        <f>'X RS G &amp; S V'!E42+'RS Attrib'!J557</f>
        <v>0</v>
      </c>
      <c r="I92" s="79">
        <f>'X RS G &amp; S V'!F42+'RS Attrib'!K557</f>
        <v>0</v>
      </c>
      <c r="J92" s="79">
        <f>'X RS G &amp; S V'!G42+'RS Attrib'!L557</f>
        <v>0</v>
      </c>
      <c r="K92" s="79">
        <f>'X RS G &amp; S V'!H42+'RS Attrib'!M557</f>
        <v>0</v>
      </c>
      <c r="L92" s="79">
        <f>'X RS G &amp; S V'!I42+'RS Attrib'!N557</f>
        <v>0</v>
      </c>
      <c r="M92" s="79">
        <f>'X RS G &amp; S V'!J42+'RS Attrib'!O557</f>
        <v>0</v>
      </c>
      <c r="N92" s="79">
        <f>'X RS G &amp; S V'!K42+'RS Attrib'!P557</f>
        <v>0</v>
      </c>
      <c r="O92" s="79">
        <f>'X RS G &amp; S V'!L42+'RS Attrib'!Q557</f>
        <v>0</v>
      </c>
      <c r="P92" s="79">
        <f>'X RS G &amp; S V'!M42+'RS Attrib'!R557</f>
        <v>0</v>
      </c>
      <c r="Q92" s="79">
        <f>'X RS G &amp; S V'!N42+'RS Attrib'!S557</f>
        <v>0</v>
      </c>
      <c r="R92" s="79">
        <f>'X RS G &amp; S V'!O42+'RS Attrib'!T557</f>
        <v>0</v>
      </c>
      <c r="S92" s="79">
        <f>'X RS G &amp; S V'!P42+'RS Attrib'!U557</f>
        <v>0</v>
      </c>
      <c r="T92" s="79">
        <f>'X RS G &amp; S V'!Q42+'RS Attrib'!V557</f>
        <v>0</v>
      </c>
      <c r="U92" s="79">
        <f>'X RS G &amp; S V'!R42+'RS Attrib'!W557</f>
        <v>0</v>
      </c>
      <c r="V92" s="79">
        <f>'X RS G &amp; S V'!S42+'RS Attrib'!X557</f>
        <v>0</v>
      </c>
      <c r="W92" s="79">
        <f>'X RS G &amp; S V'!T42+'RS Attrib'!Y557</f>
        <v>0</v>
      </c>
      <c r="X92" s="79">
        <f>'X RS G &amp; S V'!U42+'RS Attrib'!Z557</f>
        <v>0</v>
      </c>
      <c r="Y92" s="79">
        <f>'X RS G &amp; S V'!V42+'RS Attrib'!AA557</f>
        <v>0</v>
      </c>
      <c r="Z92" s="384"/>
      <c r="AA92" s="384"/>
      <c r="AB92" s="384"/>
      <c r="AC92" s="384"/>
      <c r="AD92" s="384"/>
      <c r="AE92" s="384"/>
      <c r="AF92" s="384"/>
      <c r="AG92" s="384"/>
      <c r="AH92" s="384"/>
      <c r="AI92" s="384"/>
      <c r="AJ92" s="384"/>
      <c r="AK92" s="384"/>
      <c r="AL92" s="384"/>
      <c r="AM92" s="384"/>
      <c r="AN92" s="384"/>
      <c r="AO92" s="384"/>
      <c r="AP92" s="384"/>
      <c r="AQ92" s="384"/>
      <c r="AR92" s="384"/>
      <c r="AS92" s="384"/>
      <c r="AT92" s="384"/>
      <c r="AU92" s="384"/>
      <c r="AV92" s="384"/>
      <c r="AW92" s="384"/>
      <c r="AX92" s="384"/>
      <c r="AY92" s="384"/>
      <c r="AZ92" s="384"/>
      <c r="BA92" s="384"/>
    </row>
    <row r="93" spans="2:53" s="384" customFormat="1" ht="15" x14ac:dyDescent="0.25">
      <c r="B93" s="241"/>
      <c r="F93" s="564"/>
      <c r="G93" s="564"/>
      <c r="H93" s="564"/>
      <c r="I93" s="564"/>
      <c r="J93" s="564"/>
      <c r="K93" s="564"/>
      <c r="L93" s="564"/>
      <c r="M93" s="564"/>
      <c r="N93" s="564"/>
      <c r="O93" s="564"/>
      <c r="P93" s="564"/>
      <c r="Q93" s="564"/>
      <c r="R93" s="564"/>
      <c r="S93" s="564"/>
      <c r="T93" s="564"/>
      <c r="U93" s="564"/>
      <c r="V93" s="564"/>
      <c r="W93" s="564"/>
      <c r="X93" s="564"/>
      <c r="Y93" s="564"/>
    </row>
    <row r="94" spans="2:53" s="384" customFormat="1" x14ac:dyDescent="0.2">
      <c r="B94" s="232"/>
    </row>
    <row r="95" spans="2:53" s="384" customFormat="1" x14ac:dyDescent="0.2">
      <c r="B95" s="242"/>
    </row>
    <row r="96" spans="2:53" s="384" customFormat="1" x14ac:dyDescent="0.2">
      <c r="B96" s="242"/>
    </row>
    <row r="97" spans="2:2" s="384" customFormat="1" x14ac:dyDescent="0.2">
      <c r="B97" s="232"/>
    </row>
    <row r="98" spans="2:2" s="384" customFormat="1" x14ac:dyDescent="0.2"/>
    <row r="99" spans="2:2" s="384" customFormat="1" x14ac:dyDescent="0.2"/>
    <row r="100" spans="2:2" s="384" customFormat="1" x14ac:dyDescent="0.2"/>
    <row r="101" spans="2:2" s="384" customFormat="1" x14ac:dyDescent="0.2"/>
    <row r="102" spans="2:2" s="384" customFormat="1" x14ac:dyDescent="0.2"/>
    <row r="103" spans="2:2" s="384" customFormat="1" x14ac:dyDescent="0.2"/>
    <row r="104" spans="2:2" s="384" customFormat="1" x14ac:dyDescent="0.2"/>
    <row r="105" spans="2:2" s="384" customFormat="1" x14ac:dyDescent="0.2"/>
    <row r="106" spans="2:2" s="384" customFormat="1" x14ac:dyDescent="0.2"/>
    <row r="107" spans="2:2" s="384" customFormat="1" x14ac:dyDescent="0.2"/>
    <row r="108" spans="2:2" s="384" customFormat="1" x14ac:dyDescent="0.2"/>
    <row r="109" spans="2:2" s="384" customFormat="1" x14ac:dyDescent="0.2"/>
    <row r="110" spans="2:2" s="384" customFormat="1" x14ac:dyDescent="0.2"/>
    <row r="111" spans="2:2" s="384" customFormat="1" x14ac:dyDescent="0.2"/>
    <row r="112" spans="2:2" s="384" customFormat="1" x14ac:dyDescent="0.2"/>
    <row r="113" s="384" customFormat="1" x14ac:dyDescent="0.2"/>
    <row r="114" s="384" customFormat="1" x14ac:dyDescent="0.2"/>
    <row r="115" s="384" customFormat="1" x14ac:dyDescent="0.2"/>
    <row r="116" s="384" customFormat="1" x14ac:dyDescent="0.2"/>
    <row r="117" s="384" customFormat="1" x14ac:dyDescent="0.2"/>
    <row r="118" s="384" customFormat="1" x14ac:dyDescent="0.2"/>
    <row r="119" s="384" customFormat="1" x14ac:dyDescent="0.2"/>
    <row r="120" s="384" customFormat="1" x14ac:dyDescent="0.2"/>
  </sheetData>
  <customSheetViews>
    <customSheetView guid="{F0620CD8-87A9-448D-9A15-FA44C9D2FC91}" scale="80" showGridLines="0">
      <pageMargins left="0.7" right="0.7" top="0.75" bottom="0.75" header="0.3" footer="0.3"/>
    </customSheetView>
  </customSheetViews>
  <mergeCells count="1">
    <mergeCell ref="F13:Y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AZ85"/>
  <sheetViews>
    <sheetView zoomScale="80" zoomScaleNormal="80" workbookViewId="0"/>
  </sheetViews>
  <sheetFormatPr defaultRowHeight="14.25" x14ac:dyDescent="0.2"/>
  <cols>
    <col min="1" max="1" width="4.77734375" style="70" customWidth="1"/>
    <col min="2" max="2" width="53.44140625" style="70" customWidth="1"/>
    <col min="3" max="3" width="28.44140625" style="70" customWidth="1"/>
    <col min="4" max="4" width="21.109375" style="70" customWidth="1"/>
    <col min="5" max="24" width="10.33203125" style="70" customWidth="1"/>
    <col min="25" max="25" width="12.33203125" style="70" customWidth="1"/>
    <col min="26" max="26" width="11.88671875" style="70" customWidth="1"/>
    <col min="27" max="16384" width="8.88671875" style="70"/>
  </cols>
  <sheetData>
    <row r="2" spans="2:5" ht="18" x14ac:dyDescent="0.25">
      <c r="B2" s="158" t="s">
        <v>137</v>
      </c>
    </row>
    <row r="3" spans="2:5" ht="18" x14ac:dyDescent="0.25">
      <c r="B3" s="158"/>
    </row>
    <row r="4" spans="2:5" ht="15.75" x14ac:dyDescent="0.25">
      <c r="B4" s="159" t="s">
        <v>143</v>
      </c>
      <c r="D4" s="209" t="s">
        <v>5</v>
      </c>
      <c r="E4" s="160" t="str">
        <f>Focus!C16</f>
        <v>Castle Eden Dene</v>
      </c>
    </row>
    <row r="5" spans="2:5" ht="15.75" x14ac:dyDescent="0.25">
      <c r="B5" s="159"/>
      <c r="D5" s="209"/>
      <c r="E5" s="160"/>
    </row>
    <row r="6" spans="2:5" ht="15" x14ac:dyDescent="0.25">
      <c r="B6" s="380" t="s">
        <v>155</v>
      </c>
      <c r="D6" s="209"/>
      <c r="E6" s="160"/>
    </row>
    <row r="7" spans="2:5" x14ac:dyDescent="0.2">
      <c r="B7" s="70" t="s">
        <v>317</v>
      </c>
      <c r="D7" s="209"/>
      <c r="E7" s="160"/>
    </row>
    <row r="8" spans="2:5" x14ac:dyDescent="0.2">
      <c r="B8" s="70" t="s">
        <v>208</v>
      </c>
      <c r="D8" s="209"/>
      <c r="E8" s="160"/>
    </row>
    <row r="9" spans="2:5" x14ac:dyDescent="0.2">
      <c r="B9" s="70" t="s">
        <v>205</v>
      </c>
      <c r="D9" s="209"/>
      <c r="E9" s="160"/>
    </row>
    <row r="10" spans="2:5" x14ac:dyDescent="0.2">
      <c r="B10" s="70" t="s">
        <v>206</v>
      </c>
      <c r="D10" s="209"/>
      <c r="E10" s="160"/>
    </row>
    <row r="11" spans="2:5" ht="15.75" x14ac:dyDescent="0.25">
      <c r="B11" s="159"/>
    </row>
    <row r="12" spans="2:5" ht="15.75" x14ac:dyDescent="0.25">
      <c r="B12" s="260" t="s">
        <v>70</v>
      </c>
    </row>
    <row r="13" spans="2:5" ht="15" x14ac:dyDescent="0.2">
      <c r="B13" s="381" t="s">
        <v>207</v>
      </c>
    </row>
    <row r="14" spans="2:5" ht="15.75" x14ac:dyDescent="0.25">
      <c r="B14" s="260"/>
    </row>
    <row r="15" spans="2:5" x14ac:dyDescent="0.2">
      <c r="B15" s="261" t="s">
        <v>103</v>
      </c>
      <c r="C15" s="161"/>
      <c r="D15" s="160"/>
    </row>
    <row r="16" spans="2:5" x14ac:dyDescent="0.2">
      <c r="B16" s="161" t="s">
        <v>95</v>
      </c>
      <c r="C16" s="262">
        <v>3.5000000000000003E-2</v>
      </c>
    </row>
    <row r="17" spans="2:25" x14ac:dyDescent="0.2">
      <c r="B17" s="161" t="s">
        <v>96</v>
      </c>
      <c r="C17" s="263">
        <v>0.03</v>
      </c>
    </row>
    <row r="18" spans="2:25" ht="15" x14ac:dyDescent="0.25">
      <c r="C18" s="160"/>
      <c r="D18" s="264" t="s">
        <v>64</v>
      </c>
      <c r="E18" s="265">
        <v>2016</v>
      </c>
      <c r="F18" s="266">
        <v>2017</v>
      </c>
      <c r="G18" s="266">
        <f t="shared" ref="G18:X18" si="0">F18+1</f>
        <v>2018</v>
      </c>
      <c r="H18" s="266">
        <f t="shared" si="0"/>
        <v>2019</v>
      </c>
      <c r="I18" s="266">
        <f t="shared" si="0"/>
        <v>2020</v>
      </c>
      <c r="J18" s="266">
        <f t="shared" si="0"/>
        <v>2021</v>
      </c>
      <c r="K18" s="266">
        <f t="shared" si="0"/>
        <v>2022</v>
      </c>
      <c r="L18" s="266">
        <f t="shared" si="0"/>
        <v>2023</v>
      </c>
      <c r="M18" s="266">
        <f t="shared" si="0"/>
        <v>2024</v>
      </c>
      <c r="N18" s="266">
        <f t="shared" si="0"/>
        <v>2025</v>
      </c>
      <c r="O18" s="266">
        <f t="shared" si="0"/>
        <v>2026</v>
      </c>
      <c r="P18" s="266">
        <f t="shared" si="0"/>
        <v>2027</v>
      </c>
      <c r="Q18" s="266">
        <f t="shared" si="0"/>
        <v>2028</v>
      </c>
      <c r="R18" s="266">
        <f t="shared" si="0"/>
        <v>2029</v>
      </c>
      <c r="S18" s="266">
        <f t="shared" si="0"/>
        <v>2030</v>
      </c>
      <c r="T18" s="266">
        <f t="shared" si="0"/>
        <v>2031</v>
      </c>
      <c r="U18" s="266">
        <f t="shared" si="0"/>
        <v>2032</v>
      </c>
      <c r="V18" s="266">
        <f t="shared" si="0"/>
        <v>2033</v>
      </c>
      <c r="W18" s="266">
        <f t="shared" si="0"/>
        <v>2034</v>
      </c>
      <c r="X18" s="266">
        <f t="shared" si="0"/>
        <v>2035</v>
      </c>
    </row>
    <row r="19" spans="2:25" ht="15" x14ac:dyDescent="0.25">
      <c r="C19" s="160"/>
      <c r="D19" s="267" t="s">
        <v>97</v>
      </c>
      <c r="E19" s="268">
        <v>0</v>
      </c>
      <c r="F19" s="269">
        <f t="shared" ref="F19:X19" si="1">E19+1</f>
        <v>1</v>
      </c>
      <c r="G19" s="269">
        <f t="shared" si="1"/>
        <v>2</v>
      </c>
      <c r="H19" s="269">
        <f t="shared" si="1"/>
        <v>3</v>
      </c>
      <c r="I19" s="269">
        <f t="shared" si="1"/>
        <v>4</v>
      </c>
      <c r="J19" s="269">
        <f t="shared" si="1"/>
        <v>5</v>
      </c>
      <c r="K19" s="269">
        <f t="shared" si="1"/>
        <v>6</v>
      </c>
      <c r="L19" s="269">
        <f t="shared" si="1"/>
        <v>7</v>
      </c>
      <c r="M19" s="269">
        <f t="shared" si="1"/>
        <v>8</v>
      </c>
      <c r="N19" s="269">
        <f t="shared" si="1"/>
        <v>9</v>
      </c>
      <c r="O19" s="269">
        <f t="shared" si="1"/>
        <v>10</v>
      </c>
      <c r="P19" s="269">
        <f t="shared" si="1"/>
        <v>11</v>
      </c>
      <c r="Q19" s="269">
        <f t="shared" si="1"/>
        <v>12</v>
      </c>
      <c r="R19" s="269">
        <f t="shared" si="1"/>
        <v>13</v>
      </c>
      <c r="S19" s="269">
        <f t="shared" si="1"/>
        <v>14</v>
      </c>
      <c r="T19" s="269">
        <f t="shared" si="1"/>
        <v>15</v>
      </c>
      <c r="U19" s="269">
        <f t="shared" si="1"/>
        <v>16</v>
      </c>
      <c r="V19" s="269">
        <f t="shared" si="1"/>
        <v>17</v>
      </c>
      <c r="W19" s="269">
        <f t="shared" si="1"/>
        <v>18</v>
      </c>
      <c r="X19" s="269">
        <f t="shared" si="1"/>
        <v>19</v>
      </c>
      <c r="Y19" s="266"/>
    </row>
    <row r="20" spans="2:25" x14ac:dyDescent="0.2">
      <c r="C20" s="160"/>
      <c r="D20" s="270" t="s">
        <v>94</v>
      </c>
      <c r="E20" s="271">
        <f>1/(1+'X RS Disc'!$C$16)^E19</f>
        <v>1</v>
      </c>
      <c r="F20" s="271">
        <f>1/(1+'X RS Disc'!$C$16)^F19</f>
        <v>0.96618357487922713</v>
      </c>
      <c r="G20" s="271">
        <f>1/(1+'X RS Disc'!$C$16)^G19</f>
        <v>0.93351070036640305</v>
      </c>
      <c r="H20" s="271">
        <f>1/(1+'X RS Disc'!$C$16)^H19</f>
        <v>0.90194270566802237</v>
      </c>
      <c r="I20" s="271">
        <f>1/(1+'X RS Disc'!$C$16)^I19</f>
        <v>0.87144222769857238</v>
      </c>
      <c r="J20" s="271">
        <f>1/(1+'X RS Disc'!$C$16)^J19</f>
        <v>0.84197316685852419</v>
      </c>
      <c r="K20" s="271">
        <f>1/(1+'X RS Disc'!$C$16)^K19</f>
        <v>0.81350064430775282</v>
      </c>
      <c r="L20" s="271">
        <f>1/(1+'X RS Disc'!$C$16)^L19</f>
        <v>0.78599096068381913</v>
      </c>
      <c r="M20" s="271">
        <f>1/(1+'X RS Disc'!$C$16)^M19</f>
        <v>0.75941155621625056</v>
      </c>
      <c r="N20" s="271">
        <f>1/(1+'X RS Disc'!$C$16)^N19</f>
        <v>0.73373097218961414</v>
      </c>
      <c r="O20" s="271">
        <f>1/(1+'X RS Disc'!$C$16)^O19</f>
        <v>0.70891881370977217</v>
      </c>
      <c r="P20" s="271">
        <f>1/(1+'X RS Disc'!$C$16)^P19</f>
        <v>0.68494571372924851</v>
      </c>
      <c r="Q20" s="271">
        <f>1/(1+'X RS Disc'!$C$16)^Q19</f>
        <v>0.66178329828912896</v>
      </c>
      <c r="R20" s="271">
        <f>1/(1+'X RS Disc'!$C$16)^R19</f>
        <v>0.63940415293635666</v>
      </c>
      <c r="S20" s="271">
        <f>1/(1+'X RS Disc'!$C$16)^S19</f>
        <v>0.61778179027667302</v>
      </c>
      <c r="T20" s="271">
        <f>1/(1+'X RS Disc'!$C$16)^T19</f>
        <v>0.59689061862480497</v>
      </c>
      <c r="U20" s="271">
        <f>1/(1+'X RS Disc'!$C$16)^U19</f>
        <v>0.57670591171478747</v>
      </c>
      <c r="V20" s="271">
        <f>1/(1+'X RS Disc'!$C$16)^V19</f>
        <v>0.55720377943457733</v>
      </c>
      <c r="W20" s="271">
        <f>1/(1+'X RS Disc'!$C$16)^W19</f>
        <v>0.53836113955031628</v>
      </c>
      <c r="X20" s="271">
        <f>1/(1+'X RS Disc'!$C$16)^X19</f>
        <v>0.52015569038677911</v>
      </c>
      <c r="Y20" s="272"/>
    </row>
    <row r="21" spans="2:25" x14ac:dyDescent="0.2">
      <c r="C21" s="160"/>
      <c r="D21" s="567"/>
      <c r="E21" s="271"/>
      <c r="F21" s="271"/>
      <c r="G21" s="271"/>
      <c r="H21" s="271"/>
      <c r="I21" s="271"/>
      <c r="J21" s="271"/>
      <c r="K21" s="271"/>
      <c r="L21" s="271"/>
      <c r="M21" s="271"/>
      <c r="N21" s="271"/>
      <c r="O21" s="271"/>
      <c r="P21" s="271"/>
      <c r="Q21" s="271"/>
      <c r="R21" s="271"/>
      <c r="S21" s="271"/>
      <c r="T21" s="271"/>
      <c r="U21" s="271"/>
      <c r="V21" s="271"/>
      <c r="W21" s="271"/>
      <c r="X21" s="271"/>
      <c r="Y21" s="272"/>
    </row>
    <row r="22" spans="2:25" ht="15" x14ac:dyDescent="0.25">
      <c r="B22" s="208" t="s">
        <v>318</v>
      </c>
      <c r="C22" s="160"/>
      <c r="D22" s="567"/>
      <c r="E22" s="271"/>
      <c r="F22" s="271"/>
      <c r="G22" s="271"/>
      <c r="H22" s="271"/>
      <c r="I22" s="271"/>
      <c r="J22" s="271"/>
      <c r="K22" s="271"/>
      <c r="L22" s="271"/>
      <c r="M22" s="271"/>
      <c r="N22" s="271"/>
      <c r="O22" s="271"/>
      <c r="P22" s="271"/>
      <c r="Q22" s="271"/>
      <c r="R22" s="271"/>
      <c r="S22" s="271"/>
      <c r="T22" s="271"/>
      <c r="U22" s="271"/>
      <c r="V22" s="271"/>
      <c r="W22" s="271"/>
      <c r="X22" s="271"/>
      <c r="Y22" s="272"/>
    </row>
    <row r="23" spans="2:25" x14ac:dyDescent="0.2">
      <c r="B23" s="70" t="s">
        <v>319</v>
      </c>
      <c r="C23" s="160"/>
      <c r="D23" s="567"/>
      <c r="E23" s="271"/>
      <c r="F23" s="271"/>
      <c r="G23" s="271"/>
      <c r="H23" s="271"/>
      <c r="I23" s="271"/>
      <c r="J23" s="271"/>
      <c r="K23" s="271"/>
      <c r="L23" s="271"/>
      <c r="M23" s="271"/>
      <c r="N23" s="271"/>
      <c r="O23" s="271"/>
      <c r="P23" s="271"/>
      <c r="Q23" s="271"/>
      <c r="R23" s="271"/>
      <c r="S23" s="271"/>
      <c r="T23" s="271"/>
      <c r="U23" s="271"/>
      <c r="V23" s="271"/>
      <c r="W23" s="271"/>
      <c r="X23" s="271"/>
      <c r="Y23" s="272"/>
    </row>
    <row r="24" spans="2:25" x14ac:dyDescent="0.2">
      <c r="B24" s="70" t="s">
        <v>320</v>
      </c>
      <c r="C24" s="160"/>
      <c r="D24" s="567"/>
      <c r="E24" s="271"/>
      <c r="F24" s="271"/>
      <c r="G24" s="271"/>
      <c r="H24" s="271"/>
      <c r="I24" s="271"/>
      <c r="J24" s="271"/>
      <c r="K24" s="271"/>
      <c r="L24" s="271"/>
      <c r="M24" s="271"/>
      <c r="N24" s="271"/>
      <c r="O24" s="271"/>
      <c r="P24" s="271"/>
      <c r="Q24" s="271"/>
      <c r="R24" s="271"/>
      <c r="S24" s="271"/>
      <c r="T24" s="271"/>
      <c r="U24" s="271"/>
      <c r="V24" s="271"/>
      <c r="W24" s="271"/>
      <c r="X24" s="271"/>
      <c r="Y24" s="272"/>
    </row>
    <row r="25" spans="2:25" x14ac:dyDescent="0.2">
      <c r="B25" s="568">
        <f>((1+C16)/C16)*(1-(1/(1+C16)^20))</f>
        <v>14.709837417520594</v>
      </c>
      <c r="D25" s="567"/>
      <c r="E25" s="271"/>
      <c r="F25" s="271"/>
      <c r="G25" s="271"/>
      <c r="H25" s="271"/>
      <c r="I25" s="271"/>
      <c r="J25" s="271"/>
      <c r="K25" s="271"/>
      <c r="L25" s="271"/>
      <c r="M25" s="271"/>
      <c r="N25" s="271"/>
      <c r="O25" s="271"/>
      <c r="P25" s="271"/>
      <c r="Q25" s="271"/>
      <c r="R25" s="271"/>
      <c r="S25" s="271"/>
      <c r="T25" s="271"/>
      <c r="U25" s="271"/>
      <c r="V25" s="271"/>
      <c r="W25" s="271"/>
      <c r="X25" s="271"/>
      <c r="Y25" s="272"/>
    </row>
    <row r="26" spans="2:25" x14ac:dyDescent="0.2">
      <c r="D26" s="567"/>
      <c r="E26" s="271"/>
      <c r="F26" s="271"/>
      <c r="G26" s="271"/>
      <c r="H26" s="271"/>
      <c r="I26" s="271"/>
      <c r="J26" s="271"/>
      <c r="K26" s="271"/>
      <c r="L26" s="271"/>
      <c r="M26" s="271"/>
      <c r="N26" s="271"/>
      <c r="O26" s="271"/>
      <c r="P26" s="271"/>
      <c r="Q26" s="271"/>
      <c r="R26" s="271"/>
      <c r="S26" s="271"/>
      <c r="T26" s="271"/>
      <c r="U26" s="271"/>
      <c r="V26" s="271"/>
      <c r="W26" s="271"/>
      <c r="X26" s="271"/>
      <c r="Y26" s="272"/>
    </row>
    <row r="27" spans="2:25" ht="15" x14ac:dyDescent="0.25">
      <c r="B27" s="208" t="s">
        <v>323</v>
      </c>
      <c r="D27" s="567"/>
      <c r="E27" s="271"/>
      <c r="F27" s="271"/>
      <c r="G27" s="271"/>
      <c r="H27" s="271"/>
      <c r="I27" s="271"/>
      <c r="J27" s="271"/>
      <c r="K27" s="271"/>
      <c r="L27" s="271"/>
      <c r="M27" s="271"/>
      <c r="N27" s="271"/>
      <c r="O27" s="271"/>
      <c r="P27" s="271"/>
      <c r="Q27" s="271"/>
      <c r="R27" s="271"/>
      <c r="S27" s="271"/>
      <c r="T27" s="271"/>
      <c r="U27" s="271"/>
      <c r="V27" s="271"/>
      <c r="W27" s="271"/>
      <c r="X27" s="271"/>
      <c r="Y27" s="272"/>
    </row>
    <row r="28" spans="2:25" x14ac:dyDescent="0.2">
      <c r="B28" s="70" t="s">
        <v>322</v>
      </c>
      <c r="D28" s="567"/>
      <c r="E28" s="271"/>
      <c r="F28" s="271"/>
      <c r="G28" s="271"/>
      <c r="H28" s="271"/>
      <c r="I28" s="271"/>
      <c r="J28" s="271"/>
      <c r="K28" s="271"/>
      <c r="L28" s="271"/>
      <c r="M28" s="271"/>
      <c r="N28" s="271"/>
      <c r="O28" s="271"/>
      <c r="P28" s="271"/>
      <c r="Q28" s="271"/>
      <c r="R28" s="271"/>
      <c r="S28" s="271"/>
      <c r="T28" s="271"/>
      <c r="U28" s="271"/>
      <c r="V28" s="271"/>
      <c r="W28" s="271"/>
      <c r="X28" s="271"/>
      <c r="Y28" s="272"/>
    </row>
    <row r="29" spans="2:25" x14ac:dyDescent="0.2">
      <c r="B29" s="569">
        <f>'RS Non-Attrib'!AB55/'X RS Disc'!B25</f>
        <v>-23752.24850137089</v>
      </c>
      <c r="D29" s="567"/>
      <c r="E29" s="271"/>
      <c r="F29" s="271"/>
      <c r="G29" s="271"/>
      <c r="H29" s="271"/>
      <c r="I29" s="271"/>
      <c r="J29" s="271"/>
      <c r="K29" s="271"/>
      <c r="L29" s="271"/>
      <c r="M29" s="271"/>
      <c r="N29" s="271"/>
      <c r="O29" s="271"/>
      <c r="P29" s="271"/>
      <c r="Q29" s="271"/>
      <c r="R29" s="271"/>
      <c r="S29" s="271"/>
      <c r="T29" s="271"/>
      <c r="U29" s="271"/>
      <c r="V29" s="271"/>
      <c r="W29" s="271"/>
      <c r="X29" s="271"/>
      <c r="Y29" s="272"/>
    </row>
    <row r="30" spans="2:25" x14ac:dyDescent="0.2">
      <c r="C30" s="160"/>
      <c r="D30" s="273"/>
      <c r="E30" s="271"/>
      <c r="F30" s="271"/>
      <c r="G30" s="271"/>
      <c r="H30" s="271"/>
      <c r="I30" s="271"/>
      <c r="J30" s="271"/>
      <c r="K30" s="271"/>
      <c r="L30" s="271"/>
      <c r="M30" s="271"/>
      <c r="N30" s="271"/>
      <c r="O30" s="271"/>
      <c r="P30" s="271"/>
      <c r="Q30" s="271"/>
      <c r="R30" s="271"/>
      <c r="S30" s="271"/>
      <c r="T30" s="271"/>
      <c r="U30" s="271"/>
      <c r="V30" s="271"/>
      <c r="W30" s="271"/>
      <c r="X30" s="271"/>
      <c r="Y30" s="271"/>
    </row>
    <row r="31" spans="2:25" ht="15.75" x14ac:dyDescent="0.25">
      <c r="B31" s="274" t="s">
        <v>98</v>
      </c>
      <c r="C31" s="274"/>
      <c r="D31" s="274"/>
      <c r="E31" s="274"/>
      <c r="F31" s="274"/>
      <c r="G31" s="274"/>
      <c r="H31" s="274"/>
      <c r="I31" s="274"/>
      <c r="J31" s="274"/>
      <c r="K31" s="274"/>
      <c r="L31" s="274"/>
      <c r="M31" s="274"/>
      <c r="N31" s="274"/>
      <c r="O31" s="274"/>
      <c r="P31" s="274"/>
      <c r="Q31" s="274"/>
      <c r="R31" s="274"/>
      <c r="S31" s="274"/>
      <c r="T31" s="274"/>
      <c r="U31" s="271"/>
      <c r="V31" s="271"/>
      <c r="W31" s="271"/>
      <c r="X31" s="271"/>
      <c r="Y31" s="271"/>
    </row>
    <row r="32" spans="2:25" x14ac:dyDescent="0.2">
      <c r="B32" s="275" t="s">
        <v>106</v>
      </c>
      <c r="C32" s="160"/>
      <c r="D32" s="160"/>
    </row>
    <row r="33" spans="2:52" x14ac:dyDescent="0.2">
      <c r="B33" s="275"/>
      <c r="C33" s="160"/>
      <c r="D33" s="160"/>
    </row>
    <row r="34" spans="2:52" ht="15" x14ac:dyDescent="0.25">
      <c r="C34" s="210"/>
      <c r="D34" s="211"/>
      <c r="E34" s="749" t="s">
        <v>457</v>
      </c>
      <c r="F34" s="750"/>
      <c r="G34" s="750"/>
      <c r="H34" s="750"/>
      <c r="I34" s="750"/>
      <c r="J34" s="750"/>
      <c r="K34" s="750"/>
      <c r="L34" s="750"/>
      <c r="M34" s="750"/>
      <c r="N34" s="750"/>
      <c r="O34" s="750"/>
      <c r="P34" s="750"/>
      <c r="Q34" s="750"/>
      <c r="R34" s="750"/>
      <c r="S34" s="750"/>
      <c r="T34" s="750"/>
      <c r="U34" s="750"/>
      <c r="V34" s="750"/>
      <c r="W34" s="750"/>
      <c r="X34" s="750"/>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row>
    <row r="35" spans="2:52" ht="45" x14ac:dyDescent="0.25">
      <c r="B35" s="213" t="s">
        <v>4</v>
      </c>
      <c r="C35" s="276" t="s">
        <v>60</v>
      </c>
      <c r="D35" s="162" t="s">
        <v>115</v>
      </c>
      <c r="E35" s="74">
        <v>2016</v>
      </c>
      <c r="F35" s="75">
        <v>2017</v>
      </c>
      <c r="G35" s="75">
        <f>F35+1</f>
        <v>2018</v>
      </c>
      <c r="H35" s="75">
        <f t="shared" ref="H35:X35" si="2">G35+1</f>
        <v>2019</v>
      </c>
      <c r="I35" s="75">
        <f t="shared" si="2"/>
        <v>2020</v>
      </c>
      <c r="J35" s="75">
        <f t="shared" si="2"/>
        <v>2021</v>
      </c>
      <c r="K35" s="75">
        <f t="shared" si="2"/>
        <v>2022</v>
      </c>
      <c r="L35" s="75">
        <f t="shared" si="2"/>
        <v>2023</v>
      </c>
      <c r="M35" s="75">
        <f t="shared" si="2"/>
        <v>2024</v>
      </c>
      <c r="N35" s="75">
        <f t="shared" si="2"/>
        <v>2025</v>
      </c>
      <c r="O35" s="75">
        <f t="shared" si="2"/>
        <v>2026</v>
      </c>
      <c r="P35" s="75">
        <f t="shared" si="2"/>
        <v>2027</v>
      </c>
      <c r="Q35" s="75">
        <f t="shared" si="2"/>
        <v>2028</v>
      </c>
      <c r="R35" s="75">
        <f t="shared" si="2"/>
        <v>2029</v>
      </c>
      <c r="S35" s="75">
        <f t="shared" si="2"/>
        <v>2030</v>
      </c>
      <c r="T35" s="75">
        <f t="shared" si="2"/>
        <v>2031</v>
      </c>
      <c r="U35" s="75">
        <f t="shared" si="2"/>
        <v>2032</v>
      </c>
      <c r="V35" s="75">
        <f t="shared" si="2"/>
        <v>2033</v>
      </c>
      <c r="W35" s="75">
        <f t="shared" si="2"/>
        <v>2034</v>
      </c>
      <c r="X35" s="75">
        <f t="shared" si="2"/>
        <v>2035</v>
      </c>
      <c r="Y35" s="277" t="s">
        <v>315</v>
      </c>
      <c r="Z35" s="277" t="s">
        <v>104</v>
      </c>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row>
    <row r="36" spans="2:52" ht="15" x14ac:dyDescent="0.25">
      <c r="B36" s="215" t="s">
        <v>110</v>
      </c>
      <c r="C36" s="278"/>
      <c r="D36" s="279"/>
      <c r="E36" s="559"/>
      <c r="F36" s="560"/>
      <c r="G36" s="560"/>
      <c r="H36" s="560"/>
      <c r="I36" s="560"/>
      <c r="J36" s="560"/>
      <c r="K36" s="560"/>
      <c r="L36" s="560"/>
      <c r="M36" s="560"/>
      <c r="N36" s="560"/>
      <c r="O36" s="560"/>
      <c r="P36" s="560"/>
      <c r="Q36" s="560"/>
      <c r="R36" s="560"/>
      <c r="S36" s="560"/>
      <c r="T36" s="560"/>
      <c r="U36" s="560"/>
      <c r="V36" s="560"/>
      <c r="W36" s="560"/>
      <c r="X36" s="560"/>
      <c r="Y36" s="560"/>
      <c r="Z36" s="560"/>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row>
    <row r="37" spans="2:52" x14ac:dyDescent="0.2">
      <c r="B37" s="280" t="str">
        <f>'RS V Info'!B21</f>
        <v>Quality sawmill timber</v>
      </c>
      <c r="C37" s="281" t="str">
        <f>'RS V Info'!C21</f>
        <v>NE &amp;/or others who pay NE for it</v>
      </c>
      <c r="D37" s="282" t="str">
        <f>'RS V Info'!J21</f>
        <v>Yes</v>
      </c>
      <c r="E37" s="79">
        <f>'X RS G &amp; S Net'!F17*E$20</f>
        <v>0</v>
      </c>
      <c r="F37" s="79">
        <f>'X RS G &amp; S Net'!G17*F$20</f>
        <v>652.17391304347836</v>
      </c>
      <c r="G37" s="79">
        <f>'X RS G &amp; S Net'!H17*G$20</f>
        <v>0</v>
      </c>
      <c r="H37" s="79">
        <f>'X RS G &amp; S Net'!I17*H$20</f>
        <v>608.81132632591505</v>
      </c>
      <c r="I37" s="79">
        <f>'X RS G &amp; S Net'!J17*I$20</f>
        <v>0</v>
      </c>
      <c r="J37" s="79">
        <f>'X RS G &amp; S Net'!K17*J$20</f>
        <v>568.33188762950385</v>
      </c>
      <c r="K37" s="79">
        <f>'X RS G &amp; S Net'!L17*K$20</f>
        <v>0</v>
      </c>
      <c r="L37" s="79">
        <f>'X RS G &amp; S Net'!M17*L$20</f>
        <v>530.5438984615779</v>
      </c>
      <c r="M37" s="79">
        <f>'X RS G &amp; S Net'!N17*M$20</f>
        <v>0</v>
      </c>
      <c r="N37" s="79">
        <f>'X RS G &amp; S Net'!O17*N$20</f>
        <v>495.26840622798954</v>
      </c>
      <c r="O37" s="79">
        <f>'X RS G &amp; S Net'!P17*O$20</f>
        <v>0</v>
      </c>
      <c r="P37" s="79">
        <f>'X RS G &amp; S Net'!Q17*P$20</f>
        <v>369.87068541379421</v>
      </c>
      <c r="Q37" s="79">
        <f>'X RS G &amp; S Net'!R17*Q$20</f>
        <v>357.36298107612964</v>
      </c>
      <c r="R37" s="79">
        <f>'X RS G &amp; S Net'!S17*R$20</f>
        <v>345.2782425856326</v>
      </c>
      <c r="S37" s="79">
        <f>'X RS G &amp; S Net'!T17*S$20</f>
        <v>333.60216674940341</v>
      </c>
      <c r="T37" s="79">
        <f>'X RS G &amp; S Net'!U17*T$20</f>
        <v>322.32093405739471</v>
      </c>
      <c r="U37" s="79">
        <f>'X RS G &amp; S Net'!V17*U$20</f>
        <v>311.42119232598526</v>
      </c>
      <c r="V37" s="79">
        <f>'X RS G &amp; S Net'!W17*V$20</f>
        <v>300.89004089467176</v>
      </c>
      <c r="W37" s="79">
        <f>'X RS G &amp; S Net'!X17*W$20</f>
        <v>290.71501535717078</v>
      </c>
      <c r="X37" s="79">
        <f>'X RS G &amp; S Net'!Y17*X$20</f>
        <v>280.88407280886071</v>
      </c>
      <c r="Y37" s="79">
        <f>('X RS G &amp; S Net'!Y17/$C$16)*$X$20</f>
        <v>8025.2592231103054</v>
      </c>
      <c r="Z37" s="79">
        <f>SUM(E37:Y37)</f>
        <v>13792.733986067815</v>
      </c>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row>
    <row r="38" spans="2:52" x14ac:dyDescent="0.2">
      <c r="B38" s="280" t="str">
        <f>'RS V Info'!B22</f>
        <v>Biomass and firewood</v>
      </c>
      <c r="C38" s="281" t="str">
        <f>'RS V Info'!C22</f>
        <v>NE &amp;/or others who pay NE for it</v>
      </c>
      <c r="D38" s="282" t="str">
        <f>'RS V Info'!J22</f>
        <v>Yes</v>
      </c>
      <c r="E38" s="79">
        <f>'X RS G &amp; S Net'!F20*E$20</f>
        <v>3040</v>
      </c>
      <c r="F38" s="79">
        <f>'X RS G &amp; S Net'!G20*F$20</f>
        <v>2937.1980676328503</v>
      </c>
      <c r="G38" s="79">
        <f>'X RS G &amp; S Net'!H20*G$20</f>
        <v>2837.8725291138653</v>
      </c>
      <c r="H38" s="79">
        <f>'X RS G &amp; S Net'!I20*H$20</f>
        <v>2741.9058252307882</v>
      </c>
      <c r="I38" s="79">
        <f>'X RS G &amp; S Net'!J20*I$20</f>
        <v>2649.1843722036601</v>
      </c>
      <c r="J38" s="79">
        <f>'X RS G &amp; S Net'!K20*J$20</f>
        <v>2559.5984272499136</v>
      </c>
      <c r="K38" s="79">
        <f>'X RS G &amp; S Net'!L20*K$20</f>
        <v>2473.0419586955686</v>
      </c>
      <c r="L38" s="79">
        <f>'X RS G &amp; S Net'!M20*L$20</f>
        <v>2389.4125204788102</v>
      </c>
      <c r="M38" s="79">
        <f>'X RS G &amp; S Net'!N20*M$20</f>
        <v>2308.6111308974018</v>
      </c>
      <c r="N38" s="79">
        <f>'X RS G &amp; S Net'!O20*N$20</f>
        <v>2230.5421554564268</v>
      </c>
      <c r="O38" s="79">
        <f>'X RS G &amp; S Net'!P20*O$20</f>
        <v>2155.1131936777074</v>
      </c>
      <c r="P38" s="79">
        <f>'X RS G &amp; S Net'!Q20*P$20</f>
        <v>520.55874243422886</v>
      </c>
      <c r="Q38" s="79">
        <f>'X RS G &amp; S Net'!R20*Q$20</f>
        <v>502.955306699738</v>
      </c>
      <c r="R38" s="79">
        <f>'X RS G &amp; S Net'!S20*R$20</f>
        <v>485.94715623163108</v>
      </c>
      <c r="S38" s="79">
        <f>'X RS G &amp; S Net'!T20*S$20</f>
        <v>469.51416061027152</v>
      </c>
      <c r="T38" s="79">
        <f>'X RS G &amp; S Net'!U20*T$20</f>
        <v>453.63687015485175</v>
      </c>
      <c r="U38" s="79">
        <f>'X RS G &amp; S Net'!V20*U$20</f>
        <v>438.29649290323846</v>
      </c>
      <c r="V38" s="79">
        <f>'X RS G &amp; S Net'!W20*V$20</f>
        <v>423.47487237027877</v>
      </c>
      <c r="W38" s="79">
        <f>'X RS G &amp; S Net'!X20*W$20</f>
        <v>409.15446605824036</v>
      </c>
      <c r="X38" s="79">
        <f>'X RS G &amp; S Net'!Y20*X$20</f>
        <v>395.31832469395215</v>
      </c>
      <c r="Y38" s="79">
        <f>('X RS G &amp; S Net'!Y20/$C$16)*$X$20</f>
        <v>11294.80927697006</v>
      </c>
      <c r="Z38" s="79">
        <f t="shared" ref="Z38:Z43" si="3">SUM(E38:Y38)</f>
        <v>43716.145849763489</v>
      </c>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row>
    <row r="39" spans="2:52" x14ac:dyDescent="0.2">
      <c r="B39" s="280">
        <f>'RS V Info'!B23</f>
        <v>0</v>
      </c>
      <c r="C39" s="281">
        <f>'RS V Info'!C23</f>
        <v>0</v>
      </c>
      <c r="D39" s="282">
        <f>'RS V Info'!J23</f>
        <v>0</v>
      </c>
      <c r="E39" s="79">
        <f>'X RS G &amp; S Net'!F23*E$20</f>
        <v>0</v>
      </c>
      <c r="F39" s="79">
        <f>'X RS G &amp; S Net'!G23*F$20</f>
        <v>0</v>
      </c>
      <c r="G39" s="79">
        <f>'X RS G &amp; S Net'!H23*G$20</f>
        <v>0</v>
      </c>
      <c r="H39" s="79">
        <f>'X RS G &amp; S Net'!I23*H$20</f>
        <v>0</v>
      </c>
      <c r="I39" s="79">
        <f>'X RS G &amp; S Net'!J23*I$20</f>
        <v>0</v>
      </c>
      <c r="J39" s="79">
        <f>'X RS G &amp; S Net'!K23*J$20</f>
        <v>0</v>
      </c>
      <c r="K39" s="79">
        <f>'X RS G &amp; S Net'!L23*K$20</f>
        <v>0</v>
      </c>
      <c r="L39" s="79">
        <f>'X RS G &amp; S Net'!M23*L$20</f>
        <v>0</v>
      </c>
      <c r="M39" s="79">
        <f>'X RS G &amp; S Net'!N23*M$20</f>
        <v>0</v>
      </c>
      <c r="N39" s="79">
        <f>'X RS G &amp; S Net'!O23*N$20</f>
        <v>0</v>
      </c>
      <c r="O39" s="79">
        <f>'X RS G &amp; S Net'!P23*O$20</f>
        <v>0</v>
      </c>
      <c r="P39" s="79">
        <f>'X RS G &amp; S Net'!Q23*P$20</f>
        <v>0</v>
      </c>
      <c r="Q39" s="79">
        <f>'X RS G &amp; S Net'!R23*Q$20</f>
        <v>0</v>
      </c>
      <c r="R39" s="79">
        <f>'X RS G &amp; S Net'!S23*R$20</f>
        <v>0</v>
      </c>
      <c r="S39" s="79">
        <f>'X RS G &amp; S Net'!T23*S$20</f>
        <v>0</v>
      </c>
      <c r="T39" s="79">
        <f>'X RS G &amp; S Net'!U23*T$20</f>
        <v>0</v>
      </c>
      <c r="U39" s="79">
        <f>'X RS G &amp; S Net'!V23*U$20</f>
        <v>0</v>
      </c>
      <c r="V39" s="79">
        <f>'X RS G &amp; S Net'!W23*V$20</f>
        <v>0</v>
      </c>
      <c r="W39" s="79">
        <f>'X RS G &amp; S Net'!X23*W$20</f>
        <v>0</v>
      </c>
      <c r="X39" s="79">
        <f>'X RS G &amp; S Net'!Y23*X$20</f>
        <v>0</v>
      </c>
      <c r="Y39" s="79">
        <f>('X RS G &amp; S Net'!Y23/$C$16)*$X$20</f>
        <v>0</v>
      </c>
      <c r="Z39" s="79">
        <f t="shared" si="3"/>
        <v>0</v>
      </c>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row>
    <row r="40" spans="2:52" x14ac:dyDescent="0.2">
      <c r="B40" s="280">
        <f>'RS V Info'!B24</f>
        <v>0</v>
      </c>
      <c r="C40" s="281">
        <f>'RS V Info'!C24</f>
        <v>0</v>
      </c>
      <c r="D40" s="282">
        <f>'RS V Info'!J24</f>
        <v>0</v>
      </c>
      <c r="E40" s="79">
        <f>'X RS G &amp; S Net'!F26*E$20</f>
        <v>0</v>
      </c>
      <c r="F40" s="79">
        <f>'X RS G &amp; S Net'!G26*F$20</f>
        <v>0</v>
      </c>
      <c r="G40" s="79">
        <f>'X RS G &amp; S Net'!H26*G$20</f>
        <v>0</v>
      </c>
      <c r="H40" s="79">
        <f>'X RS G &amp; S Net'!I26*H$20</f>
        <v>0</v>
      </c>
      <c r="I40" s="79">
        <f>'X RS G &amp; S Net'!J26*I$20</f>
        <v>0</v>
      </c>
      <c r="J40" s="79">
        <f>'X RS G &amp; S Net'!K26*J$20</f>
        <v>0</v>
      </c>
      <c r="K40" s="79">
        <f>'X RS G &amp; S Net'!L26*K$20</f>
        <v>0</v>
      </c>
      <c r="L40" s="79">
        <f>'X RS G &amp; S Net'!M26*L$20</f>
        <v>0</v>
      </c>
      <c r="M40" s="79">
        <f>'X RS G &amp; S Net'!N26*M$20</f>
        <v>0</v>
      </c>
      <c r="N40" s="79">
        <f>'X RS G &amp; S Net'!O26*N$20</f>
        <v>0</v>
      </c>
      <c r="O40" s="79">
        <f>'X RS G &amp; S Net'!P26*O$20</f>
        <v>0</v>
      </c>
      <c r="P40" s="79">
        <f>'X RS G &amp; S Net'!Q26*P$20</f>
        <v>0</v>
      </c>
      <c r="Q40" s="79">
        <f>'X RS G &amp; S Net'!R26*Q$20</f>
        <v>0</v>
      </c>
      <c r="R40" s="79">
        <f>'X RS G &amp; S Net'!S26*R$20</f>
        <v>0</v>
      </c>
      <c r="S40" s="79">
        <f>'X RS G &amp; S Net'!T26*S$20</f>
        <v>0</v>
      </c>
      <c r="T40" s="79">
        <f>'X RS G &amp; S Net'!U26*T$20</f>
        <v>0</v>
      </c>
      <c r="U40" s="79">
        <f>'X RS G &amp; S Net'!V26*U$20</f>
        <v>0</v>
      </c>
      <c r="V40" s="79">
        <f>'X RS G &amp; S Net'!W26*V$20</f>
        <v>0</v>
      </c>
      <c r="W40" s="79">
        <f>'X RS G &amp; S Net'!X26*W$20</f>
        <v>0</v>
      </c>
      <c r="X40" s="79">
        <f>'X RS G &amp; S Net'!Y26*X$20</f>
        <v>0</v>
      </c>
      <c r="Y40" s="79">
        <f>('X RS G &amp; S Net'!Y26/$C$16)*$X$20</f>
        <v>0</v>
      </c>
      <c r="Z40" s="79">
        <f t="shared" si="3"/>
        <v>0</v>
      </c>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row>
    <row r="41" spans="2:52" x14ac:dyDescent="0.2">
      <c r="B41" s="280">
        <f>'RS V Info'!B25</f>
        <v>0</v>
      </c>
      <c r="C41" s="281">
        <f>'RS V Info'!C25</f>
        <v>0</v>
      </c>
      <c r="D41" s="282">
        <f>'RS V Info'!J25</f>
        <v>0</v>
      </c>
      <c r="E41" s="79">
        <f>'X RS G &amp; S Net'!F29*E$20</f>
        <v>0</v>
      </c>
      <c r="F41" s="79">
        <f>'X RS G &amp; S Net'!G29*F$20</f>
        <v>0</v>
      </c>
      <c r="G41" s="79">
        <f>'X RS G &amp; S Net'!H29*G$20</f>
        <v>0</v>
      </c>
      <c r="H41" s="79">
        <f>'X RS G &amp; S Net'!I29*H$20</f>
        <v>0</v>
      </c>
      <c r="I41" s="79">
        <f>'X RS G &amp; S Net'!J29*I$20</f>
        <v>0</v>
      </c>
      <c r="J41" s="79">
        <f>'X RS G &amp; S Net'!K29*J$20</f>
        <v>0</v>
      </c>
      <c r="K41" s="79">
        <f>'X RS G &amp; S Net'!L29*K$20</f>
        <v>0</v>
      </c>
      <c r="L41" s="79">
        <f>'X RS G &amp; S Net'!M29*L$20</f>
        <v>0</v>
      </c>
      <c r="M41" s="79">
        <f>'X RS G &amp; S Net'!N29*M$20</f>
        <v>0</v>
      </c>
      <c r="N41" s="79">
        <f>'X RS G &amp; S Net'!O29*N$20</f>
        <v>0</v>
      </c>
      <c r="O41" s="79">
        <f>'X RS G &amp; S Net'!P29*O$20</f>
        <v>0</v>
      </c>
      <c r="P41" s="79">
        <f>'X RS G &amp; S Net'!Q29*P$20</f>
        <v>0</v>
      </c>
      <c r="Q41" s="79">
        <f>'X RS G &amp; S Net'!R29*Q$20</f>
        <v>0</v>
      </c>
      <c r="R41" s="79">
        <f>'X RS G &amp; S Net'!S29*R$20</f>
        <v>0</v>
      </c>
      <c r="S41" s="79">
        <f>'X RS G &amp; S Net'!T29*S$20</f>
        <v>0</v>
      </c>
      <c r="T41" s="79">
        <f>'X RS G &amp; S Net'!U29*T$20</f>
        <v>0</v>
      </c>
      <c r="U41" s="79">
        <f>'X RS G &amp; S Net'!V29*U$20</f>
        <v>0</v>
      </c>
      <c r="V41" s="79">
        <f>'X RS G &amp; S Net'!W29*V$20</f>
        <v>0</v>
      </c>
      <c r="W41" s="79">
        <f>'X RS G &amp; S Net'!X29*W$20</f>
        <v>0</v>
      </c>
      <c r="X41" s="79">
        <f>'X RS G &amp; S Net'!Y29*X$20</f>
        <v>0</v>
      </c>
      <c r="Y41" s="79">
        <f>('X RS G &amp; S Net'!Y29/$C$16)*$X$20</f>
        <v>0</v>
      </c>
      <c r="Z41" s="79">
        <f t="shared" si="3"/>
        <v>0</v>
      </c>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row>
    <row r="42" spans="2:52" x14ac:dyDescent="0.2">
      <c r="B42" s="280">
        <f>'RS V Info'!B26</f>
        <v>0</v>
      </c>
      <c r="C42" s="281">
        <f>'RS V Info'!C26</f>
        <v>0</v>
      </c>
      <c r="D42" s="282">
        <f>'RS V Info'!J26</f>
        <v>0</v>
      </c>
      <c r="E42" s="79">
        <f>'X RS G &amp; S Net'!F32*E$20</f>
        <v>0</v>
      </c>
      <c r="F42" s="79">
        <f>'X RS G &amp; S Net'!G32*F$20</f>
        <v>0</v>
      </c>
      <c r="G42" s="79">
        <f>'X RS G &amp; S Net'!H32*G$20</f>
        <v>0</v>
      </c>
      <c r="H42" s="79">
        <f>'X RS G &amp; S Net'!I32*H$20</f>
        <v>0</v>
      </c>
      <c r="I42" s="79">
        <f>'X RS G &amp; S Net'!J32*I$20</f>
        <v>0</v>
      </c>
      <c r="J42" s="79">
        <f>'X RS G &amp; S Net'!K32*J$20</f>
        <v>0</v>
      </c>
      <c r="K42" s="79">
        <f>'X RS G &amp; S Net'!L32*K$20</f>
        <v>0</v>
      </c>
      <c r="L42" s="79">
        <f>'X RS G &amp; S Net'!M32*L$20</f>
        <v>0</v>
      </c>
      <c r="M42" s="79">
        <f>'X RS G &amp; S Net'!N32*M$20</f>
        <v>0</v>
      </c>
      <c r="N42" s="79">
        <f>'X RS G &amp; S Net'!O32*N$20</f>
        <v>0</v>
      </c>
      <c r="O42" s="79">
        <f>'X RS G &amp; S Net'!P32*O$20</f>
        <v>0</v>
      </c>
      <c r="P42" s="79">
        <f>'X RS G &amp; S Net'!Q32*P$20</f>
        <v>0</v>
      </c>
      <c r="Q42" s="79">
        <f>'X RS G &amp; S Net'!R32*Q$20</f>
        <v>0</v>
      </c>
      <c r="R42" s="79">
        <f>'X RS G &amp; S Net'!S32*R$20</f>
        <v>0</v>
      </c>
      <c r="S42" s="79">
        <f>'X RS G &amp; S Net'!T32*S$20</f>
        <v>0</v>
      </c>
      <c r="T42" s="79">
        <f>'X RS G &amp; S Net'!U32*T$20</f>
        <v>0</v>
      </c>
      <c r="U42" s="79">
        <f>'X RS G &amp; S Net'!V32*U$20</f>
        <v>0</v>
      </c>
      <c r="V42" s="79">
        <f>'X RS G &amp; S Net'!W32*V$20</f>
        <v>0</v>
      </c>
      <c r="W42" s="79">
        <f>'X RS G &amp; S Net'!X32*W$20</f>
        <v>0</v>
      </c>
      <c r="X42" s="79">
        <f>'X RS G &amp; S Net'!Y32*X$20</f>
        <v>0</v>
      </c>
      <c r="Y42" s="79">
        <f>('X RS G &amp; S Net'!Y32/$C$16)*$X$20</f>
        <v>0</v>
      </c>
      <c r="Z42" s="79">
        <f t="shared" si="3"/>
        <v>0</v>
      </c>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row>
    <row r="43" spans="2:52" x14ac:dyDescent="0.2">
      <c r="B43" s="280">
        <f>'RS V Info'!B27</f>
        <v>0</v>
      </c>
      <c r="C43" s="281">
        <f>'RS V Info'!C27</f>
        <v>0</v>
      </c>
      <c r="D43" s="282">
        <f>'RS V Info'!J27</f>
        <v>0</v>
      </c>
      <c r="E43" s="79">
        <f>'X RS G &amp; S Net'!F35*E$20</f>
        <v>0</v>
      </c>
      <c r="F43" s="79">
        <f>'X RS G &amp; S Net'!G35*F$20</f>
        <v>0</v>
      </c>
      <c r="G43" s="79">
        <f>'X RS G &amp; S Net'!H35*G$20</f>
        <v>0</v>
      </c>
      <c r="H43" s="79">
        <f>'X RS G &amp; S Net'!I35*H$20</f>
        <v>0</v>
      </c>
      <c r="I43" s="79">
        <f>'X RS G &amp; S Net'!J35*I$20</f>
        <v>0</v>
      </c>
      <c r="J43" s="79">
        <f>'X RS G &amp; S Net'!K35*J$20</f>
        <v>0</v>
      </c>
      <c r="K43" s="79">
        <f>'X RS G &amp; S Net'!L35*K$20</f>
        <v>0</v>
      </c>
      <c r="L43" s="79">
        <f>'X RS G &amp; S Net'!M35*L$20</f>
        <v>0</v>
      </c>
      <c r="M43" s="79">
        <f>'X RS G &amp; S Net'!N35*M$20</f>
        <v>0</v>
      </c>
      <c r="N43" s="79">
        <f>'X RS G &amp; S Net'!O35*N$20</f>
        <v>0</v>
      </c>
      <c r="O43" s="79">
        <f>'X RS G &amp; S Net'!P35*O$20</f>
        <v>0</v>
      </c>
      <c r="P43" s="79">
        <f>'X RS G &amp; S Net'!Q35*P$20</f>
        <v>0</v>
      </c>
      <c r="Q43" s="79">
        <f>'X RS G &amp; S Net'!R35*Q$20</f>
        <v>0</v>
      </c>
      <c r="R43" s="79">
        <f>'X RS G &amp; S Net'!S35*R$20</f>
        <v>0</v>
      </c>
      <c r="S43" s="79">
        <f>'X RS G &amp; S Net'!T35*S$20</f>
        <v>0</v>
      </c>
      <c r="T43" s="79">
        <f>'X RS G &amp; S Net'!U35*T$20</f>
        <v>0</v>
      </c>
      <c r="U43" s="79">
        <f>'X RS G &amp; S Net'!V35*U$20</f>
        <v>0</v>
      </c>
      <c r="V43" s="79">
        <f>'X RS G &amp; S Net'!W35*V$20</f>
        <v>0</v>
      </c>
      <c r="W43" s="79">
        <f>'X RS G &amp; S Net'!X35*W$20</f>
        <v>0</v>
      </c>
      <c r="X43" s="79">
        <f>'X RS G &amp; S Net'!Y35*X$20</f>
        <v>0</v>
      </c>
      <c r="Y43" s="79">
        <f>('X RS G &amp; S Net'!Y35/$C$16)*$X$20</f>
        <v>0</v>
      </c>
      <c r="Z43" s="79">
        <f t="shared" si="3"/>
        <v>0</v>
      </c>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row>
    <row r="44" spans="2:52" ht="15" x14ac:dyDescent="0.2">
      <c r="B44" s="283" t="s">
        <v>111</v>
      </c>
      <c r="C44" s="284"/>
      <c r="D44" s="236"/>
      <c r="E44" s="168"/>
      <c r="F44" s="168"/>
      <c r="G44" s="168"/>
      <c r="H44" s="168"/>
      <c r="I44" s="168"/>
      <c r="J44" s="168"/>
      <c r="K44" s="168"/>
      <c r="L44" s="168"/>
      <c r="M44" s="168"/>
      <c r="N44" s="168"/>
      <c r="O44" s="168"/>
      <c r="P44" s="168"/>
      <c r="Q44" s="168"/>
      <c r="R44" s="168"/>
      <c r="S44" s="168"/>
      <c r="T44" s="168"/>
      <c r="U44" s="168"/>
      <c r="V44" s="168"/>
      <c r="W44" s="168"/>
      <c r="X44" s="168"/>
      <c r="Y44" s="168"/>
      <c r="Z44" s="168"/>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row>
    <row r="45" spans="2:52" x14ac:dyDescent="0.2">
      <c r="B45" s="280" t="str">
        <f>'RS V Info'!B29</f>
        <v>Net carbon flux</v>
      </c>
      <c r="C45" s="281" t="str">
        <f>'RS V Info'!C29</f>
        <v>Mostly others who don't pay NE for it</v>
      </c>
      <c r="D45" s="282">
        <f>'RS V Info'!J29</f>
        <v>0</v>
      </c>
      <c r="E45" s="79">
        <f>'X RS G &amp; S Net'!F39*E$20</f>
        <v>9824657.4793166947</v>
      </c>
      <c r="F45" s="79">
        <f>'X RS G &amp; S Net'!G39*F$20</f>
        <v>9634809.0256100893</v>
      </c>
      <c r="G45" s="79">
        <f>'X RS G &amp; S Net'!H39*G$20</f>
        <v>9448629.141057238</v>
      </c>
      <c r="H45" s="79">
        <f>'X RS G &amp; S Net'!I39*H$20</f>
        <v>9266046.9354329444</v>
      </c>
      <c r="I45" s="79">
        <f>'X RS G &amp; S Net'!J39*I$20</f>
        <v>9086992.8883714359</v>
      </c>
      <c r="J45" s="79">
        <f>'X RS G &amp; S Net'!K39*J$20</f>
        <v>8926031.6616853084</v>
      </c>
      <c r="K45" s="79">
        <f>'X RS G &amp; S Net'!L39*K$20</f>
        <v>8765565.2652964145</v>
      </c>
      <c r="L45" s="79">
        <f>'X RS G &amp; S Net'!M39*L$20</f>
        <v>8605744.299730001</v>
      </c>
      <c r="M45" s="79">
        <f>'X RS G &amp; S Net'!N39*M$20</f>
        <v>8446708.6141050551</v>
      </c>
      <c r="N45" s="79">
        <f>'X RS G &amp; S Net'!O39*N$20</f>
        <v>8288587.8610632345</v>
      </c>
      <c r="O45" s="79">
        <f>'X RS G &amp; S Net'!P39*O$20</f>
        <v>8131502.026461144</v>
      </c>
      <c r="P45" s="79">
        <f>'X RS G &amp; S Net'!Q39*P$20</f>
        <v>7975561.9348982107</v>
      </c>
      <c r="Q45" s="79">
        <f>'X RS G &amp; S Net'!R39*Q$20</f>
        <v>7820869.7321087066</v>
      </c>
      <c r="R45" s="79">
        <f>'X RS G &amp; S Net'!S39*R$20</f>
        <v>7667519.3452046169</v>
      </c>
      <c r="S45" s="79">
        <f>'X RS G &amp; S Net'!T39*S$20</f>
        <v>7515596.9217156498</v>
      </c>
      <c r="T45" s="79">
        <f>'X RS G &amp; S Net'!U39*T$20</f>
        <v>7935723.4577121781</v>
      </c>
      <c r="U45" s="79">
        <f>'X RS G &amp; S Net'!V39*U$20</f>
        <v>8318841.1731882263</v>
      </c>
      <c r="V45" s="79">
        <f>'X RS G &amp; S Net'!W39*V$20</f>
        <v>8666972.6442040205</v>
      </c>
      <c r="W45" s="79">
        <f>'X RS G &amp; S Net'!X39*W$20</f>
        <v>8982045.975695204</v>
      </c>
      <c r="X45" s="79">
        <f>'X RS G &amp; S Net'!Y39*X$20</f>
        <v>9265898.8779061865</v>
      </c>
      <c r="Y45" s="79">
        <f>('X RS G &amp; S Net'!Y39/$C$16)*$X$20</f>
        <v>264739967.94017673</v>
      </c>
      <c r="Z45" s="79">
        <f t="shared" ref="Z45:Z49" si="4">SUM(E45:Y45)</f>
        <v>437314273.2009393</v>
      </c>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row>
    <row r="46" spans="2:52" x14ac:dyDescent="0.2">
      <c r="B46" s="280">
        <f>'RS V Info'!B30</f>
        <v>0</v>
      </c>
      <c r="C46" s="281">
        <f>'RS V Info'!C30</f>
        <v>0</v>
      </c>
      <c r="D46" s="282">
        <f>'RS V Info'!J30</f>
        <v>0</v>
      </c>
      <c r="E46" s="79">
        <f>'X RS G &amp; S Net'!F42*E$20</f>
        <v>0</v>
      </c>
      <c r="F46" s="79">
        <f>'X RS G &amp; S Net'!G42*F$20</f>
        <v>0</v>
      </c>
      <c r="G46" s="79">
        <f>'X RS G &amp; S Net'!H42*G$20</f>
        <v>0</v>
      </c>
      <c r="H46" s="79">
        <f>'X RS G &amp; S Net'!I42*H$20</f>
        <v>0</v>
      </c>
      <c r="I46" s="79">
        <f>'X RS G &amp; S Net'!J42*I$20</f>
        <v>0</v>
      </c>
      <c r="J46" s="79">
        <f>'X RS G &amp; S Net'!K42*J$20</f>
        <v>0</v>
      </c>
      <c r="K46" s="79">
        <f>'X RS G &amp; S Net'!L42*K$20</f>
        <v>0</v>
      </c>
      <c r="L46" s="79">
        <f>'X RS G &amp; S Net'!M42*L$20</f>
        <v>0</v>
      </c>
      <c r="M46" s="79">
        <f>'X RS G &amp; S Net'!N42*M$20</f>
        <v>0</v>
      </c>
      <c r="N46" s="79">
        <f>'X RS G &amp; S Net'!O42*N$20</f>
        <v>0</v>
      </c>
      <c r="O46" s="79">
        <f>'X RS G &amp; S Net'!P42*O$20</f>
        <v>0</v>
      </c>
      <c r="P46" s="79">
        <f>'X RS G &amp; S Net'!Q42*P$20</f>
        <v>0</v>
      </c>
      <c r="Q46" s="79">
        <f>'X RS G &amp; S Net'!R42*Q$20</f>
        <v>0</v>
      </c>
      <c r="R46" s="79">
        <f>'X RS G &amp; S Net'!S42*R$20</f>
        <v>0</v>
      </c>
      <c r="S46" s="79">
        <f>'X RS G &amp; S Net'!T42*S$20</f>
        <v>0</v>
      </c>
      <c r="T46" s="79">
        <f>'X RS G &amp; S Net'!U42*T$20</f>
        <v>0</v>
      </c>
      <c r="U46" s="79">
        <f>'X RS G &amp; S Net'!V42*U$20</f>
        <v>0</v>
      </c>
      <c r="V46" s="79">
        <f>'X RS G &amp; S Net'!W42*V$20</f>
        <v>0</v>
      </c>
      <c r="W46" s="79">
        <f>'X RS G &amp; S Net'!X42*W$20</f>
        <v>0</v>
      </c>
      <c r="X46" s="79">
        <f>'X RS G &amp; S Net'!Y42*X$20</f>
        <v>0</v>
      </c>
      <c r="Y46" s="79">
        <f>('X RS G &amp; S Net'!Y42/$C$16)*$X$20</f>
        <v>0</v>
      </c>
      <c r="Z46" s="79">
        <f t="shared" si="4"/>
        <v>0</v>
      </c>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row>
    <row r="47" spans="2:52" x14ac:dyDescent="0.2">
      <c r="B47" s="280">
        <f>'RS V Info'!B31</f>
        <v>0</v>
      </c>
      <c r="C47" s="281">
        <f>'RS V Info'!C31</f>
        <v>0</v>
      </c>
      <c r="D47" s="282">
        <f>'RS V Info'!J31</f>
        <v>0</v>
      </c>
      <c r="E47" s="79">
        <f>'X RS G &amp; S Net'!F45*E$20</f>
        <v>0</v>
      </c>
      <c r="F47" s="79">
        <f>'X RS G &amp; S Net'!G45*F$20</f>
        <v>0</v>
      </c>
      <c r="G47" s="79">
        <f>'X RS G &amp; S Net'!H45*G$20</f>
        <v>0</v>
      </c>
      <c r="H47" s="79">
        <f>'X RS G &amp; S Net'!I45*H$20</f>
        <v>0</v>
      </c>
      <c r="I47" s="79">
        <f>'X RS G &amp; S Net'!J45*I$20</f>
        <v>0</v>
      </c>
      <c r="J47" s="79">
        <f>'X RS G &amp; S Net'!K45*J$20</f>
        <v>0</v>
      </c>
      <c r="K47" s="79">
        <f>'X RS G &amp; S Net'!L45*K$20</f>
        <v>0</v>
      </c>
      <c r="L47" s="79">
        <f>'X RS G &amp; S Net'!M45*L$20</f>
        <v>0</v>
      </c>
      <c r="M47" s="79">
        <f>'X RS G &amp; S Net'!N45*M$20</f>
        <v>0</v>
      </c>
      <c r="N47" s="79">
        <f>'X RS G &amp; S Net'!O45*N$20</f>
        <v>0</v>
      </c>
      <c r="O47" s="79">
        <f>'X RS G &amp; S Net'!P45*O$20</f>
        <v>0</v>
      </c>
      <c r="P47" s="79">
        <f>'X RS G &amp; S Net'!Q45*P$20</f>
        <v>0</v>
      </c>
      <c r="Q47" s="79">
        <f>'X RS G &amp; S Net'!R45*Q$20</f>
        <v>0</v>
      </c>
      <c r="R47" s="79">
        <f>'X RS G &amp; S Net'!S45*R$20</f>
        <v>0</v>
      </c>
      <c r="S47" s="79">
        <f>'X RS G &amp; S Net'!T45*S$20</f>
        <v>0</v>
      </c>
      <c r="T47" s="79">
        <f>'X RS G &amp; S Net'!U45*T$20</f>
        <v>0</v>
      </c>
      <c r="U47" s="79">
        <f>'X RS G &amp; S Net'!V45*U$20</f>
        <v>0</v>
      </c>
      <c r="V47" s="79">
        <f>'X RS G &amp; S Net'!W45*V$20</f>
        <v>0</v>
      </c>
      <c r="W47" s="79">
        <f>'X RS G &amp; S Net'!X45*W$20</f>
        <v>0</v>
      </c>
      <c r="X47" s="79">
        <f>'X RS G &amp; S Net'!Y45*X$20</f>
        <v>0</v>
      </c>
      <c r="Y47" s="79">
        <f>('X RS G &amp; S Net'!Y45/$C$16)*$X$20</f>
        <v>0</v>
      </c>
      <c r="Z47" s="79">
        <f t="shared" si="4"/>
        <v>0</v>
      </c>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row>
    <row r="48" spans="2:52" x14ac:dyDescent="0.2">
      <c r="B48" s="280">
        <f>'RS V Info'!B32</f>
        <v>0</v>
      </c>
      <c r="C48" s="281">
        <f>'RS V Info'!C32</f>
        <v>0</v>
      </c>
      <c r="D48" s="282">
        <f>'RS V Info'!J32</f>
        <v>0</v>
      </c>
      <c r="E48" s="79">
        <f>'X RS G &amp; S Net'!F48*E$20</f>
        <v>0</v>
      </c>
      <c r="F48" s="79">
        <f>'X RS G &amp; S Net'!G48*F$20</f>
        <v>0</v>
      </c>
      <c r="G48" s="79">
        <f>'X RS G &amp; S Net'!H48*G$20</f>
        <v>0</v>
      </c>
      <c r="H48" s="79">
        <f>'X RS G &amp; S Net'!I48*H$20</f>
        <v>0</v>
      </c>
      <c r="I48" s="79">
        <f>'X RS G &amp; S Net'!J48*I$20</f>
        <v>0</v>
      </c>
      <c r="J48" s="79">
        <f>'X RS G &amp; S Net'!K48*J$20</f>
        <v>0</v>
      </c>
      <c r="K48" s="79">
        <f>'X RS G &amp; S Net'!L48*K$20</f>
        <v>0</v>
      </c>
      <c r="L48" s="79">
        <f>'X RS G &amp; S Net'!M48*L$20</f>
        <v>0</v>
      </c>
      <c r="M48" s="79">
        <f>'X RS G &amp; S Net'!N48*M$20</f>
        <v>0</v>
      </c>
      <c r="N48" s="79">
        <f>'X RS G &amp; S Net'!O48*N$20</f>
        <v>0</v>
      </c>
      <c r="O48" s="79">
        <f>'X RS G &amp; S Net'!P48*O$20</f>
        <v>0</v>
      </c>
      <c r="P48" s="79">
        <f>'X RS G &amp; S Net'!Q48*P$20</f>
        <v>0</v>
      </c>
      <c r="Q48" s="79">
        <f>'X RS G &amp; S Net'!R48*Q$20</f>
        <v>0</v>
      </c>
      <c r="R48" s="79">
        <f>'X RS G &amp; S Net'!S48*R$20</f>
        <v>0</v>
      </c>
      <c r="S48" s="79">
        <f>'X RS G &amp; S Net'!T48*S$20</f>
        <v>0</v>
      </c>
      <c r="T48" s="79">
        <f>'X RS G &amp; S Net'!U48*T$20</f>
        <v>0</v>
      </c>
      <c r="U48" s="79">
        <f>'X RS G &amp; S Net'!V48*U$20</f>
        <v>0</v>
      </c>
      <c r="V48" s="79">
        <f>'X RS G &amp; S Net'!W48*V$20</f>
        <v>0</v>
      </c>
      <c r="W48" s="79">
        <f>'X RS G &amp; S Net'!X48*W$20</f>
        <v>0</v>
      </c>
      <c r="X48" s="79">
        <f>'X RS G &amp; S Net'!Y48*X$20</f>
        <v>0</v>
      </c>
      <c r="Y48" s="79">
        <f>('X RS G &amp; S Net'!Y48/$C$16)*$X$20</f>
        <v>0</v>
      </c>
      <c r="Z48" s="79">
        <f t="shared" si="4"/>
        <v>0</v>
      </c>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row>
    <row r="49" spans="2:52" x14ac:dyDescent="0.2">
      <c r="B49" s="280">
        <f>'RS V Info'!B33</f>
        <v>0</v>
      </c>
      <c r="C49" s="281">
        <f>'RS V Info'!C33</f>
        <v>0</v>
      </c>
      <c r="D49" s="282">
        <f>'RS V Info'!J33</f>
        <v>0</v>
      </c>
      <c r="E49" s="79">
        <f>'X RS G &amp; S Net'!F51*E$20</f>
        <v>0</v>
      </c>
      <c r="F49" s="79">
        <f>'X RS G &amp; S Net'!G51*F$20</f>
        <v>0</v>
      </c>
      <c r="G49" s="79">
        <f>'X RS G &amp; S Net'!H51*G$20</f>
        <v>0</v>
      </c>
      <c r="H49" s="79">
        <f>'X RS G &amp; S Net'!I51*H$20</f>
        <v>0</v>
      </c>
      <c r="I49" s="79">
        <f>'X RS G &amp; S Net'!J51*I$20</f>
        <v>0</v>
      </c>
      <c r="J49" s="79">
        <f>'X RS G &amp; S Net'!K51*J$20</f>
        <v>0</v>
      </c>
      <c r="K49" s="79">
        <f>'X RS G &amp; S Net'!L51*K$20</f>
        <v>0</v>
      </c>
      <c r="L49" s="79">
        <f>'X RS G &amp; S Net'!M51*L$20</f>
        <v>0</v>
      </c>
      <c r="M49" s="79">
        <f>'X RS G &amp; S Net'!N51*M$20</f>
        <v>0</v>
      </c>
      <c r="N49" s="79">
        <f>'X RS G &amp; S Net'!O51*N$20</f>
        <v>0</v>
      </c>
      <c r="O49" s="79">
        <f>'X RS G &amp; S Net'!P51*O$20</f>
        <v>0</v>
      </c>
      <c r="P49" s="79">
        <f>'X RS G &amp; S Net'!Q51*P$20</f>
        <v>0</v>
      </c>
      <c r="Q49" s="79">
        <f>'X RS G &amp; S Net'!R51*Q$20</f>
        <v>0</v>
      </c>
      <c r="R49" s="79">
        <f>'X RS G &amp; S Net'!S51*R$20</f>
        <v>0</v>
      </c>
      <c r="S49" s="79">
        <f>'X RS G &amp; S Net'!T51*S$20</f>
        <v>0</v>
      </c>
      <c r="T49" s="79">
        <f>'X RS G &amp; S Net'!U51*T$20</f>
        <v>0</v>
      </c>
      <c r="U49" s="79">
        <f>'X RS G &amp; S Net'!V51*U$20</f>
        <v>0</v>
      </c>
      <c r="V49" s="79">
        <f>'X RS G &amp; S Net'!W51*V$20</f>
        <v>0</v>
      </c>
      <c r="W49" s="79">
        <f>'X RS G &amp; S Net'!X51*W$20</f>
        <v>0</v>
      </c>
      <c r="X49" s="79">
        <f>'X RS G &amp; S Net'!Y51*X$20</f>
        <v>0</v>
      </c>
      <c r="Y49" s="79">
        <f>('X RS G &amp; S Net'!Y51/$C$16)*$X$20</f>
        <v>0</v>
      </c>
      <c r="Z49" s="79">
        <f t="shared" si="4"/>
        <v>0</v>
      </c>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row>
    <row r="50" spans="2:52" ht="15" x14ac:dyDescent="0.2">
      <c r="B50" s="285" t="s">
        <v>112</v>
      </c>
      <c r="C50" s="286"/>
      <c r="D50" s="240"/>
      <c r="E50" s="170"/>
      <c r="F50" s="170"/>
      <c r="G50" s="170"/>
      <c r="H50" s="170"/>
      <c r="I50" s="170"/>
      <c r="J50" s="170"/>
      <c r="K50" s="170"/>
      <c r="L50" s="170"/>
      <c r="M50" s="170"/>
      <c r="N50" s="170"/>
      <c r="O50" s="170"/>
      <c r="P50" s="170"/>
      <c r="Q50" s="170"/>
      <c r="R50" s="170"/>
      <c r="S50" s="170"/>
      <c r="T50" s="170"/>
      <c r="U50" s="170"/>
      <c r="V50" s="170"/>
      <c r="W50" s="170"/>
      <c r="X50" s="170"/>
      <c r="Y50" s="170"/>
      <c r="Z50" s="170"/>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row>
    <row r="51" spans="2:52" x14ac:dyDescent="0.2">
      <c r="B51" s="280" t="str">
        <f>'RS V Info'!B35</f>
        <v>Recreational and amenity visits</v>
      </c>
      <c r="C51" s="281" t="str">
        <f>'RS V Info'!C35</f>
        <v>Mostly others who don't pay NE for it</v>
      </c>
      <c r="D51" s="282">
        <f>'RS V Info'!J35</f>
        <v>0</v>
      </c>
      <c r="E51" s="79">
        <f>'X RS G &amp; S Net'!F55*E$20</f>
        <v>383333.33333333337</v>
      </c>
      <c r="F51" s="79">
        <f>'X RS G &amp; S Net'!G55*F$20</f>
        <v>370370.37037037045</v>
      </c>
      <c r="G51" s="79">
        <f>'X RS G &amp; S Net'!H55*G$20</f>
        <v>357845.76847378787</v>
      </c>
      <c r="H51" s="79">
        <f>'X RS G &amp; S Net'!I55*H$20</f>
        <v>345744.70383940858</v>
      </c>
      <c r="I51" s="79">
        <f>'X RS G &amp; S Net'!J55*I$20</f>
        <v>334052.85395111947</v>
      </c>
      <c r="J51" s="79">
        <f>'X RS G &amp; S Net'!K55*J$20</f>
        <v>322756.38062910095</v>
      </c>
      <c r="K51" s="79">
        <f>'X RS G &amp; S Net'!L55*K$20</f>
        <v>311841.91365130525</v>
      </c>
      <c r="L51" s="79">
        <f>'X RS G &amp; S Net'!M55*L$20</f>
        <v>301296.53492879734</v>
      </c>
      <c r="M51" s="79">
        <f>'X RS G &amp; S Net'!N55*M$20</f>
        <v>291107.76321622939</v>
      </c>
      <c r="N51" s="79">
        <f>'X RS G &amp; S Net'!O55*N$20</f>
        <v>281263.53933935211</v>
      </c>
      <c r="O51" s="79">
        <f>'X RS G &amp; S Net'!P55*O$20</f>
        <v>271752.21192207938</v>
      </c>
      <c r="P51" s="79">
        <f>'X RS G &amp; S Net'!Q55*P$20</f>
        <v>262562.52359621198</v>
      </c>
      <c r="Q51" s="79">
        <f>'X RS G &amp; S Net'!R55*Q$20</f>
        <v>253683.59767749946</v>
      </c>
      <c r="R51" s="79">
        <f>'X RS G &amp; S Net'!S55*R$20</f>
        <v>245104.92529227008</v>
      </c>
      <c r="S51" s="79">
        <f>'X RS G &amp; S Net'!T55*S$20</f>
        <v>236816.35293939133</v>
      </c>
      <c r="T51" s="79">
        <f>'X RS G &amp; S Net'!U55*T$20</f>
        <v>228808.07047284194</v>
      </c>
      <c r="U51" s="79">
        <f>'X RS G &amp; S Net'!V55*U$20</f>
        <v>221070.59949066854</v>
      </c>
      <c r="V51" s="79">
        <f>'X RS G &amp; S Net'!W55*V$20</f>
        <v>213594.782116588</v>
      </c>
      <c r="W51" s="79">
        <f>'X RS G &amp; S Net'!X55*W$20</f>
        <v>206371.77016095459</v>
      </c>
      <c r="X51" s="79">
        <f>'X RS G &amp; S Net'!Y55*X$20</f>
        <v>199393.01464826535</v>
      </c>
      <c r="Y51" s="79">
        <f>('X RS G &amp; S Net'!Y55/$C$16)*$X$20</f>
        <v>5696943.2756647244</v>
      </c>
      <c r="Z51" s="79">
        <f t="shared" ref="Z51:Z63" si="5">SUM(E51:Y51)</f>
        <v>11335714.285714298</v>
      </c>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row>
    <row r="52" spans="2:52" x14ac:dyDescent="0.2">
      <c r="B52" s="280" t="str">
        <f>'RS V Info'!B36</f>
        <v>Scientific (Research)</v>
      </c>
      <c r="C52" s="281" t="str">
        <f>'RS V Info'!C36</f>
        <v>Mostly others who don't pay NE for it</v>
      </c>
      <c r="D52" s="282">
        <f>'RS V Info'!J36</f>
        <v>0</v>
      </c>
      <c r="E52" s="79">
        <f>'X RS G &amp; S Net'!F58*E$20</f>
        <v>0</v>
      </c>
      <c r="F52" s="79">
        <f>'X RS G &amp; S Net'!G58*F$20</f>
        <v>0</v>
      </c>
      <c r="G52" s="79">
        <f>'X RS G &amp; S Net'!H58*G$20</f>
        <v>0</v>
      </c>
      <c r="H52" s="79">
        <f>'X RS G &amp; S Net'!I58*H$20</f>
        <v>0</v>
      </c>
      <c r="I52" s="79">
        <f>'X RS G &amp; S Net'!J58*I$20</f>
        <v>0</v>
      </c>
      <c r="J52" s="79">
        <f>'X RS G &amp; S Net'!K58*J$20</f>
        <v>0</v>
      </c>
      <c r="K52" s="79">
        <f>'X RS G &amp; S Net'!L58*K$20</f>
        <v>0</v>
      </c>
      <c r="L52" s="79">
        <f>'X RS G &amp; S Net'!M58*L$20</f>
        <v>0</v>
      </c>
      <c r="M52" s="79">
        <f>'X RS G &amp; S Net'!N58*M$20</f>
        <v>0</v>
      </c>
      <c r="N52" s="79">
        <f>'X RS G &amp; S Net'!O58*N$20</f>
        <v>0</v>
      </c>
      <c r="O52" s="79">
        <f>'X RS G &amp; S Net'!P58*O$20</f>
        <v>0</v>
      </c>
      <c r="P52" s="79">
        <f>'X RS G &amp; S Net'!Q58*P$20</f>
        <v>0</v>
      </c>
      <c r="Q52" s="79">
        <f>'X RS G &amp; S Net'!R58*Q$20</f>
        <v>0</v>
      </c>
      <c r="R52" s="79">
        <f>'X RS G &amp; S Net'!S58*R$20</f>
        <v>0</v>
      </c>
      <c r="S52" s="79">
        <f>'X RS G &amp; S Net'!T58*S$20</f>
        <v>0</v>
      </c>
      <c r="T52" s="79">
        <f>'X RS G &amp; S Net'!U58*T$20</f>
        <v>0</v>
      </c>
      <c r="U52" s="79">
        <f>'X RS G &amp; S Net'!V58*U$20</f>
        <v>0</v>
      </c>
      <c r="V52" s="79">
        <f>'X RS G &amp; S Net'!W58*V$20</f>
        <v>0</v>
      </c>
      <c r="W52" s="79">
        <f>'X RS G &amp; S Net'!X58*W$20</f>
        <v>0</v>
      </c>
      <c r="X52" s="79">
        <f>'X RS G &amp; S Net'!Y58*X$20</f>
        <v>0</v>
      </c>
      <c r="Y52" s="79">
        <f>('X RS G &amp; S Net'!Y58/$C$16)*$X$20</f>
        <v>0</v>
      </c>
      <c r="Z52" s="79">
        <f t="shared" si="5"/>
        <v>0</v>
      </c>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row>
    <row r="53" spans="2:52" x14ac:dyDescent="0.2">
      <c r="B53" s="280" t="str">
        <f>'RS V Info'!B37</f>
        <v>Educational visits. Direct teaching</v>
      </c>
      <c r="C53" s="281" t="str">
        <f>'RS V Info'!C37</f>
        <v>Mostly others who don't pay NE for it</v>
      </c>
      <c r="D53" s="282">
        <f>'RS V Info'!J37</f>
        <v>0</v>
      </c>
      <c r="E53" s="79">
        <f>'X RS G &amp; S Net'!F61*E$20</f>
        <v>6900</v>
      </c>
      <c r="F53" s="79">
        <f>'X RS G &amp; S Net'!G61*F$20</f>
        <v>6666.666666666667</v>
      </c>
      <c r="G53" s="79">
        <f>'X RS G &amp; S Net'!H61*G$20</f>
        <v>6441.2238325281814</v>
      </c>
      <c r="H53" s="79">
        <f>'X RS G &amp; S Net'!I61*H$20</f>
        <v>6223.4046691093545</v>
      </c>
      <c r="I53" s="79">
        <f>'X RS G &amp; S Net'!J61*I$20</f>
        <v>6012.9513711201498</v>
      </c>
      <c r="J53" s="79">
        <f>'X RS G &amp; S Net'!K61*J$20</f>
        <v>5809.6148513238168</v>
      </c>
      <c r="K53" s="79">
        <f>'X RS G &amp; S Net'!L61*K$20</f>
        <v>5613.1544457234941</v>
      </c>
      <c r="L53" s="79">
        <f>'X RS G &amp; S Net'!M61*L$20</f>
        <v>5423.3376287183519</v>
      </c>
      <c r="M53" s="79">
        <f>'X RS G &amp; S Net'!N61*M$20</f>
        <v>5239.9397378921285</v>
      </c>
      <c r="N53" s="79">
        <f>'X RS G &amp; S Net'!O61*N$20</f>
        <v>5062.7437081083372</v>
      </c>
      <c r="O53" s="79">
        <f>'X RS G &amp; S Net'!P61*O$20</f>
        <v>4891.5398145974277</v>
      </c>
      <c r="P53" s="79">
        <f>'X RS G &amp; S Net'!Q61*P$20</f>
        <v>4726.1254247318147</v>
      </c>
      <c r="Q53" s="79">
        <f>'X RS G &amp; S Net'!R61*Q$20</f>
        <v>4566.3047581949895</v>
      </c>
      <c r="R53" s="79">
        <f>'X RS G &amp; S Net'!S61*R$20</f>
        <v>4411.888655260861</v>
      </c>
      <c r="S53" s="79">
        <f>'X RS G &amp; S Net'!T61*S$20</f>
        <v>4262.694352909044</v>
      </c>
      <c r="T53" s="79">
        <f>'X RS G &amp; S Net'!U61*T$20</f>
        <v>4118.5452685111541</v>
      </c>
      <c r="U53" s="79">
        <f>'X RS G &amp; S Net'!V61*U$20</f>
        <v>3979.2707908320335</v>
      </c>
      <c r="V53" s="79">
        <f>'X RS G &amp; S Net'!W61*V$20</f>
        <v>3844.7060780985835</v>
      </c>
      <c r="W53" s="79">
        <f>'X RS G &amp; S Net'!X61*W$20</f>
        <v>3714.6918628971825</v>
      </c>
      <c r="X53" s="79">
        <f>'X RS G &amp; S Net'!Y61*X$20</f>
        <v>3589.074263668776</v>
      </c>
      <c r="Y53" s="79">
        <f>('X RS G &amp; S Net'!Y61/$C$16)*$X$20</f>
        <v>102544.97896196503</v>
      </c>
      <c r="Z53" s="79">
        <f t="shared" si="5"/>
        <v>204042.85714285736</v>
      </c>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row>
    <row r="54" spans="2:52" x14ac:dyDescent="0.2">
      <c r="B54" s="280" t="str">
        <f>'RS V Info'!B38</f>
        <v>Educational visits. Site used by others</v>
      </c>
      <c r="C54" s="281" t="str">
        <f>'RS V Info'!C38</f>
        <v>Mostly others who don't pay NE for it</v>
      </c>
      <c r="D54" s="282">
        <f>'RS V Info'!J38</f>
        <v>0</v>
      </c>
      <c r="E54" s="79">
        <f>'X RS G &amp; S Net'!F64*E$20</f>
        <v>4166.666666666667</v>
      </c>
      <c r="F54" s="79">
        <f>'X RS G &amp; S Net'!G64*F$20</f>
        <v>4025.7648953301132</v>
      </c>
      <c r="G54" s="79">
        <f>'X RS G &amp; S Net'!H64*G$20</f>
        <v>3889.6279181933464</v>
      </c>
      <c r="H54" s="79">
        <f>'X RS G &amp; S Net'!I64*H$20</f>
        <v>3758.0946069500933</v>
      </c>
      <c r="I54" s="79">
        <f>'X RS G &amp; S Net'!J64*I$20</f>
        <v>3631.0092820773853</v>
      </c>
      <c r="J54" s="79">
        <f>'X RS G &amp; S Net'!K64*J$20</f>
        <v>3508.2215285771845</v>
      </c>
      <c r="K54" s="79">
        <f>'X RS G &amp; S Net'!L64*K$20</f>
        <v>3389.5860179489705</v>
      </c>
      <c r="L54" s="79">
        <f>'X RS G &amp; S Net'!M64*L$20</f>
        <v>3274.9623361825797</v>
      </c>
      <c r="M54" s="79">
        <f>'X RS G &amp; S Net'!N64*M$20</f>
        <v>3164.2148175677107</v>
      </c>
      <c r="N54" s="79">
        <f>'X RS G &amp; S Net'!O64*N$20</f>
        <v>3057.2123841233924</v>
      </c>
      <c r="O54" s="79">
        <f>'X RS G &amp; S Net'!P64*O$20</f>
        <v>2953.8283904573841</v>
      </c>
      <c r="P54" s="79">
        <f>'X RS G &amp; S Net'!Q64*P$20</f>
        <v>2853.940473871869</v>
      </c>
      <c r="Q54" s="79">
        <f>'X RS G &amp; S Net'!R64*Q$20</f>
        <v>2757.4304095380376</v>
      </c>
      <c r="R54" s="79">
        <f>'X RS G &amp; S Net'!S64*R$20</f>
        <v>2664.1839705681527</v>
      </c>
      <c r="S54" s="79">
        <f>'X RS G &amp; S Net'!T64*S$20</f>
        <v>2574.0907928194711</v>
      </c>
      <c r="T54" s="79">
        <f>'X RS G &amp; S Net'!U64*T$20</f>
        <v>2487.044244270021</v>
      </c>
      <c r="U54" s="79">
        <f>'X RS G &amp; S Net'!V64*U$20</f>
        <v>2402.9412988116146</v>
      </c>
      <c r="V54" s="79">
        <f>'X RS G &amp; S Net'!W64*V$20</f>
        <v>2321.6824143107392</v>
      </c>
      <c r="W54" s="79">
        <f>'X RS G &amp; S Net'!X64*W$20</f>
        <v>2243.1714147929847</v>
      </c>
      <c r="X54" s="79">
        <f>'X RS G &amp; S Net'!Y64*X$20</f>
        <v>2167.3153766115797</v>
      </c>
      <c r="Y54" s="79">
        <f>('X RS G &amp; S Net'!Y64/$C$16)*$X$20</f>
        <v>61923.29647461656</v>
      </c>
      <c r="Z54" s="79">
        <f t="shared" si="5"/>
        <v>123214.28571428586</v>
      </c>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row>
    <row r="55" spans="2:52" x14ac:dyDescent="0.2">
      <c r="B55" s="280" t="str">
        <f>'RS V Info'!B39</f>
        <v>Educational work experience</v>
      </c>
      <c r="C55" s="281" t="str">
        <f>'RS V Info'!C39</f>
        <v>Mostly others who don't pay NE for it</v>
      </c>
      <c r="D55" s="282">
        <f>'RS V Info'!J39</f>
        <v>0</v>
      </c>
      <c r="E55" s="79">
        <f>'X RS G &amp; S Net'!F67*E$20</f>
        <v>0</v>
      </c>
      <c r="F55" s="79">
        <f>'X RS G &amp; S Net'!G67*F$20</f>
        <v>0</v>
      </c>
      <c r="G55" s="79">
        <f>'X RS G &amp; S Net'!H67*G$20</f>
        <v>0</v>
      </c>
      <c r="H55" s="79">
        <f>'X RS G &amp; S Net'!I67*H$20</f>
        <v>0</v>
      </c>
      <c r="I55" s="79">
        <f>'X RS G &amp; S Net'!J67*I$20</f>
        <v>0</v>
      </c>
      <c r="J55" s="79">
        <f>'X RS G &amp; S Net'!K67*J$20</f>
        <v>0</v>
      </c>
      <c r="K55" s="79">
        <f>'X RS G &amp; S Net'!L67*K$20</f>
        <v>0</v>
      </c>
      <c r="L55" s="79">
        <f>'X RS G &amp; S Net'!M67*L$20</f>
        <v>0</v>
      </c>
      <c r="M55" s="79">
        <f>'X RS G &amp; S Net'!N67*M$20</f>
        <v>0</v>
      </c>
      <c r="N55" s="79">
        <f>'X RS G &amp; S Net'!O67*N$20</f>
        <v>0</v>
      </c>
      <c r="O55" s="79">
        <f>'X RS G &amp; S Net'!P67*O$20</f>
        <v>0</v>
      </c>
      <c r="P55" s="79">
        <f>'X RS G &amp; S Net'!Q67*P$20</f>
        <v>0</v>
      </c>
      <c r="Q55" s="79">
        <f>'X RS G &amp; S Net'!R67*Q$20</f>
        <v>0</v>
      </c>
      <c r="R55" s="79">
        <f>'X RS G &amp; S Net'!S67*R$20</f>
        <v>0</v>
      </c>
      <c r="S55" s="79">
        <f>'X RS G &amp; S Net'!T67*S$20</f>
        <v>0</v>
      </c>
      <c r="T55" s="79">
        <f>'X RS G &amp; S Net'!U67*T$20</f>
        <v>0</v>
      </c>
      <c r="U55" s="79">
        <f>'X RS G &amp; S Net'!V67*U$20</f>
        <v>0</v>
      </c>
      <c r="V55" s="79">
        <f>'X RS G &amp; S Net'!W67*V$20</f>
        <v>0</v>
      </c>
      <c r="W55" s="79">
        <f>'X RS G &amp; S Net'!X67*W$20</f>
        <v>0</v>
      </c>
      <c r="X55" s="79">
        <f>'X RS G &amp; S Net'!Y67*X$20</f>
        <v>0</v>
      </c>
      <c r="Y55" s="79">
        <f>('X RS G &amp; S Net'!Y67/$C$16)*$X$20</f>
        <v>0</v>
      </c>
      <c r="Z55" s="79">
        <f t="shared" si="5"/>
        <v>0</v>
      </c>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row>
    <row r="56" spans="2:52" x14ac:dyDescent="0.2">
      <c r="B56" s="280">
        <f>'RS V Info'!B40</f>
        <v>0</v>
      </c>
      <c r="C56" s="281">
        <f>'RS V Info'!C40</f>
        <v>0</v>
      </c>
      <c r="D56" s="282">
        <f>'RS V Info'!J40</f>
        <v>0</v>
      </c>
      <c r="E56" s="79">
        <f>'X RS G &amp; S Net'!F70*E$20</f>
        <v>0</v>
      </c>
      <c r="F56" s="79">
        <f>'X RS G &amp; S Net'!G70*F$20</f>
        <v>0</v>
      </c>
      <c r="G56" s="79">
        <f>'X RS G &amp; S Net'!H70*G$20</f>
        <v>0</v>
      </c>
      <c r="H56" s="79">
        <f>'X RS G &amp; S Net'!I70*H$20</f>
        <v>0</v>
      </c>
      <c r="I56" s="79">
        <f>'X RS G &amp; S Net'!J70*I$20</f>
        <v>0</v>
      </c>
      <c r="J56" s="79">
        <f>'X RS G &amp; S Net'!K70*J$20</f>
        <v>0</v>
      </c>
      <c r="K56" s="79">
        <f>'X RS G &amp; S Net'!L70*K$20</f>
        <v>0</v>
      </c>
      <c r="L56" s="79">
        <f>'X RS G &amp; S Net'!M70*L$20</f>
        <v>0</v>
      </c>
      <c r="M56" s="79">
        <f>'X RS G &amp; S Net'!N70*M$20</f>
        <v>0</v>
      </c>
      <c r="N56" s="79">
        <f>'X RS G &amp; S Net'!O70*N$20</f>
        <v>0</v>
      </c>
      <c r="O56" s="79">
        <f>'X RS G &amp; S Net'!P70*O$20</f>
        <v>0</v>
      </c>
      <c r="P56" s="79">
        <f>'X RS G &amp; S Net'!Q70*P$20</f>
        <v>0</v>
      </c>
      <c r="Q56" s="79">
        <f>'X RS G &amp; S Net'!R70*Q$20</f>
        <v>0</v>
      </c>
      <c r="R56" s="79">
        <f>'X RS G &amp; S Net'!S70*R$20</f>
        <v>0</v>
      </c>
      <c r="S56" s="79">
        <f>'X RS G &amp; S Net'!T70*S$20</f>
        <v>0</v>
      </c>
      <c r="T56" s="79">
        <f>'X RS G &amp; S Net'!U70*T$20</f>
        <v>0</v>
      </c>
      <c r="U56" s="79">
        <f>'X RS G &amp; S Net'!V70*U$20</f>
        <v>0</v>
      </c>
      <c r="V56" s="79">
        <f>'X RS G &amp; S Net'!W70*V$20</f>
        <v>0</v>
      </c>
      <c r="W56" s="79">
        <f>'X RS G &amp; S Net'!X70*W$20</f>
        <v>0</v>
      </c>
      <c r="X56" s="79">
        <f>'X RS G &amp; S Net'!Y70*X$20</f>
        <v>0</v>
      </c>
      <c r="Y56" s="79">
        <f>('X RS G &amp; S Net'!Y70/$C$16)*$X$20</f>
        <v>0</v>
      </c>
      <c r="Z56" s="79">
        <f t="shared" si="5"/>
        <v>0</v>
      </c>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row>
    <row r="57" spans="2:52" x14ac:dyDescent="0.2">
      <c r="B57" s="280">
        <f>'RS V Info'!B41</f>
        <v>0</v>
      </c>
      <c r="C57" s="281">
        <f>'RS V Info'!C41</f>
        <v>0</v>
      </c>
      <c r="D57" s="282">
        <f>'RS V Info'!J41</f>
        <v>0</v>
      </c>
      <c r="E57" s="79">
        <f>'X RS G &amp; S Net'!F73*E$20</f>
        <v>0</v>
      </c>
      <c r="F57" s="79">
        <f>'X RS G &amp; S Net'!G73*F$20</f>
        <v>0</v>
      </c>
      <c r="G57" s="79">
        <f>'X RS G &amp; S Net'!H73*G$20</f>
        <v>0</v>
      </c>
      <c r="H57" s="79">
        <f>'X RS G &amp; S Net'!I73*H$20</f>
        <v>0</v>
      </c>
      <c r="I57" s="79">
        <f>'X RS G &amp; S Net'!J73*I$20</f>
        <v>0</v>
      </c>
      <c r="J57" s="79">
        <f>'X RS G &amp; S Net'!K73*J$20</f>
        <v>0</v>
      </c>
      <c r="K57" s="79">
        <f>'X RS G &amp; S Net'!L73*K$20</f>
        <v>0</v>
      </c>
      <c r="L57" s="79">
        <f>'X RS G &amp; S Net'!M73*L$20</f>
        <v>0</v>
      </c>
      <c r="M57" s="79">
        <f>'X RS G &amp; S Net'!N73*M$20</f>
        <v>0</v>
      </c>
      <c r="N57" s="79">
        <f>'X RS G &amp; S Net'!O73*N$20</f>
        <v>0</v>
      </c>
      <c r="O57" s="79">
        <f>'X RS G &amp; S Net'!P73*O$20</f>
        <v>0</v>
      </c>
      <c r="P57" s="79">
        <f>'X RS G &amp; S Net'!Q73*P$20</f>
        <v>0</v>
      </c>
      <c r="Q57" s="79">
        <f>'X RS G &amp; S Net'!R73*Q$20</f>
        <v>0</v>
      </c>
      <c r="R57" s="79">
        <f>'X RS G &amp; S Net'!S73*R$20</f>
        <v>0</v>
      </c>
      <c r="S57" s="79">
        <f>'X RS G &amp; S Net'!T73*S$20</f>
        <v>0</v>
      </c>
      <c r="T57" s="79">
        <f>'X RS G &amp; S Net'!U73*T$20</f>
        <v>0</v>
      </c>
      <c r="U57" s="79">
        <f>'X RS G &amp; S Net'!V73*U$20</f>
        <v>0</v>
      </c>
      <c r="V57" s="79">
        <f>'X RS G &amp; S Net'!W73*V$20</f>
        <v>0</v>
      </c>
      <c r="W57" s="79">
        <f>'X RS G &amp; S Net'!X73*W$20</f>
        <v>0</v>
      </c>
      <c r="X57" s="79">
        <f>'X RS G &amp; S Net'!Y73*X$20</f>
        <v>0</v>
      </c>
      <c r="Y57" s="79">
        <f>('X RS G &amp; S Net'!Y73/$C$16)*$X$20</f>
        <v>0</v>
      </c>
      <c r="Z57" s="79">
        <f t="shared" si="5"/>
        <v>0</v>
      </c>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row>
    <row r="58" spans="2:52" x14ac:dyDescent="0.2">
      <c r="B58" s="280">
        <f>'RS V Info'!B42</f>
        <v>0</v>
      </c>
      <c r="C58" s="281">
        <f>'RS V Info'!C42</f>
        <v>0</v>
      </c>
      <c r="D58" s="282">
        <f>'RS V Info'!J42</f>
        <v>0</v>
      </c>
      <c r="E58" s="79">
        <f>'X RS G &amp; S Net'!F76*E$20</f>
        <v>0</v>
      </c>
      <c r="F58" s="79">
        <f>'X RS G &amp; S Net'!G76*F$20</f>
        <v>0</v>
      </c>
      <c r="G58" s="79">
        <f>'X RS G &amp; S Net'!H76*G$20</f>
        <v>0</v>
      </c>
      <c r="H58" s="79">
        <f>'X RS G &amp; S Net'!I76*H$20</f>
        <v>0</v>
      </c>
      <c r="I58" s="79">
        <f>'X RS G &amp; S Net'!J76*I$20</f>
        <v>0</v>
      </c>
      <c r="J58" s="79">
        <f>'X RS G &amp; S Net'!K76*J$20</f>
        <v>0</v>
      </c>
      <c r="K58" s="79">
        <f>'X RS G &amp; S Net'!L76*K$20</f>
        <v>0</v>
      </c>
      <c r="L58" s="79">
        <f>'X RS G &amp; S Net'!M76*L$20</f>
        <v>0</v>
      </c>
      <c r="M58" s="79">
        <f>'X RS G &amp; S Net'!N76*M$20</f>
        <v>0</v>
      </c>
      <c r="N58" s="79">
        <f>'X RS G &amp; S Net'!O76*N$20</f>
        <v>0</v>
      </c>
      <c r="O58" s="79">
        <f>'X RS G &amp; S Net'!P76*O$20</f>
        <v>0</v>
      </c>
      <c r="P58" s="79">
        <f>'X RS G &amp; S Net'!Q76*P$20</f>
        <v>0</v>
      </c>
      <c r="Q58" s="79">
        <f>'X RS G &amp; S Net'!R76*Q$20</f>
        <v>0</v>
      </c>
      <c r="R58" s="79">
        <f>'X RS G &amp; S Net'!S76*R$20</f>
        <v>0</v>
      </c>
      <c r="S58" s="79">
        <f>'X RS G &amp; S Net'!T76*S$20</f>
        <v>0</v>
      </c>
      <c r="T58" s="79">
        <f>'X RS G &amp; S Net'!U76*T$20</f>
        <v>0</v>
      </c>
      <c r="U58" s="79">
        <f>'X RS G &amp; S Net'!V76*U$20</f>
        <v>0</v>
      </c>
      <c r="V58" s="79">
        <f>'X RS G &amp; S Net'!W76*V$20</f>
        <v>0</v>
      </c>
      <c r="W58" s="79">
        <f>'X RS G &amp; S Net'!X76*W$20</f>
        <v>0</v>
      </c>
      <c r="X58" s="79">
        <f>'X RS G &amp; S Net'!Y76*X$20</f>
        <v>0</v>
      </c>
      <c r="Y58" s="79">
        <f>('X RS G &amp; S Net'!Y76/$C$16)*$X$20</f>
        <v>0</v>
      </c>
      <c r="Z58" s="79">
        <f t="shared" si="5"/>
        <v>0</v>
      </c>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row>
    <row r="59" spans="2:52" x14ac:dyDescent="0.2">
      <c r="B59" s="280">
        <f>'RS V Info'!B43</f>
        <v>0</v>
      </c>
      <c r="C59" s="281">
        <f>'RS V Info'!C43</f>
        <v>0</v>
      </c>
      <c r="D59" s="282">
        <f>'RS V Info'!J43</f>
        <v>0</v>
      </c>
      <c r="E59" s="79">
        <f>'X RS G &amp; S Net'!F79*E$20</f>
        <v>0</v>
      </c>
      <c r="F59" s="79">
        <f>'X RS G &amp; S Net'!G79*F$20</f>
        <v>0</v>
      </c>
      <c r="G59" s="79">
        <f>'X RS G &amp; S Net'!H79*G$20</f>
        <v>0</v>
      </c>
      <c r="H59" s="79">
        <f>'X RS G &amp; S Net'!I79*H$20</f>
        <v>0</v>
      </c>
      <c r="I59" s="79">
        <f>'X RS G &amp; S Net'!J79*I$20</f>
        <v>0</v>
      </c>
      <c r="J59" s="79">
        <f>'X RS G &amp; S Net'!K79*J$20</f>
        <v>0</v>
      </c>
      <c r="K59" s="79">
        <f>'X RS G &amp; S Net'!L79*K$20</f>
        <v>0</v>
      </c>
      <c r="L59" s="79">
        <f>'X RS G &amp; S Net'!M79*L$20</f>
        <v>0</v>
      </c>
      <c r="M59" s="79">
        <f>'X RS G &amp; S Net'!N79*M$20</f>
        <v>0</v>
      </c>
      <c r="N59" s="79">
        <f>'X RS G &amp; S Net'!O79*N$20</f>
        <v>0</v>
      </c>
      <c r="O59" s="79">
        <f>'X RS G &amp; S Net'!P79*O$20</f>
        <v>0</v>
      </c>
      <c r="P59" s="79">
        <f>'X RS G &amp; S Net'!Q79*P$20</f>
        <v>0</v>
      </c>
      <c r="Q59" s="79">
        <f>'X RS G &amp; S Net'!R79*Q$20</f>
        <v>0</v>
      </c>
      <c r="R59" s="79">
        <f>'X RS G &amp; S Net'!S79*R$20</f>
        <v>0</v>
      </c>
      <c r="S59" s="79">
        <f>'X RS G &amp; S Net'!T79*S$20</f>
        <v>0</v>
      </c>
      <c r="T59" s="79">
        <f>'X RS G &amp; S Net'!U79*T$20</f>
        <v>0</v>
      </c>
      <c r="U59" s="79">
        <f>'X RS G &amp; S Net'!V79*U$20</f>
        <v>0</v>
      </c>
      <c r="V59" s="79">
        <f>'X RS G &amp; S Net'!W79*V$20</f>
        <v>0</v>
      </c>
      <c r="W59" s="79">
        <f>'X RS G &amp; S Net'!X79*W$20</f>
        <v>0</v>
      </c>
      <c r="X59" s="79">
        <f>'X RS G &amp; S Net'!Y79*X$20</f>
        <v>0</v>
      </c>
      <c r="Y59" s="79">
        <f>('X RS G &amp; S Net'!Y79/$C$16)*$X$20</f>
        <v>0</v>
      </c>
      <c r="Z59" s="79">
        <f t="shared" si="5"/>
        <v>0</v>
      </c>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row>
    <row r="60" spans="2:52" x14ac:dyDescent="0.2">
      <c r="B60" s="280">
        <f>'RS V Info'!B44</f>
        <v>0</v>
      </c>
      <c r="C60" s="281">
        <f>'RS V Info'!C44</f>
        <v>0</v>
      </c>
      <c r="D60" s="282">
        <f>'RS V Info'!J44</f>
        <v>0</v>
      </c>
      <c r="E60" s="79">
        <f>'X RS G &amp; S Net'!F82*E$20</f>
        <v>0</v>
      </c>
      <c r="F60" s="79">
        <f>'X RS G &amp; S Net'!G82*F$20</f>
        <v>0</v>
      </c>
      <c r="G60" s="79">
        <f>'X RS G &amp; S Net'!H82*G$20</f>
        <v>0</v>
      </c>
      <c r="H60" s="79">
        <f>'X RS G &amp; S Net'!I82*H$20</f>
        <v>0</v>
      </c>
      <c r="I60" s="79">
        <f>'X RS G &amp; S Net'!J82*I$20</f>
        <v>0</v>
      </c>
      <c r="J60" s="79">
        <f>'X RS G &amp; S Net'!K82*J$20</f>
        <v>0</v>
      </c>
      <c r="K60" s="79">
        <f>'X RS G &amp; S Net'!L82*K$20</f>
        <v>0</v>
      </c>
      <c r="L60" s="79">
        <f>'X RS G &amp; S Net'!M82*L$20</f>
        <v>0</v>
      </c>
      <c r="M60" s="79">
        <f>'X RS G &amp; S Net'!N82*M$20</f>
        <v>0</v>
      </c>
      <c r="N60" s="79">
        <f>'X RS G &amp; S Net'!O82*N$20</f>
        <v>0</v>
      </c>
      <c r="O60" s="79">
        <f>'X RS G &amp; S Net'!P82*O$20</f>
        <v>0</v>
      </c>
      <c r="P60" s="79">
        <f>'X RS G &amp; S Net'!Q82*P$20</f>
        <v>0</v>
      </c>
      <c r="Q60" s="79">
        <f>'X RS G &amp; S Net'!R82*Q$20</f>
        <v>0</v>
      </c>
      <c r="R60" s="79">
        <f>'X RS G &amp; S Net'!S82*R$20</f>
        <v>0</v>
      </c>
      <c r="S60" s="79">
        <f>'X RS G &amp; S Net'!T82*S$20</f>
        <v>0</v>
      </c>
      <c r="T60" s="79">
        <f>'X RS G &amp; S Net'!U82*T$20</f>
        <v>0</v>
      </c>
      <c r="U60" s="79">
        <f>'X RS G &amp; S Net'!V82*U$20</f>
        <v>0</v>
      </c>
      <c r="V60" s="79">
        <f>'X RS G &amp; S Net'!W82*V$20</f>
        <v>0</v>
      </c>
      <c r="W60" s="79">
        <f>'X RS G &amp; S Net'!X82*W$20</f>
        <v>0</v>
      </c>
      <c r="X60" s="79">
        <f>'X RS G &amp; S Net'!Y82*X$20</f>
        <v>0</v>
      </c>
      <c r="Y60" s="79">
        <f>('X RS G &amp; S Net'!Y82/$C$16)*$X$20</f>
        <v>0</v>
      </c>
      <c r="Z60" s="79">
        <f t="shared" si="5"/>
        <v>0</v>
      </c>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row>
    <row r="61" spans="2:52" x14ac:dyDescent="0.2">
      <c r="B61" s="280">
        <f>'RS V Info'!B45</f>
        <v>0</v>
      </c>
      <c r="C61" s="281">
        <f>'RS V Info'!C45</f>
        <v>0</v>
      </c>
      <c r="D61" s="282">
        <f>'RS V Info'!J45</f>
        <v>0</v>
      </c>
      <c r="E61" s="79">
        <f>'X RS G &amp; S Net'!F85*E$20</f>
        <v>0</v>
      </c>
      <c r="F61" s="79">
        <f>'X RS G &amp; S Net'!G85*F$20</f>
        <v>0</v>
      </c>
      <c r="G61" s="79">
        <f>'X RS G &amp; S Net'!H85*G$20</f>
        <v>0</v>
      </c>
      <c r="H61" s="79">
        <f>'X RS G &amp; S Net'!I85*H$20</f>
        <v>0</v>
      </c>
      <c r="I61" s="79">
        <f>'X RS G &amp; S Net'!J85*I$20</f>
        <v>0</v>
      </c>
      <c r="J61" s="79">
        <f>'X RS G &amp; S Net'!K85*J$20</f>
        <v>0</v>
      </c>
      <c r="K61" s="79">
        <f>'X RS G &amp; S Net'!L85*K$20</f>
        <v>0</v>
      </c>
      <c r="L61" s="79">
        <f>'X RS G &amp; S Net'!M85*L$20</f>
        <v>0</v>
      </c>
      <c r="M61" s="79">
        <f>'X RS G &amp; S Net'!N85*M$20</f>
        <v>0</v>
      </c>
      <c r="N61" s="79">
        <f>'X RS G &amp; S Net'!O85*N$20</f>
        <v>0</v>
      </c>
      <c r="O61" s="79">
        <f>'X RS G &amp; S Net'!P85*O$20</f>
        <v>0</v>
      </c>
      <c r="P61" s="79">
        <f>'X RS G &amp; S Net'!Q85*P$20</f>
        <v>0</v>
      </c>
      <c r="Q61" s="79">
        <f>'X RS G &amp; S Net'!R85*Q$20</f>
        <v>0</v>
      </c>
      <c r="R61" s="79">
        <f>'X RS G &amp; S Net'!S85*R$20</f>
        <v>0</v>
      </c>
      <c r="S61" s="79">
        <f>'X RS G &amp; S Net'!T85*S$20</f>
        <v>0</v>
      </c>
      <c r="T61" s="79">
        <f>'X RS G &amp; S Net'!U85*T$20</f>
        <v>0</v>
      </c>
      <c r="U61" s="79">
        <f>'X RS G &amp; S Net'!V85*U$20</f>
        <v>0</v>
      </c>
      <c r="V61" s="79">
        <f>'X RS G &amp; S Net'!W85*V$20</f>
        <v>0</v>
      </c>
      <c r="W61" s="79">
        <f>'X RS G &amp; S Net'!X85*W$20</f>
        <v>0</v>
      </c>
      <c r="X61" s="79">
        <f>'X RS G &amp; S Net'!Y85*X$20</f>
        <v>0</v>
      </c>
      <c r="Y61" s="79">
        <f>('X RS G &amp; S Net'!Y85/$C$16)*$X$20</f>
        <v>0</v>
      </c>
      <c r="Z61" s="79">
        <f t="shared" si="5"/>
        <v>0</v>
      </c>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row>
    <row r="62" spans="2:52" x14ac:dyDescent="0.2">
      <c r="B62" s="280">
        <f>'RS V Info'!B46</f>
        <v>0</v>
      </c>
      <c r="C62" s="281">
        <f>'RS V Info'!C46</f>
        <v>0</v>
      </c>
      <c r="D62" s="282">
        <f>'RS V Info'!J46</f>
        <v>0</v>
      </c>
      <c r="E62" s="79">
        <f>'X RS G &amp; S Net'!F88*E$20</f>
        <v>0</v>
      </c>
      <c r="F62" s="79">
        <f>'X RS G &amp; S Net'!G88*F$20</f>
        <v>0</v>
      </c>
      <c r="G62" s="79">
        <f>'X RS G &amp; S Net'!H88*G$20</f>
        <v>0</v>
      </c>
      <c r="H62" s="79">
        <f>'X RS G &amp; S Net'!I88*H$20</f>
        <v>0</v>
      </c>
      <c r="I62" s="79">
        <f>'X RS G &amp; S Net'!J88*I$20</f>
        <v>0</v>
      </c>
      <c r="J62" s="79">
        <f>'X RS G &amp; S Net'!K88*J$20</f>
        <v>0</v>
      </c>
      <c r="K62" s="79">
        <f>'X RS G &amp; S Net'!L88*K$20</f>
        <v>0</v>
      </c>
      <c r="L62" s="79">
        <f>'X RS G &amp; S Net'!M88*L$20</f>
        <v>0</v>
      </c>
      <c r="M62" s="79">
        <f>'X RS G &amp; S Net'!N88*M$20</f>
        <v>0</v>
      </c>
      <c r="N62" s="79">
        <f>'X RS G &amp; S Net'!O88*N$20</f>
        <v>0</v>
      </c>
      <c r="O62" s="79">
        <f>'X RS G &amp; S Net'!P88*O$20</f>
        <v>0</v>
      </c>
      <c r="P62" s="79">
        <f>'X RS G &amp; S Net'!Q88*P$20</f>
        <v>0</v>
      </c>
      <c r="Q62" s="79">
        <f>'X RS G &amp; S Net'!R88*Q$20</f>
        <v>0</v>
      </c>
      <c r="R62" s="79">
        <f>'X RS G &amp; S Net'!S88*R$20</f>
        <v>0</v>
      </c>
      <c r="S62" s="79">
        <f>'X RS G &amp; S Net'!T88*S$20</f>
        <v>0</v>
      </c>
      <c r="T62" s="79">
        <f>'X RS G &amp; S Net'!U88*T$20</f>
        <v>0</v>
      </c>
      <c r="U62" s="79">
        <f>'X RS G &amp; S Net'!V88*U$20</f>
        <v>0</v>
      </c>
      <c r="V62" s="79">
        <f>'X RS G &amp; S Net'!W88*V$20</f>
        <v>0</v>
      </c>
      <c r="W62" s="79">
        <f>'X RS G &amp; S Net'!X88*W$20</f>
        <v>0</v>
      </c>
      <c r="X62" s="79">
        <f>'X RS G &amp; S Net'!Y88*X$20</f>
        <v>0</v>
      </c>
      <c r="Y62" s="79">
        <f>('X RS G &amp; S Net'!Y88/$C$16)*$X$20</f>
        <v>0</v>
      </c>
      <c r="Z62" s="79">
        <f t="shared" si="5"/>
        <v>0</v>
      </c>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row>
    <row r="63" spans="2:52" x14ac:dyDescent="0.2">
      <c r="B63" s="280">
        <f>'RS V Info'!B47</f>
        <v>0</v>
      </c>
      <c r="C63" s="281">
        <f>'RS V Info'!C47</f>
        <v>0</v>
      </c>
      <c r="D63" s="282">
        <f>'RS V Info'!J47</f>
        <v>0</v>
      </c>
      <c r="E63" s="79">
        <f>'X RS G &amp; S Net'!F91*E$20</f>
        <v>0</v>
      </c>
      <c r="F63" s="79">
        <f>'X RS G &amp; S Net'!G91*F$20</f>
        <v>0</v>
      </c>
      <c r="G63" s="79">
        <f>'X RS G &amp; S Net'!H91*G$20</f>
        <v>0</v>
      </c>
      <c r="H63" s="79">
        <f>'X RS G &amp; S Net'!I91*H$20</f>
        <v>0</v>
      </c>
      <c r="I63" s="79">
        <f>'X RS G &amp; S Net'!J91*I$20</f>
        <v>0</v>
      </c>
      <c r="J63" s="79">
        <f>'X RS G &amp; S Net'!K91*J$20</f>
        <v>0</v>
      </c>
      <c r="K63" s="79">
        <f>'X RS G &amp; S Net'!L91*K$20</f>
        <v>0</v>
      </c>
      <c r="L63" s="79">
        <f>'X RS G &amp; S Net'!M91*L$20</f>
        <v>0</v>
      </c>
      <c r="M63" s="79">
        <f>'X RS G &amp; S Net'!N91*M$20</f>
        <v>0</v>
      </c>
      <c r="N63" s="79">
        <f>'X RS G &amp; S Net'!O91*N$20</f>
        <v>0</v>
      </c>
      <c r="O63" s="79">
        <f>'X RS G &amp; S Net'!P91*O$20</f>
        <v>0</v>
      </c>
      <c r="P63" s="79">
        <f>'X RS G &amp; S Net'!Q91*P$20</f>
        <v>0</v>
      </c>
      <c r="Q63" s="79">
        <f>'X RS G &amp; S Net'!R91*Q$20</f>
        <v>0</v>
      </c>
      <c r="R63" s="79">
        <f>'X RS G &amp; S Net'!S91*R$20</f>
        <v>0</v>
      </c>
      <c r="S63" s="79">
        <f>'X RS G &amp; S Net'!T91*S$20</f>
        <v>0</v>
      </c>
      <c r="T63" s="79">
        <f>'X RS G &amp; S Net'!U91*T$20</f>
        <v>0</v>
      </c>
      <c r="U63" s="79">
        <f>'X RS G &amp; S Net'!V91*U$20</f>
        <v>0</v>
      </c>
      <c r="V63" s="79">
        <f>'X RS G &amp; S Net'!W91*V$20</f>
        <v>0</v>
      </c>
      <c r="W63" s="79">
        <f>'X RS G &amp; S Net'!X91*W$20</f>
        <v>0</v>
      </c>
      <c r="X63" s="79">
        <f>'X RS G &amp; S Net'!Y91*X$20</f>
        <v>0</v>
      </c>
      <c r="Y63" s="79">
        <f>('X RS G &amp; S Net'!Y91/$C$16)*$X$20</f>
        <v>0</v>
      </c>
      <c r="Z63" s="79">
        <f t="shared" si="5"/>
        <v>0</v>
      </c>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row>
    <row r="64" spans="2:52" ht="30" x14ac:dyDescent="0.2">
      <c r="B64" s="287" t="s">
        <v>366</v>
      </c>
      <c r="C64" s="288"/>
      <c r="D64" s="289"/>
      <c r="E64" s="565"/>
      <c r="F64" s="304"/>
      <c r="G64" s="304"/>
      <c r="H64" s="304"/>
      <c r="I64" s="304"/>
      <c r="J64" s="304"/>
      <c r="K64" s="304"/>
      <c r="L64" s="304"/>
      <c r="M64" s="304"/>
      <c r="N64" s="304"/>
      <c r="O64" s="304"/>
      <c r="P64" s="304"/>
      <c r="Q64" s="304"/>
      <c r="R64" s="304"/>
      <c r="S64" s="304"/>
      <c r="T64" s="304"/>
      <c r="U64" s="304"/>
      <c r="V64" s="304"/>
      <c r="W64" s="304"/>
      <c r="X64" s="304"/>
      <c r="Y64" s="304"/>
      <c r="Z64" s="304"/>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row>
    <row r="65" spans="2:52" x14ac:dyDescent="0.2">
      <c r="B65" s="290" t="s">
        <v>118</v>
      </c>
      <c r="C65" s="281"/>
      <c r="D65" s="282"/>
      <c r="E65" s="80"/>
      <c r="F65" s="80"/>
      <c r="G65" s="80"/>
      <c r="H65" s="80"/>
      <c r="I65" s="80"/>
      <c r="J65" s="80"/>
      <c r="K65" s="80"/>
      <c r="L65" s="80"/>
      <c r="M65" s="80"/>
      <c r="N65" s="80"/>
      <c r="O65" s="80"/>
      <c r="P65" s="80"/>
      <c r="Q65" s="80"/>
      <c r="R65" s="80"/>
      <c r="S65" s="80"/>
      <c r="T65" s="80"/>
      <c r="U65" s="80"/>
      <c r="V65" s="80"/>
      <c r="W65" s="80"/>
      <c r="X65" s="80"/>
      <c r="Y65" s="80"/>
      <c r="Z65" s="80"/>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row>
    <row r="66" spans="2:52" x14ac:dyDescent="0.2">
      <c r="B66" s="292" t="s">
        <v>114</v>
      </c>
      <c r="C66" s="281"/>
      <c r="D66" s="282"/>
      <c r="E66" s="561">
        <f t="shared" ref="E66:Z66" si="6">SUMIF($D$37:$D$63, "Yes", E37:E63)</f>
        <v>3040</v>
      </c>
      <c r="F66" s="302">
        <f t="shared" si="6"/>
        <v>3589.3719806763288</v>
      </c>
      <c r="G66" s="302">
        <f t="shared" si="6"/>
        <v>2837.8725291138653</v>
      </c>
      <c r="H66" s="302">
        <f t="shared" si="6"/>
        <v>3350.7171515567034</v>
      </c>
      <c r="I66" s="302">
        <f t="shared" si="6"/>
        <v>2649.1843722036601</v>
      </c>
      <c r="J66" s="302">
        <f t="shared" si="6"/>
        <v>3127.9303148794174</v>
      </c>
      <c r="K66" s="302">
        <f t="shared" si="6"/>
        <v>2473.0419586955686</v>
      </c>
      <c r="L66" s="302">
        <f t="shared" si="6"/>
        <v>2919.9564189403882</v>
      </c>
      <c r="M66" s="302">
        <f t="shared" si="6"/>
        <v>2308.6111308974018</v>
      </c>
      <c r="N66" s="302">
        <f t="shared" si="6"/>
        <v>2725.8105616844164</v>
      </c>
      <c r="O66" s="302">
        <f t="shared" si="6"/>
        <v>2155.1131936777074</v>
      </c>
      <c r="P66" s="302">
        <f t="shared" si="6"/>
        <v>890.42942784802312</v>
      </c>
      <c r="Q66" s="302">
        <f t="shared" si="6"/>
        <v>860.3182877758677</v>
      </c>
      <c r="R66" s="302">
        <f t="shared" si="6"/>
        <v>831.22539881726368</v>
      </c>
      <c r="S66" s="302">
        <f t="shared" si="6"/>
        <v>803.11632735967487</v>
      </c>
      <c r="T66" s="302">
        <f t="shared" si="6"/>
        <v>775.9578042122464</v>
      </c>
      <c r="U66" s="302">
        <f t="shared" si="6"/>
        <v>749.71768522922366</v>
      </c>
      <c r="V66" s="302">
        <f t="shared" si="6"/>
        <v>724.36491326495047</v>
      </c>
      <c r="W66" s="302">
        <f t="shared" si="6"/>
        <v>699.8694814154112</v>
      </c>
      <c r="X66" s="302">
        <f t="shared" si="6"/>
        <v>676.2023975028128</v>
      </c>
      <c r="Y66" s="302">
        <f t="shared" si="6"/>
        <v>19320.068500080364</v>
      </c>
      <c r="Z66" s="302">
        <f t="shared" si="6"/>
        <v>57508.879835831307</v>
      </c>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row>
    <row r="67" spans="2:52" x14ac:dyDescent="0.2">
      <c r="B67" s="292" t="s">
        <v>116</v>
      </c>
      <c r="C67" s="281"/>
      <c r="D67" s="282"/>
      <c r="E67" s="627">
        <f>E68-E66</f>
        <v>0</v>
      </c>
      <c r="F67" s="628">
        <f t="shared" ref="F67:Z67" si="7">F68-F66</f>
        <v>0</v>
      </c>
      <c r="G67" s="628">
        <f t="shared" si="7"/>
        <v>0</v>
      </c>
      <c r="H67" s="628">
        <f t="shared" si="7"/>
        <v>0</v>
      </c>
      <c r="I67" s="628">
        <f t="shared" si="7"/>
        <v>0</v>
      </c>
      <c r="J67" s="628">
        <f t="shared" si="7"/>
        <v>0</v>
      </c>
      <c r="K67" s="628">
        <f t="shared" si="7"/>
        <v>0</v>
      </c>
      <c r="L67" s="628">
        <f t="shared" si="7"/>
        <v>0</v>
      </c>
      <c r="M67" s="628">
        <f t="shared" si="7"/>
        <v>0</v>
      </c>
      <c r="N67" s="628">
        <f t="shared" si="7"/>
        <v>0</v>
      </c>
      <c r="O67" s="628">
        <f t="shared" si="7"/>
        <v>0</v>
      </c>
      <c r="P67" s="628">
        <f t="shared" si="7"/>
        <v>0</v>
      </c>
      <c r="Q67" s="628">
        <f t="shared" si="7"/>
        <v>0</v>
      </c>
      <c r="R67" s="628">
        <f t="shared" si="7"/>
        <v>0</v>
      </c>
      <c r="S67" s="628">
        <f t="shared" si="7"/>
        <v>0</v>
      </c>
      <c r="T67" s="628">
        <f t="shared" si="7"/>
        <v>0</v>
      </c>
      <c r="U67" s="628">
        <f t="shared" si="7"/>
        <v>0</v>
      </c>
      <c r="V67" s="628">
        <f t="shared" si="7"/>
        <v>0</v>
      </c>
      <c r="W67" s="628">
        <f t="shared" si="7"/>
        <v>0</v>
      </c>
      <c r="X67" s="628">
        <f t="shared" si="7"/>
        <v>0</v>
      </c>
      <c r="Y67" s="628">
        <f t="shared" si="7"/>
        <v>0</v>
      </c>
      <c r="Z67" s="628">
        <f t="shared" si="7"/>
        <v>0</v>
      </c>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row>
    <row r="68" spans="2:52" ht="28.5" x14ac:dyDescent="0.2">
      <c r="B68" s="290" t="s">
        <v>117</v>
      </c>
      <c r="C68" s="281"/>
      <c r="D68" s="282"/>
      <c r="E68" s="561">
        <f t="shared" ref="E68:Z68" si="8">SUMIF($C$37:$C$63, "NE &amp;/or others who pay NE for it", E37:E63)</f>
        <v>3040</v>
      </c>
      <c r="F68" s="302">
        <f t="shared" si="8"/>
        <v>3589.3719806763288</v>
      </c>
      <c r="G68" s="302">
        <f t="shared" si="8"/>
        <v>2837.8725291138653</v>
      </c>
      <c r="H68" s="302">
        <f t="shared" si="8"/>
        <v>3350.7171515567034</v>
      </c>
      <c r="I68" s="302">
        <f t="shared" si="8"/>
        <v>2649.1843722036601</v>
      </c>
      <c r="J68" s="302">
        <f t="shared" si="8"/>
        <v>3127.9303148794174</v>
      </c>
      <c r="K68" s="302">
        <f t="shared" si="8"/>
        <v>2473.0419586955686</v>
      </c>
      <c r="L68" s="302">
        <f t="shared" si="8"/>
        <v>2919.9564189403882</v>
      </c>
      <c r="M68" s="302">
        <f t="shared" si="8"/>
        <v>2308.6111308974018</v>
      </c>
      <c r="N68" s="302">
        <f t="shared" si="8"/>
        <v>2725.8105616844164</v>
      </c>
      <c r="O68" s="302">
        <f t="shared" si="8"/>
        <v>2155.1131936777074</v>
      </c>
      <c r="P68" s="302">
        <f t="shared" si="8"/>
        <v>890.42942784802312</v>
      </c>
      <c r="Q68" s="302">
        <f t="shared" si="8"/>
        <v>860.3182877758677</v>
      </c>
      <c r="R68" s="302">
        <f t="shared" si="8"/>
        <v>831.22539881726368</v>
      </c>
      <c r="S68" s="302">
        <f t="shared" si="8"/>
        <v>803.11632735967487</v>
      </c>
      <c r="T68" s="302">
        <f t="shared" si="8"/>
        <v>775.9578042122464</v>
      </c>
      <c r="U68" s="302">
        <f t="shared" si="8"/>
        <v>749.71768522922366</v>
      </c>
      <c r="V68" s="302">
        <f t="shared" si="8"/>
        <v>724.36491326495047</v>
      </c>
      <c r="W68" s="302">
        <f t="shared" si="8"/>
        <v>699.8694814154112</v>
      </c>
      <c r="X68" s="302">
        <f t="shared" si="8"/>
        <v>676.2023975028128</v>
      </c>
      <c r="Y68" s="302">
        <f t="shared" si="8"/>
        <v>19320.068500080364</v>
      </c>
      <c r="Z68" s="302">
        <f t="shared" si="8"/>
        <v>57508.879835831307</v>
      </c>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28.5" x14ac:dyDescent="0.2">
      <c r="B69" s="290" t="s">
        <v>119</v>
      </c>
      <c r="C69" s="281"/>
      <c r="D69" s="282"/>
      <c r="E69" s="561">
        <f t="shared" ref="E69:Z69" si="9">SUMIF($C$37:$C$63,"Mostly others who don't pay NE for it", E37:E63)</f>
        <v>10219057.479316695</v>
      </c>
      <c r="F69" s="302">
        <f t="shared" si="9"/>
        <v>10015871.827542456</v>
      </c>
      <c r="G69" s="302">
        <f t="shared" si="9"/>
        <v>9816805.7612817474</v>
      </c>
      <c r="H69" s="302">
        <f t="shared" si="9"/>
        <v>9621773.1385484133</v>
      </c>
      <c r="I69" s="302">
        <f t="shared" si="9"/>
        <v>9430689.7029757518</v>
      </c>
      <c r="J69" s="302">
        <f t="shared" si="9"/>
        <v>9258105.8786943108</v>
      </c>
      <c r="K69" s="302">
        <f t="shared" si="9"/>
        <v>9086409.9194113929</v>
      </c>
      <c r="L69" s="302">
        <f t="shared" si="9"/>
        <v>8915739.1346236989</v>
      </c>
      <c r="M69" s="302">
        <f t="shared" si="9"/>
        <v>8746220.5318767428</v>
      </c>
      <c r="N69" s="302">
        <f t="shared" si="9"/>
        <v>8577971.3564948179</v>
      </c>
      <c r="O69" s="302">
        <f t="shared" si="9"/>
        <v>8411099.606588278</v>
      </c>
      <c r="P69" s="302">
        <f t="shared" si="9"/>
        <v>8245704.5243930267</v>
      </c>
      <c r="Q69" s="302">
        <f t="shared" si="9"/>
        <v>8081877.0649539381</v>
      </c>
      <c r="R69" s="302">
        <f t="shared" si="9"/>
        <v>7919700.3431227161</v>
      </c>
      <c r="S69" s="302">
        <f t="shared" si="9"/>
        <v>7759250.0598007701</v>
      </c>
      <c r="T69" s="302">
        <f t="shared" si="9"/>
        <v>8171137.1176978014</v>
      </c>
      <c r="U69" s="302">
        <f t="shared" si="9"/>
        <v>8546293.9847685378</v>
      </c>
      <c r="V69" s="302">
        <f t="shared" si="9"/>
        <v>8886733.8148130178</v>
      </c>
      <c r="W69" s="302">
        <f t="shared" si="9"/>
        <v>9194375.6091338489</v>
      </c>
      <c r="X69" s="302">
        <f t="shared" si="9"/>
        <v>9471048.2821947336</v>
      </c>
      <c r="Y69" s="302">
        <f t="shared" si="9"/>
        <v>270601379.49127805</v>
      </c>
      <c r="Z69" s="302">
        <f t="shared" si="9"/>
        <v>448977244.6295107</v>
      </c>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row>
    <row r="70" spans="2:52" x14ac:dyDescent="0.2">
      <c r="B70" s="293"/>
      <c r="C70" s="294"/>
      <c r="D70" s="294"/>
      <c r="E70" s="291"/>
      <c r="F70" s="291"/>
      <c r="G70" s="291"/>
      <c r="H70" s="291"/>
      <c r="I70" s="291"/>
      <c r="J70" s="291"/>
      <c r="K70" s="291"/>
      <c r="L70" s="291"/>
      <c r="M70" s="291"/>
      <c r="N70" s="291"/>
      <c r="O70" s="291"/>
      <c r="P70" s="291"/>
      <c r="Q70" s="291"/>
      <c r="R70" s="291"/>
      <c r="S70" s="291"/>
      <c r="T70" s="291"/>
      <c r="U70" s="291"/>
      <c r="V70" s="291"/>
      <c r="W70" s="291"/>
      <c r="X70" s="291"/>
      <c r="Y70" s="291"/>
      <c r="Z70" s="29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row>
    <row r="71" spans="2:52" x14ac:dyDescent="0.2">
      <c r="B71" s="280"/>
      <c r="C71" s="294"/>
      <c r="D71" s="294"/>
      <c r="E71" s="291"/>
      <c r="F71" s="291"/>
      <c r="G71" s="291"/>
      <c r="H71" s="291"/>
      <c r="I71" s="291"/>
      <c r="J71" s="291"/>
      <c r="K71" s="291"/>
      <c r="L71" s="291"/>
      <c r="M71" s="291"/>
      <c r="N71" s="291"/>
      <c r="O71" s="291"/>
      <c r="P71" s="291"/>
      <c r="Q71" s="291"/>
      <c r="R71" s="291"/>
      <c r="S71" s="291"/>
      <c r="T71" s="291"/>
      <c r="U71" s="291"/>
      <c r="V71" s="291"/>
      <c r="W71" s="291"/>
      <c r="X71" s="291"/>
      <c r="Y71" s="291"/>
      <c r="Z71" s="29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row>
    <row r="72" spans="2:52" s="81" customFormat="1" x14ac:dyDescent="0.2">
      <c r="B72" s="67"/>
      <c r="C72" s="295"/>
      <c r="D72" s="295"/>
    </row>
    <row r="73" spans="2:52" s="81" customFormat="1" ht="15.75" x14ac:dyDescent="0.2">
      <c r="B73" s="66" t="s">
        <v>105</v>
      </c>
      <c r="C73" s="295"/>
      <c r="D73" s="295"/>
    </row>
    <row r="74" spans="2:52" s="81" customFormat="1" x14ac:dyDescent="0.2">
      <c r="B74" s="67" t="s">
        <v>107</v>
      </c>
      <c r="C74" s="295"/>
      <c r="D74" s="295"/>
    </row>
    <row r="75" spans="2:52" s="613" customFormat="1" x14ac:dyDescent="0.2">
      <c r="B75" s="67"/>
      <c r="C75" s="295"/>
      <c r="D75" s="295"/>
    </row>
    <row r="76" spans="2:52" s="613" customFormat="1" x14ac:dyDescent="0.2">
      <c r="B76" s="614" t="s">
        <v>370</v>
      </c>
      <c r="C76" s="295"/>
      <c r="D76" s="295"/>
    </row>
    <row r="77" spans="2:52" s="81" customFormat="1" x14ac:dyDescent="0.2">
      <c r="B77" s="67"/>
      <c r="C77" s="295"/>
      <c r="D77" s="295"/>
    </row>
    <row r="78" spans="2:52" s="81" customFormat="1" ht="15" x14ac:dyDescent="0.25">
      <c r="B78" s="67"/>
      <c r="C78" s="68"/>
      <c r="D78" s="69"/>
      <c r="E78" s="751" t="s">
        <v>460</v>
      </c>
      <c r="F78" s="752"/>
      <c r="G78" s="752"/>
      <c r="H78" s="752"/>
      <c r="I78" s="752"/>
      <c r="J78" s="752"/>
      <c r="K78" s="752"/>
      <c r="L78" s="752"/>
      <c r="M78" s="752"/>
      <c r="N78" s="752"/>
      <c r="O78" s="752"/>
      <c r="P78" s="752"/>
      <c r="Q78" s="752"/>
      <c r="R78" s="752"/>
      <c r="S78" s="752"/>
      <c r="T78" s="752"/>
      <c r="U78" s="752"/>
      <c r="V78" s="752"/>
      <c r="W78" s="752"/>
      <c r="X78" s="752"/>
      <c r="Y78" s="70"/>
      <c r="Z78" s="70"/>
      <c r="AA78" s="70"/>
      <c r="AB78" s="70"/>
      <c r="AC78" s="70"/>
      <c r="AD78" s="70"/>
      <c r="AE78" s="70"/>
      <c r="AF78" s="70"/>
      <c r="AG78" s="70"/>
    </row>
    <row r="79" spans="2:52" s="81" customFormat="1" ht="45" x14ac:dyDescent="0.25">
      <c r="B79" s="71" t="s">
        <v>51</v>
      </c>
      <c r="C79" s="72" t="s">
        <v>306</v>
      </c>
      <c r="D79" s="73" t="s">
        <v>79</v>
      </c>
      <c r="E79" s="74">
        <v>2016</v>
      </c>
      <c r="F79" s="75">
        <v>2017</v>
      </c>
      <c r="G79" s="75">
        <f>F79+1</f>
        <v>2018</v>
      </c>
      <c r="H79" s="75">
        <f t="shared" ref="H79:X79" si="10">G79+1</f>
        <v>2019</v>
      </c>
      <c r="I79" s="75">
        <f t="shared" si="10"/>
        <v>2020</v>
      </c>
      <c r="J79" s="75">
        <f t="shared" si="10"/>
        <v>2021</v>
      </c>
      <c r="K79" s="75">
        <f t="shared" si="10"/>
        <v>2022</v>
      </c>
      <c r="L79" s="75">
        <f t="shared" si="10"/>
        <v>2023</v>
      </c>
      <c r="M79" s="75">
        <f t="shared" si="10"/>
        <v>2024</v>
      </c>
      <c r="N79" s="75">
        <f t="shared" si="10"/>
        <v>2025</v>
      </c>
      <c r="O79" s="75">
        <f t="shared" si="10"/>
        <v>2026</v>
      </c>
      <c r="P79" s="75">
        <f t="shared" si="10"/>
        <v>2027</v>
      </c>
      <c r="Q79" s="75">
        <f t="shared" si="10"/>
        <v>2028</v>
      </c>
      <c r="R79" s="75">
        <f t="shared" si="10"/>
        <v>2029</v>
      </c>
      <c r="S79" s="75">
        <f t="shared" si="10"/>
        <v>2030</v>
      </c>
      <c r="T79" s="75">
        <f t="shared" si="10"/>
        <v>2031</v>
      </c>
      <c r="U79" s="75">
        <f t="shared" si="10"/>
        <v>2032</v>
      </c>
      <c r="V79" s="75">
        <f t="shared" si="10"/>
        <v>2033</v>
      </c>
      <c r="W79" s="75">
        <f t="shared" si="10"/>
        <v>2034</v>
      </c>
      <c r="X79" s="75">
        <f t="shared" si="10"/>
        <v>2035</v>
      </c>
      <c r="Y79" s="277" t="s">
        <v>315</v>
      </c>
      <c r="Z79" s="277" t="s">
        <v>113</v>
      </c>
      <c r="AA79" s="70"/>
      <c r="AB79" s="70"/>
      <c r="AC79" s="70"/>
      <c r="AD79" s="70"/>
      <c r="AE79" s="70"/>
      <c r="AF79" s="70"/>
      <c r="AG79" s="70"/>
    </row>
    <row r="80" spans="2:52" s="81" customFormat="1" ht="15" x14ac:dyDescent="0.2">
      <c r="B80" s="76" t="s">
        <v>109</v>
      </c>
      <c r="C80" s="281"/>
      <c r="D80" s="296"/>
      <c r="E80" s="302"/>
      <c r="F80" s="302"/>
      <c r="G80" s="302"/>
      <c r="H80" s="302"/>
      <c r="I80" s="302"/>
      <c r="J80" s="302"/>
      <c r="K80" s="302"/>
      <c r="L80" s="302"/>
      <c r="M80" s="302"/>
      <c r="N80" s="302"/>
      <c r="O80" s="302"/>
      <c r="P80" s="302"/>
      <c r="Q80" s="302"/>
      <c r="R80" s="302"/>
      <c r="S80" s="302"/>
      <c r="T80" s="302"/>
      <c r="U80" s="302"/>
      <c r="V80" s="302"/>
      <c r="W80" s="302"/>
      <c r="X80" s="302"/>
      <c r="Y80" s="79"/>
      <c r="Z80" s="79"/>
      <c r="AA80" s="70"/>
      <c r="AB80" s="70"/>
      <c r="AC80" s="70"/>
      <c r="AD80" s="70"/>
      <c r="AE80" s="70"/>
      <c r="AF80" s="70"/>
      <c r="AG80" s="70"/>
    </row>
    <row r="81" spans="2:33" s="81" customFormat="1" x14ac:dyDescent="0.2">
      <c r="B81" s="77" t="s">
        <v>136</v>
      </c>
      <c r="C81" s="281">
        <f>'RS Non-Attrib'!D51</f>
        <v>0</v>
      </c>
      <c r="D81" s="297" t="str">
        <f>'RS Non-Attrib'!E51</f>
        <v>Not NE</v>
      </c>
      <c r="E81" s="302">
        <f>'RS Non-Attrib'!H51*E$20</f>
        <v>-52000</v>
      </c>
      <c r="F81" s="302">
        <f>'RS Non-Attrib'!I51*F$20</f>
        <v>-50241.545893719813</v>
      </c>
      <c r="G81" s="302">
        <f>'RS Non-Attrib'!J51*G$20</f>
        <v>-48542.556419052955</v>
      </c>
      <c r="H81" s="302">
        <f>'RS Non-Attrib'!K51*H$20</f>
        <v>-46901.020694737163</v>
      </c>
      <c r="I81" s="302">
        <f>'RS Non-Attrib'!L51*I$20</f>
        <v>-45314.995840325762</v>
      </c>
      <c r="J81" s="302">
        <f>'RS Non-Attrib'!M51*J$20</f>
        <v>-43782.604676643256</v>
      </c>
      <c r="K81" s="302">
        <f>'RS Non-Attrib'!N51*K$20</f>
        <v>-42302.03350400315</v>
      </c>
      <c r="L81" s="302">
        <f>'RS Non-Attrib'!O51*L$20</f>
        <v>-40871.529955558595</v>
      </c>
      <c r="M81" s="302">
        <f>'RS Non-Attrib'!P51*M$20</f>
        <v>-39489.400923245026</v>
      </c>
      <c r="N81" s="302">
        <f>'RS Non-Attrib'!Q51*N$20</f>
        <v>-38154.010553859938</v>
      </c>
      <c r="O81" s="302">
        <f>'RS Non-Attrib'!R51*O$20</f>
        <v>-36863.778312908151</v>
      </c>
      <c r="P81" s="302">
        <f>'RS Non-Attrib'!S51*P$20</f>
        <v>-35617.177113920923</v>
      </c>
      <c r="Q81" s="302">
        <f>'RS Non-Attrib'!T51*Q$20</f>
        <v>-34412.731511034704</v>
      </c>
      <c r="R81" s="302">
        <f>'RS Non-Attrib'!U51*R$20</f>
        <v>-33249.015952690548</v>
      </c>
      <c r="S81" s="302">
        <f>'RS Non-Attrib'!V51*S$20</f>
        <v>-32124.653094386998</v>
      </c>
      <c r="T81" s="302">
        <f>'RS Non-Attrib'!W51*T$20</f>
        <v>-31038.312168489858</v>
      </c>
      <c r="U81" s="302">
        <f>'RS Non-Attrib'!X51*U$20</f>
        <v>-29988.707409168946</v>
      </c>
      <c r="V81" s="302">
        <f>'RS Non-Attrib'!Y51*V$20</f>
        <v>-28974.596530598021</v>
      </c>
      <c r="W81" s="302">
        <f>'RS Non-Attrib'!Z51*W$20</f>
        <v>-27994.779256616446</v>
      </c>
      <c r="X81" s="302">
        <f>'RS Non-Attrib'!AA51*X$20</f>
        <v>-27048.095900112516</v>
      </c>
      <c r="Y81" s="302">
        <f>('RS Non-Attrib'!AA51/$C$16)*$X$20</f>
        <v>-772802.74000321468</v>
      </c>
      <c r="Z81" s="602">
        <f>SUM(E81:Y81)</f>
        <v>-1537714.2857142873</v>
      </c>
      <c r="AA81" s="70"/>
      <c r="AB81" s="70"/>
      <c r="AC81" s="70"/>
      <c r="AD81" s="70"/>
      <c r="AE81" s="70"/>
      <c r="AF81" s="70"/>
      <c r="AG81" s="70"/>
    </row>
    <row r="82" spans="2:33" s="81" customFormat="1" ht="15" x14ac:dyDescent="0.2">
      <c r="B82" s="78" t="s">
        <v>108</v>
      </c>
      <c r="C82" s="578"/>
      <c r="D82" s="298"/>
      <c r="E82" s="303"/>
      <c r="F82" s="303"/>
      <c r="G82" s="303"/>
      <c r="H82" s="303"/>
      <c r="I82" s="303"/>
      <c r="J82" s="303"/>
      <c r="K82" s="303"/>
      <c r="L82" s="303"/>
      <c r="M82" s="303"/>
      <c r="N82" s="303"/>
      <c r="O82" s="303"/>
      <c r="P82" s="303"/>
      <c r="Q82" s="303"/>
      <c r="R82" s="303"/>
      <c r="S82" s="303"/>
      <c r="T82" s="303"/>
      <c r="U82" s="303"/>
      <c r="V82" s="303"/>
      <c r="W82" s="303"/>
      <c r="X82" s="303"/>
      <c r="Y82" s="303"/>
      <c r="Z82" s="79"/>
      <c r="AA82" s="70"/>
      <c r="AB82" s="70"/>
      <c r="AC82" s="70"/>
      <c r="AD82" s="70"/>
      <c r="AE82" s="70"/>
      <c r="AF82" s="70"/>
      <c r="AG82" s="70"/>
    </row>
    <row r="83" spans="2:33" x14ac:dyDescent="0.2">
      <c r="B83" s="299" t="s">
        <v>361</v>
      </c>
      <c r="C83" s="281">
        <f>'RS Non-Attrib'!D67</f>
        <v>0</v>
      </c>
      <c r="D83" s="297" t="str">
        <f>'RS Non-Attrib'!E67</f>
        <v>NE</v>
      </c>
      <c r="E83" s="549">
        <f>'RS Non-Attrib'!H67*E$20</f>
        <v>-194726.77015555557</v>
      </c>
      <c r="F83" s="549">
        <f>'RS Non-Attrib'!I67*F$20</f>
        <v>-379929.24652710685</v>
      </c>
      <c r="G83" s="549">
        <f>'RS Non-Attrib'!J67*G$20</f>
        <v>-315738.3090905791</v>
      </c>
      <c r="H83" s="549">
        <f>'RS Non-Attrib'!K67*H$20</f>
        <v>-264473.74644839711</v>
      </c>
      <c r="I83" s="549">
        <f>'RS Non-Attrib'!L67*I$20</f>
        <v>-260758.84317140604</v>
      </c>
      <c r="J83" s="549">
        <f>'RS Non-Attrib'!M67*J$20</f>
        <v>-196370.68226405827</v>
      </c>
      <c r="K83" s="549">
        <f>'RS Non-Attrib'!N67*K$20</f>
        <v>-193797.63101289939</v>
      </c>
      <c r="L83" s="549">
        <f>'RS Non-Attrib'!O67*L$20</f>
        <v>-187244.0879351685</v>
      </c>
      <c r="M83" s="549">
        <f>'RS Non-Attrib'!P67*M$20</f>
        <v>-180912.1622562015</v>
      </c>
      <c r="N83" s="549">
        <f>'RS Non-Attrib'!Q67*N$20</f>
        <v>-215149.56313825632</v>
      </c>
      <c r="O83" s="549">
        <f>'RS Non-Attrib'!R67*O$20</f>
        <v>-168883.43929258702</v>
      </c>
      <c r="P83" s="549">
        <f>'RS Non-Attrib'!S67*P$20</f>
        <v>-163172.40511361064</v>
      </c>
      <c r="Q83" s="549">
        <f>'RS Non-Attrib'!T67*Q$20</f>
        <v>-154345.58120286415</v>
      </c>
      <c r="R83" s="549">
        <f>'RS Non-Attrib'!U67*R$20</f>
        <v>-152323.18617807713</v>
      </c>
      <c r="S83" s="549">
        <f>'RS Non-Attrib'!V67*S$20</f>
        <v>-147172.16055852862</v>
      </c>
      <c r="T83" s="549">
        <f>'RS Non-Attrib'!W67*T$20</f>
        <v>-142195.3242111388</v>
      </c>
      <c r="U83" s="549">
        <f>'RS Non-Attrib'!X67*U$20</f>
        <v>-134503.25711885485</v>
      </c>
      <c r="V83" s="549">
        <f>'RS Non-Attrib'!Y67*V$20</f>
        <v>-132740.85669316794</v>
      </c>
      <c r="W83" s="549">
        <f>'RS Non-Attrib'!Z67*W$20</f>
        <v>-128252.03545233617</v>
      </c>
      <c r="X83" s="549">
        <f>'RS Non-Attrib'!AA67*X$20</f>
        <v>-123915.01009887556</v>
      </c>
      <c r="Y83" s="549">
        <f>(('RS Non-Attrib'!AA67-'RS Non-Attrib'!AA55)/$C$16)*$X$20</f>
        <v>-3466120.9041983332</v>
      </c>
      <c r="Z83" s="79">
        <f>SUM(E83:Y83)</f>
        <v>-7302725.2021180019</v>
      </c>
    </row>
    <row r="84" spans="2:33" s="261" customFormat="1" ht="28.5" x14ac:dyDescent="0.2">
      <c r="B84" s="299" t="s">
        <v>360</v>
      </c>
      <c r="C84" s="281"/>
      <c r="D84" s="297" t="s">
        <v>61</v>
      </c>
      <c r="E84" s="222"/>
      <c r="F84" s="222"/>
      <c r="G84" s="222"/>
      <c r="H84" s="222"/>
      <c r="I84" s="222"/>
      <c r="J84" s="222"/>
      <c r="K84" s="222"/>
      <c r="L84" s="222"/>
      <c r="M84" s="222"/>
      <c r="N84" s="222"/>
      <c r="O84" s="222"/>
      <c r="P84" s="222"/>
      <c r="Q84" s="222"/>
      <c r="R84" s="222"/>
      <c r="S84" s="222"/>
      <c r="T84" s="222"/>
      <c r="U84" s="222"/>
      <c r="V84" s="222"/>
      <c r="W84" s="222"/>
      <c r="X84" s="222"/>
      <c r="Y84" s="570">
        <f>(B29/$C$16)*$X$20</f>
        <v>-352996.2062133975</v>
      </c>
      <c r="Z84" s="570">
        <f>Y84</f>
        <v>-352996.2062133975</v>
      </c>
    </row>
    <row r="85" spans="2:33" x14ac:dyDescent="0.2">
      <c r="C85" s="211"/>
      <c r="D85" s="211"/>
    </row>
  </sheetData>
  <customSheetViews>
    <customSheetView guid="{F0620CD8-87A9-448D-9A15-FA44C9D2FC91}" scale="80" showGridLines="0">
      <pageMargins left="0.7" right="0.7" top="0.75" bottom="0.75" header="0.3" footer="0.3"/>
      <pageSetup paperSize="9" orientation="portrait" r:id="rId1"/>
    </customSheetView>
  </customSheetViews>
  <mergeCells count="2">
    <mergeCell ref="E34:X34"/>
    <mergeCell ref="E78:X78"/>
  </mergeCells>
  <dataValidations count="2">
    <dataValidation type="list" allowBlank="1" showInputMessage="1" showErrorMessage="1" sqref="C80">
      <formula1>"Yes, No"</formula1>
    </dataValidation>
    <dataValidation type="list" allowBlank="1" showInputMessage="1" showErrorMessage="1" sqref="D83">
      <formula1>"Legal/moral obligations,Reference scenario "</formula1>
    </dataValidation>
  </dataValidation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I28"/>
  <sheetViews>
    <sheetView zoomScale="80" zoomScaleNormal="80" workbookViewId="0"/>
  </sheetViews>
  <sheetFormatPr defaultRowHeight="14.25" x14ac:dyDescent="0.2"/>
  <cols>
    <col min="1" max="1" width="4.77734375" style="589" customWidth="1"/>
    <col min="2" max="2" width="30" style="589" customWidth="1"/>
    <col min="3" max="3" width="6.21875" style="589" customWidth="1"/>
    <col min="4" max="4" width="7.21875" style="589" customWidth="1"/>
    <col min="5" max="6" width="9" style="589" customWidth="1"/>
    <col min="7" max="7" width="10.21875" style="589" customWidth="1"/>
    <col min="8" max="8" width="6.33203125" style="589" customWidth="1"/>
    <col min="9" max="9" width="15.88671875" style="589" customWidth="1"/>
    <col min="10" max="16384" width="8.88671875" style="589"/>
  </cols>
  <sheetData>
    <row r="2" spans="2:9" ht="18" x14ac:dyDescent="0.25">
      <c r="B2" s="594" t="s">
        <v>137</v>
      </c>
    </row>
    <row r="4" spans="2:9" ht="15.75" x14ac:dyDescent="0.25">
      <c r="B4" s="590" t="s">
        <v>430</v>
      </c>
      <c r="H4" s="592" t="s">
        <v>5</v>
      </c>
      <c r="I4" s="593" t="str">
        <f>Focus!C16</f>
        <v>Castle Eden Dene</v>
      </c>
    </row>
    <row r="6" spans="2:9" ht="15" x14ac:dyDescent="0.25">
      <c r="B6" s="591" t="s">
        <v>155</v>
      </c>
    </row>
    <row r="7" spans="2:9" x14ac:dyDescent="0.2">
      <c r="B7" s="589" t="s">
        <v>458</v>
      </c>
    </row>
    <row r="8" spans="2:9" x14ac:dyDescent="0.2">
      <c r="B8" s="589" t="s">
        <v>431</v>
      </c>
    </row>
    <row r="9" spans="2:9" x14ac:dyDescent="0.2">
      <c r="B9" s="641" t="s">
        <v>432</v>
      </c>
    </row>
    <row r="10" spans="2:9" x14ac:dyDescent="0.2">
      <c r="B10" s="642" t="s">
        <v>433</v>
      </c>
    </row>
    <row r="11" spans="2:9" x14ac:dyDescent="0.2">
      <c r="B11" s="641" t="s">
        <v>435</v>
      </c>
    </row>
    <row r="12" spans="2:9" x14ac:dyDescent="0.2">
      <c r="B12" s="642" t="s">
        <v>436</v>
      </c>
    </row>
    <row r="13" spans="2:9" x14ac:dyDescent="0.2">
      <c r="B13" s="641" t="s">
        <v>437</v>
      </c>
    </row>
    <row r="14" spans="2:9" x14ac:dyDescent="0.2">
      <c r="B14" s="641"/>
    </row>
    <row r="15" spans="2:9" x14ac:dyDescent="0.2">
      <c r="B15" s="589" t="s">
        <v>459</v>
      </c>
    </row>
    <row r="16" spans="2:9" x14ac:dyDescent="0.2">
      <c r="B16" s="641" t="s">
        <v>434</v>
      </c>
    </row>
    <row r="17" spans="2:9" x14ac:dyDescent="0.2">
      <c r="B17" s="641" t="s">
        <v>438</v>
      </c>
    </row>
    <row r="18" spans="2:9" x14ac:dyDescent="0.2">
      <c r="B18" s="641"/>
    </row>
    <row r="20" spans="2:9" ht="15" x14ac:dyDescent="0.2">
      <c r="C20" s="753" t="s">
        <v>11</v>
      </c>
      <c r="D20" s="754"/>
      <c r="E20" s="755" t="s">
        <v>12</v>
      </c>
      <c r="F20" s="756"/>
      <c r="G20" s="596" t="s">
        <v>13</v>
      </c>
      <c r="I20" s="596" t="s">
        <v>15</v>
      </c>
    </row>
    <row r="21" spans="2:9" x14ac:dyDescent="0.2">
      <c r="C21" s="600" t="s">
        <v>8</v>
      </c>
      <c r="D21" s="597" t="s">
        <v>9</v>
      </c>
      <c r="E21" s="601" t="s">
        <v>8</v>
      </c>
      <c r="F21" s="598" t="s">
        <v>9</v>
      </c>
      <c r="G21" s="596" t="s">
        <v>14</v>
      </c>
      <c r="I21" s="596" t="s">
        <v>16</v>
      </c>
    </row>
    <row r="22" spans="2:9" ht="15" x14ac:dyDescent="0.25">
      <c r="B22" s="591" t="s">
        <v>367</v>
      </c>
      <c r="C22" s="600" t="s">
        <v>10</v>
      </c>
      <c r="D22" s="597" t="s">
        <v>10</v>
      </c>
      <c r="E22" s="601" t="s">
        <v>10</v>
      </c>
      <c r="F22" s="598" t="s">
        <v>10</v>
      </c>
      <c r="G22" s="596" t="s">
        <v>10</v>
      </c>
      <c r="I22" s="596" t="s">
        <v>10</v>
      </c>
    </row>
    <row r="23" spans="2:9" ht="15" x14ac:dyDescent="0.25">
      <c r="B23" s="702" t="s">
        <v>6</v>
      </c>
      <c r="C23" s="703"/>
      <c r="D23" s="704"/>
      <c r="E23" s="705">
        <f>'X RS Disc'!Z68/1000000</f>
        <v>5.7508879835831306E-2</v>
      </c>
      <c r="F23" s="706">
        <f>'X RS Disc'!Z69/1000000</f>
        <v>448.97724462951072</v>
      </c>
      <c r="G23" s="707">
        <f>SUM(C23:F23)</f>
        <v>449.03475350934656</v>
      </c>
      <c r="H23" s="509"/>
      <c r="I23" s="707">
        <f>'X RS Disc'!Z66/1000000</f>
        <v>5.7508879835831306E-2</v>
      </c>
    </row>
    <row r="24" spans="2:9" ht="15" x14ac:dyDescent="0.25">
      <c r="B24" s="591" t="s">
        <v>7</v>
      </c>
      <c r="C24" s="505"/>
      <c r="D24" s="506"/>
      <c r="E24" s="507">
        <f>('X RS Disc'!Z83+'X RS Disc'!Z84)/1000000</f>
        <v>-7.6557214083313996</v>
      </c>
      <c r="F24" s="508">
        <f>'X RS Disc'!Z81/1000000</f>
        <v>-1.5377142857142874</v>
      </c>
      <c r="G24" s="509">
        <f>SUM(C24:F24)</f>
        <v>-9.1934356940456876</v>
      </c>
      <c r="H24" s="507"/>
      <c r="I24" s="701">
        <f>E24</f>
        <v>-7.6557214083313996</v>
      </c>
    </row>
    <row r="25" spans="2:9" x14ac:dyDescent="0.2">
      <c r="B25" s="599" t="s">
        <v>363</v>
      </c>
      <c r="C25" s="697"/>
      <c r="D25" s="698"/>
      <c r="E25" s="510">
        <f>SUM(E23:E24)</f>
        <v>-7.5982125284955684</v>
      </c>
      <c r="F25" s="699">
        <f>SUM(F23:F24)</f>
        <v>447.43953034379643</v>
      </c>
      <c r="G25" s="700">
        <f>SUM(G23:G24)</f>
        <v>439.8413178153009</v>
      </c>
      <c r="H25" s="507"/>
      <c r="I25" s="507"/>
    </row>
    <row r="27" spans="2:9" ht="15" x14ac:dyDescent="0.25">
      <c r="B27" s="591"/>
    </row>
    <row r="28" spans="2:9" x14ac:dyDescent="0.2">
      <c r="B28" s="589" t="s">
        <v>422</v>
      </c>
      <c r="E28" s="636">
        <f>F24/G24</f>
        <v>0.16726220064934144</v>
      </c>
    </row>
  </sheetData>
  <mergeCells count="2">
    <mergeCell ref="C20:D20"/>
    <mergeCell ref="E20:F2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84"/>
  <sheetViews>
    <sheetView showGridLines="0" zoomScale="80" zoomScaleNormal="80" workbookViewId="0"/>
  </sheetViews>
  <sheetFormatPr defaultRowHeight="15" x14ac:dyDescent="0.2"/>
  <sheetData>
    <row r="1" spans="1:4" ht="26.1" customHeight="1" x14ac:dyDescent="0.2">
      <c r="A1" s="326"/>
      <c r="B1" s="757" t="s">
        <v>144</v>
      </c>
      <c r="C1" s="757"/>
      <c r="D1" s="757"/>
    </row>
    <row r="84" spans="1:4" ht="26.1" customHeight="1" x14ac:dyDescent="0.2">
      <c r="A84" s="326"/>
      <c r="B84" s="757" t="s">
        <v>144</v>
      </c>
      <c r="C84" s="757"/>
      <c r="D84" s="757"/>
    </row>
  </sheetData>
  <mergeCells count="2">
    <mergeCell ref="B84:D84"/>
    <mergeCell ref="B1:D1"/>
  </mergeCells>
  <hyperlinks>
    <hyperlink ref="B1:D1" location="Intro!B7" display="Return to Introduction"/>
    <hyperlink ref="B84:D84" location="Intro!B7" display="Return to Introduction"/>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zoomScale="80" zoomScaleNormal="80" workbookViewId="0"/>
  </sheetViews>
  <sheetFormatPr defaultRowHeight="15" x14ac:dyDescent="0.2"/>
  <sheetData>
    <row r="1" spans="1:4" ht="26.1" customHeight="1" x14ac:dyDescent="0.2">
      <c r="A1" s="326"/>
      <c r="B1" s="757" t="s">
        <v>144</v>
      </c>
      <c r="C1" s="757"/>
      <c r="D1" s="757"/>
    </row>
    <row r="37" spans="1:4" ht="26.1" customHeight="1" x14ac:dyDescent="0.2">
      <c r="A37" s="326"/>
      <c r="B37" s="757" t="s">
        <v>144</v>
      </c>
      <c r="C37" s="757"/>
      <c r="D37" s="757"/>
    </row>
  </sheetData>
  <mergeCells count="2">
    <mergeCell ref="B1:D1"/>
    <mergeCell ref="B37:D37"/>
  </mergeCells>
  <hyperlinks>
    <hyperlink ref="B1:D1" location="Intro!B19" display="Return to Introduction"/>
    <hyperlink ref="B37:D37" location="Intro!B19" display="Return to Introduction"/>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80" zoomScaleNormal="80" workbookViewId="0"/>
  </sheetViews>
  <sheetFormatPr defaultRowHeight="15" x14ac:dyDescent="0.2"/>
  <sheetData>
    <row r="1" spans="1:4" ht="26.1" customHeight="1" x14ac:dyDescent="0.2">
      <c r="A1" s="326"/>
      <c r="B1" s="757" t="s">
        <v>248</v>
      </c>
      <c r="C1" s="757"/>
      <c r="D1" s="757"/>
    </row>
    <row r="13" spans="1:4" ht="26.1" customHeight="1" x14ac:dyDescent="0.2">
      <c r="A13" s="326"/>
      <c r="B13" s="757" t="s">
        <v>248</v>
      </c>
      <c r="C13" s="757"/>
      <c r="D13" s="757"/>
    </row>
  </sheetData>
  <mergeCells count="2">
    <mergeCell ref="B13:D13"/>
    <mergeCell ref="B1:D1"/>
  </mergeCells>
  <hyperlinks>
    <hyperlink ref="B1:D1" location="Focus!B8" display="Return to Focus"/>
    <hyperlink ref="B13:D13" location="Focus!B8" display="Return to Focu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80" zoomScaleNormal="80" workbookViewId="0"/>
  </sheetViews>
  <sheetFormatPr defaultRowHeight="15" x14ac:dyDescent="0.2"/>
  <sheetData>
    <row r="1" spans="1:4" ht="26.1" customHeight="1" x14ac:dyDescent="0.2">
      <c r="A1" s="326"/>
      <c r="B1" s="757" t="s">
        <v>248</v>
      </c>
      <c r="C1" s="757"/>
      <c r="D1" s="757"/>
    </row>
    <row r="24" spans="1:4" ht="26.1" customHeight="1" x14ac:dyDescent="0.2">
      <c r="A24" s="326"/>
      <c r="B24" s="757" t="s">
        <v>248</v>
      </c>
      <c r="C24" s="757"/>
      <c r="D24" s="757"/>
    </row>
  </sheetData>
  <mergeCells count="2">
    <mergeCell ref="B1:D1"/>
    <mergeCell ref="B24:D24"/>
  </mergeCells>
  <hyperlinks>
    <hyperlink ref="B1:D1" location="Focus!B10" display="Return to Focus"/>
    <hyperlink ref="B24:D24" location="Focus!B10" display="Return to Focu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zoomScale="80" zoomScaleNormal="80" workbookViewId="0"/>
  </sheetViews>
  <sheetFormatPr defaultRowHeight="15" x14ac:dyDescent="0.2"/>
  <cols>
    <col min="1" max="1" width="8.88671875" customWidth="1"/>
  </cols>
  <sheetData>
    <row r="1" spans="1:4" ht="26.1" customHeight="1" x14ac:dyDescent="0.2">
      <c r="A1" s="326"/>
      <c r="B1" s="757" t="s">
        <v>248</v>
      </c>
      <c r="C1" s="757"/>
      <c r="D1" s="757"/>
    </row>
    <row r="32" spans="1:4" ht="26.1" customHeight="1" x14ac:dyDescent="0.2">
      <c r="A32" s="326"/>
      <c r="B32" s="757" t="s">
        <v>248</v>
      </c>
      <c r="C32" s="757"/>
      <c r="D32" s="757"/>
    </row>
  </sheetData>
  <mergeCells count="2">
    <mergeCell ref="B1:D1"/>
    <mergeCell ref="B32:D32"/>
  </mergeCells>
  <hyperlinks>
    <hyperlink ref="B1:D1" location="Focus!C18" display="Return to Focus"/>
    <hyperlink ref="B32:D32" location="Focus!C18" display="Return to Focus"/>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80" zoomScaleNormal="80" workbookViewId="0"/>
  </sheetViews>
  <sheetFormatPr defaultRowHeight="15" x14ac:dyDescent="0.2"/>
  <sheetData>
    <row r="1" spans="1:4" ht="26.1" customHeight="1" x14ac:dyDescent="0.2">
      <c r="A1" s="326"/>
      <c r="B1" s="757" t="s">
        <v>248</v>
      </c>
      <c r="C1" s="757"/>
      <c r="D1" s="757"/>
    </row>
    <row r="18" spans="1:4" ht="26.1" customHeight="1" x14ac:dyDescent="0.2">
      <c r="A18" s="326"/>
      <c r="B18" s="757" t="s">
        <v>248</v>
      </c>
      <c r="C18" s="757"/>
      <c r="D18" s="757"/>
    </row>
  </sheetData>
  <mergeCells count="2">
    <mergeCell ref="B1:D1"/>
    <mergeCell ref="B18:D18"/>
  </mergeCells>
  <hyperlinks>
    <hyperlink ref="B1:D1" location="Focus!C23" display="Return to Focus"/>
    <hyperlink ref="B18:D18" location="Focus!C23" display="Return to Focu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33"/>
  <sheetViews>
    <sheetView zoomScale="80" zoomScaleNormal="80" workbookViewId="0"/>
  </sheetViews>
  <sheetFormatPr defaultRowHeight="14.25" x14ac:dyDescent="0.2"/>
  <cols>
    <col min="1" max="1" width="4.6640625" style="34" customWidth="1"/>
    <col min="2" max="2" width="30.6640625" style="34" customWidth="1"/>
    <col min="3" max="3" width="72.5546875" style="34" customWidth="1"/>
    <col min="4" max="16384" width="8.88671875" style="34"/>
  </cols>
  <sheetData>
    <row r="2" spans="2:3" ht="15.75" x14ac:dyDescent="0.2">
      <c r="B2" s="35" t="s">
        <v>439</v>
      </c>
    </row>
    <row r="3" spans="2:3" ht="15.75" x14ac:dyDescent="0.2">
      <c r="B3" s="35"/>
    </row>
    <row r="4" spans="2:3" ht="15" x14ac:dyDescent="0.2">
      <c r="B4" s="438" t="s">
        <v>261</v>
      </c>
    </row>
    <row r="5" spans="2:3" ht="15" x14ac:dyDescent="0.2">
      <c r="B5" s="438"/>
    </row>
    <row r="6" spans="2:3" ht="15" x14ac:dyDescent="0.2">
      <c r="B6" s="487" t="s">
        <v>302</v>
      </c>
    </row>
    <row r="7" spans="2:3" ht="15.75" x14ac:dyDescent="0.2">
      <c r="B7" s="35"/>
    </row>
    <row r="8" spans="2:3" ht="15" x14ac:dyDescent="0.2">
      <c r="B8" s="721" t="s">
        <v>262</v>
      </c>
      <c r="C8" s="722"/>
    </row>
    <row r="9" spans="2:3" ht="15" x14ac:dyDescent="0.2">
      <c r="B9" s="401"/>
    </row>
    <row r="10" spans="2:3" ht="15" x14ac:dyDescent="0.2">
      <c r="B10" s="721" t="s">
        <v>264</v>
      </c>
      <c r="C10" s="722"/>
    </row>
    <row r="11" spans="2:3" ht="15.75" x14ac:dyDescent="0.2">
      <c r="B11" s="35"/>
    </row>
    <row r="12" spans="2:3" ht="15" x14ac:dyDescent="0.2">
      <c r="B12" s="36" t="s">
        <v>292</v>
      </c>
      <c r="C12" s="1" t="s">
        <v>560</v>
      </c>
    </row>
    <row r="14" spans="2:3" ht="28.5" x14ac:dyDescent="0.2">
      <c r="B14" s="36" t="s">
        <v>146</v>
      </c>
      <c r="C14" s="1" t="s">
        <v>519</v>
      </c>
    </row>
    <row r="16" spans="2:3" ht="15" x14ac:dyDescent="0.2">
      <c r="B16" s="36" t="s">
        <v>0</v>
      </c>
      <c r="C16" s="3" t="s">
        <v>326</v>
      </c>
    </row>
    <row r="18" spans="2:4" ht="75" customHeight="1" x14ac:dyDescent="0.2">
      <c r="B18" s="36" t="s">
        <v>440</v>
      </c>
      <c r="C18" s="1" t="s">
        <v>478</v>
      </c>
      <c r="D18" s="327"/>
    </row>
    <row r="19" spans="2:4" ht="15" x14ac:dyDescent="0.2">
      <c r="B19" s="721" t="s">
        <v>263</v>
      </c>
      <c r="C19" s="722"/>
    </row>
    <row r="21" spans="2:4" ht="30" x14ac:dyDescent="0.2">
      <c r="B21" s="36" t="s">
        <v>441</v>
      </c>
      <c r="C21" s="1" t="s">
        <v>479</v>
      </c>
    </row>
    <row r="23" spans="2:4" ht="30" x14ac:dyDescent="0.2">
      <c r="B23" s="36" t="s">
        <v>145</v>
      </c>
      <c r="C23" s="1" t="s">
        <v>327</v>
      </c>
    </row>
    <row r="24" spans="2:4" ht="15" x14ac:dyDescent="0.2">
      <c r="B24" s="723" t="s">
        <v>265</v>
      </c>
      <c r="C24" s="724"/>
    </row>
    <row r="25" spans="2:4" ht="15" x14ac:dyDescent="0.2">
      <c r="B25" s="36"/>
    </row>
    <row r="26" spans="2:4" ht="15" x14ac:dyDescent="0.2">
      <c r="B26" s="36" t="s">
        <v>147</v>
      </c>
      <c r="C26" s="1" t="s">
        <v>53</v>
      </c>
    </row>
    <row r="27" spans="2:4" ht="15" x14ac:dyDescent="0.2">
      <c r="B27" s="36"/>
    </row>
    <row r="28" spans="2:4" ht="28.5" customHeight="1" x14ac:dyDescent="0.2">
      <c r="B28" s="36" t="s">
        <v>54</v>
      </c>
      <c r="C28" s="1" t="s">
        <v>480</v>
      </c>
    </row>
    <row r="30" spans="2:4" ht="15" x14ac:dyDescent="0.2">
      <c r="B30" s="439" t="s">
        <v>266</v>
      </c>
    </row>
    <row r="31" spans="2:4" x14ac:dyDescent="0.2">
      <c r="B31" s="328"/>
    </row>
    <row r="32" spans="2:4" x14ac:dyDescent="0.2">
      <c r="B32" s="328"/>
    </row>
    <row r="33" spans="2:2" x14ac:dyDescent="0.2">
      <c r="B33" s="328"/>
    </row>
  </sheetData>
  <customSheetViews>
    <customSheetView guid="{F0620CD8-87A9-448D-9A15-FA44C9D2FC91}" scale="80">
      <pageMargins left="0.7" right="0.7" top="0.75" bottom="0.75" header="0.3" footer="0.3"/>
      <pageSetup paperSize="9" orientation="portrait" r:id="rId1"/>
    </customSheetView>
  </customSheetViews>
  <mergeCells count="4">
    <mergeCell ref="B8:C8"/>
    <mergeCell ref="B10:C10"/>
    <mergeCell ref="B19:C19"/>
    <mergeCell ref="B24:C24"/>
  </mergeCells>
  <dataValidations xWindow="413" yWindow="543" count="2">
    <dataValidation allowBlank="1" showInputMessage="1" showErrorMessage="1" prompt="For example, you might choose not to use a longer time frame because you cannot predict the potential impacts of climate change, pests, diseases and invasive species." sqref="C28"/>
    <dataValidation allowBlank="1" showInputMessage="1" showErrorMessage="1" prompt="Include important assumptions about resources and actions by others (e.g. other land managers) required for the reference scenario. " sqref="C21"/>
  </dataValidations>
  <hyperlinks>
    <hyperlink ref="B8:C8" location="'Tip Prin'!A1" display="Key principles to employ in developing the account - select here."/>
    <hyperlink ref="B10:C10" location="'Tip Entering'!A1" display="How to enter information in the workbook - select here."/>
    <hyperlink ref="B19:C19" location="'Tip Goal'!A1" display="For advice select here (or go to P6 of advice document)."/>
    <hyperlink ref="B24:C24" location="'Tip Land'!A1" display="For advice select here (or go to P6 of advice document)"/>
    <hyperlink ref="B30" location="'RS G &amp; S'!A1" display="Go to next sheet"/>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80" zoomScaleNormal="80" workbookViewId="0"/>
  </sheetViews>
  <sheetFormatPr defaultRowHeight="15" x14ac:dyDescent="0.2"/>
  <sheetData>
    <row r="1" spans="1:4" ht="26.1" customHeight="1" x14ac:dyDescent="0.2">
      <c r="A1" s="326"/>
      <c r="B1" s="757" t="s">
        <v>152</v>
      </c>
      <c r="C1" s="757"/>
      <c r="D1" s="757"/>
    </row>
    <row r="30" spans="1:4" ht="26.1" customHeight="1" x14ac:dyDescent="0.2">
      <c r="A30" s="326"/>
      <c r="B30" s="757" t="s">
        <v>152</v>
      </c>
      <c r="C30" s="757"/>
      <c r="D30" s="757"/>
    </row>
  </sheetData>
  <mergeCells count="2">
    <mergeCell ref="B1:D1"/>
    <mergeCell ref="B30:D30"/>
  </mergeCells>
  <hyperlinks>
    <hyperlink ref="B1:D1" location="'RS G &amp; S'!B18" display="Return to RS G &amp; S"/>
    <hyperlink ref="B30:D30" location="'RS G &amp; S'!B18" display="Return to RS G &amp; 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zoomScale="80" zoomScaleNormal="80" workbookViewId="0"/>
  </sheetViews>
  <sheetFormatPr defaultRowHeight="15" x14ac:dyDescent="0.2"/>
  <sheetData>
    <row r="1" spans="1:4" ht="26.1" customHeight="1" x14ac:dyDescent="0.2">
      <c r="A1" s="326"/>
      <c r="B1" s="757" t="s">
        <v>169</v>
      </c>
      <c r="C1" s="757"/>
      <c r="D1" s="757"/>
    </row>
    <row r="39" spans="1:4" ht="26.1" customHeight="1" x14ac:dyDescent="0.2">
      <c r="A39" s="326"/>
      <c r="B39" s="757" t="s">
        <v>169</v>
      </c>
      <c r="C39" s="757"/>
      <c r="D39" s="757"/>
    </row>
  </sheetData>
  <mergeCells count="2">
    <mergeCell ref="B1:D1"/>
    <mergeCell ref="B39:D39"/>
  </mergeCells>
  <hyperlinks>
    <hyperlink ref="B1:D1" location="'RS Phys Flow'!B16" display="Return to RS Phys Flow"/>
    <hyperlink ref="B39:D39" location="'RS Phys Flow'!B16" display="Return to RS Phys Flow"/>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zoomScale="80" zoomScaleNormal="80" workbookViewId="0"/>
  </sheetViews>
  <sheetFormatPr defaultRowHeight="15" x14ac:dyDescent="0.2"/>
  <sheetData>
    <row r="1" spans="1:4" ht="26.1" customHeight="1" x14ac:dyDescent="0.2">
      <c r="A1" s="326"/>
      <c r="B1" s="757" t="s">
        <v>159</v>
      </c>
      <c r="C1" s="757"/>
      <c r="D1" s="757"/>
    </row>
    <row r="20" spans="1:4" ht="26.1" customHeight="1" x14ac:dyDescent="0.2">
      <c r="A20" s="326"/>
      <c r="B20" s="757" t="s">
        <v>159</v>
      </c>
      <c r="C20" s="757"/>
      <c r="D20" s="757"/>
    </row>
  </sheetData>
  <mergeCells count="2">
    <mergeCell ref="B1:D1"/>
    <mergeCell ref="B20:D20"/>
  </mergeCells>
  <hyperlinks>
    <hyperlink ref="B1:D1" location="'RS Register'!B14" display="Return to RS Register"/>
    <hyperlink ref="B20:D20" location="'RS Register'!B14" display="Return to RS Regist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80" zoomScaleNormal="80" workbookViewId="0"/>
  </sheetViews>
  <sheetFormatPr defaultRowHeight="15" x14ac:dyDescent="0.2"/>
  <sheetData>
    <row r="1" spans="1:4" ht="26.1" customHeight="1" x14ac:dyDescent="0.2">
      <c r="A1" s="326"/>
      <c r="B1" s="757" t="s">
        <v>159</v>
      </c>
      <c r="C1" s="757"/>
      <c r="D1" s="757"/>
    </row>
    <row r="45" spans="1:4" ht="26.1" customHeight="1" x14ac:dyDescent="0.2">
      <c r="A45" s="326"/>
      <c r="B45" s="757" t="s">
        <v>159</v>
      </c>
      <c r="C45" s="757"/>
      <c r="D45" s="757"/>
    </row>
  </sheetData>
  <mergeCells count="2">
    <mergeCell ref="B1:D1"/>
    <mergeCell ref="B45:D45"/>
  </mergeCells>
  <hyperlinks>
    <hyperlink ref="B1:D1" location="'RS Register'!B24" display="Return to RS Register"/>
    <hyperlink ref="B45:D45" location="'RS Register'!B24" display="Return to RS Regist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80" zoomScaleNormal="80" workbookViewId="0"/>
  </sheetViews>
  <sheetFormatPr defaultRowHeight="15" x14ac:dyDescent="0.2"/>
  <sheetData>
    <row r="1" spans="1:4" ht="26.1" customHeight="1" x14ac:dyDescent="0.2">
      <c r="A1" s="326"/>
      <c r="B1" s="757" t="s">
        <v>159</v>
      </c>
      <c r="C1" s="757"/>
      <c r="D1" s="757"/>
    </row>
    <row r="8" spans="1:4" ht="26.1" customHeight="1" x14ac:dyDescent="0.2">
      <c r="A8" s="326"/>
      <c r="B8" s="757" t="s">
        <v>159</v>
      </c>
      <c r="C8" s="757"/>
      <c r="D8" s="757"/>
    </row>
  </sheetData>
  <mergeCells count="2">
    <mergeCell ref="B1:D1"/>
    <mergeCell ref="B8:D8"/>
  </mergeCells>
  <hyperlinks>
    <hyperlink ref="B1:D1" location="'RS Register'!B41" display="Return to RS Register"/>
    <hyperlink ref="B8:D8" location="'RS Register'!B41" display="Return to RS Register"/>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80" zoomScaleNormal="80" workbookViewId="0"/>
  </sheetViews>
  <sheetFormatPr defaultRowHeight="15" x14ac:dyDescent="0.2"/>
  <sheetData>
    <row r="1" spans="1:6" s="358" customFormat="1" ht="26.1" customHeight="1" x14ac:dyDescent="0.2">
      <c r="A1" s="376"/>
      <c r="B1" s="757" t="s">
        <v>192</v>
      </c>
      <c r="C1" s="757"/>
      <c r="D1" s="757"/>
      <c r="E1" s="733"/>
      <c r="F1" s="733"/>
    </row>
    <row r="41" spans="1:6" s="358" customFormat="1" ht="26.1" customHeight="1" x14ac:dyDescent="0.2">
      <c r="A41" s="376"/>
      <c r="B41" s="757" t="s">
        <v>192</v>
      </c>
      <c r="C41" s="757"/>
      <c r="D41" s="757"/>
      <c r="E41" s="733"/>
      <c r="F41" s="733"/>
    </row>
  </sheetData>
  <mergeCells count="2">
    <mergeCell ref="B1:F1"/>
    <mergeCell ref="B41:F41"/>
  </mergeCells>
  <hyperlinks>
    <hyperlink ref="B1:D1" location="'RS V Info'!B99" display="Return to RS V Info"/>
    <hyperlink ref="B1:F1" location="'RS Attrib'!B17" display="Return to RS Attrib"/>
    <hyperlink ref="B41:D41" location="'RS V Info'!B99" display="Return to RS V Info"/>
    <hyperlink ref="B41:F41" location="'RS Attrib'!B17" display="Return to RS Attrib"/>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80" zoomScaleNormal="80" workbookViewId="0"/>
  </sheetViews>
  <sheetFormatPr defaultRowHeight="15" x14ac:dyDescent="0.2"/>
  <sheetData>
    <row r="1" spans="1:6" s="358" customFormat="1" ht="26.1" customHeight="1" x14ac:dyDescent="0.2">
      <c r="A1" s="376"/>
      <c r="B1" s="757" t="s">
        <v>246</v>
      </c>
      <c r="C1" s="757"/>
      <c r="D1" s="757"/>
      <c r="E1" s="733"/>
      <c r="F1" s="733"/>
    </row>
    <row r="38" spans="1:6" s="358" customFormat="1" x14ac:dyDescent="0.2"/>
    <row r="40" spans="1:6" ht="26.25" customHeight="1" x14ac:dyDescent="0.2">
      <c r="A40" s="376"/>
      <c r="B40" s="757" t="s">
        <v>246</v>
      </c>
      <c r="C40" s="757"/>
      <c r="D40" s="757"/>
      <c r="E40" s="733"/>
      <c r="F40" s="733"/>
    </row>
  </sheetData>
  <mergeCells count="2">
    <mergeCell ref="B1:F1"/>
    <mergeCell ref="B40:F40"/>
  </mergeCells>
  <hyperlinks>
    <hyperlink ref="B1:D1" location="'RS V Info'!B99" display="Return to RS V Info"/>
    <hyperlink ref="B1:F1" location="'RS Non-Attrib'!B9" display="Return to RS Attrib"/>
    <hyperlink ref="B40:D40" location="'RS V Info'!B99" display="Return to RS V Info"/>
    <hyperlink ref="B40:F40" location="'RS Non-Attrib'!B9" display="Return to RS Attrib"/>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zoomScale="80" zoomScaleNormal="80" workbookViewId="0"/>
  </sheetViews>
  <sheetFormatPr defaultRowHeight="15" x14ac:dyDescent="0.2"/>
  <cols>
    <col min="2" max="2" width="15" customWidth="1"/>
    <col min="3" max="4" width="14.5546875" customWidth="1"/>
  </cols>
  <sheetData>
    <row r="2" spans="2:4" x14ac:dyDescent="0.2">
      <c r="B2" s="637" t="s">
        <v>424</v>
      </c>
      <c r="C2" s="637"/>
      <c r="D2" s="637"/>
    </row>
    <row r="3" spans="2:4" x14ac:dyDescent="0.2">
      <c r="B3" s="637"/>
      <c r="C3" s="639" t="s">
        <v>425</v>
      </c>
      <c r="D3" s="639" t="s">
        <v>426</v>
      </c>
    </row>
    <row r="4" spans="2:4" x14ac:dyDescent="0.2">
      <c r="B4" s="637" t="s">
        <v>6</v>
      </c>
      <c r="C4" s="638">
        <f>'X RS Net Asset Value'!E23</f>
        <v>5.7508879835831306E-2</v>
      </c>
      <c r="D4" s="638">
        <f>'X RS Net Asset Value'!F23</f>
        <v>448.97724462951072</v>
      </c>
    </row>
    <row r="5" spans="2:4" x14ac:dyDescent="0.2">
      <c r="B5" s="637" t="s">
        <v>7</v>
      </c>
      <c r="C5" s="638">
        <f>'X RS Net Asset Value'!E24</f>
        <v>-7.6557214083313996</v>
      </c>
      <c r="D5" s="638">
        <f>'X RS Net Asset Value'!F24</f>
        <v>-1.5377142857142874</v>
      </c>
    </row>
    <row r="6" spans="2:4" x14ac:dyDescent="0.2">
      <c r="B6" s="637" t="s">
        <v>427</v>
      </c>
      <c r="C6" s="638">
        <f>'X RS Net Asset Value'!E25</f>
        <v>-7.5982125284955684</v>
      </c>
      <c r="D6" s="638">
        <f>'X RS Net Asset Value'!F25</f>
        <v>447.43953034379643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P92"/>
  <sheetViews>
    <sheetView zoomScale="80" zoomScaleNormal="80" workbookViewId="0"/>
  </sheetViews>
  <sheetFormatPr defaultRowHeight="14.25" x14ac:dyDescent="0.2"/>
  <cols>
    <col min="1" max="1" width="4.77734375" style="407" customWidth="1"/>
    <col min="2" max="2" width="43.33203125" style="407" customWidth="1"/>
    <col min="3" max="3" width="16.6640625" style="407" customWidth="1"/>
    <col min="4" max="4" width="99.109375" style="407" customWidth="1"/>
    <col min="5" max="16384" width="8.88671875" style="407"/>
  </cols>
  <sheetData>
    <row r="1" spans="2:4" s="404" customFormat="1" x14ac:dyDescent="0.2">
      <c r="B1" s="403"/>
      <c r="C1" s="403"/>
      <c r="D1" s="403"/>
    </row>
    <row r="2" spans="2:4" s="404" customFormat="1" ht="15.75" x14ac:dyDescent="0.25">
      <c r="B2" s="83" t="s">
        <v>124</v>
      </c>
      <c r="C2" s="82"/>
    </row>
    <row r="3" spans="2:4" s="404" customFormat="1" ht="15.75" x14ac:dyDescent="0.25">
      <c r="B3" s="83"/>
      <c r="C3" s="82"/>
    </row>
    <row r="4" spans="2:4" s="404" customFormat="1" x14ac:dyDescent="0.2">
      <c r="B4" s="402" t="s">
        <v>5</v>
      </c>
      <c r="C4" s="405" t="str">
        <f>Focus!C16</f>
        <v>Castle Eden Dene</v>
      </c>
      <c r="D4" s="402"/>
    </row>
    <row r="5" spans="2:4" s="404" customFormat="1" ht="15.75" x14ac:dyDescent="0.25">
      <c r="B5" s="83"/>
      <c r="C5" s="82"/>
      <c r="D5" s="82"/>
    </row>
    <row r="6" spans="2:4" s="404" customFormat="1" ht="15" x14ac:dyDescent="0.25">
      <c r="B6" s="330" t="s">
        <v>155</v>
      </c>
      <c r="C6" s="82"/>
      <c r="D6" s="82"/>
    </row>
    <row r="7" spans="2:4" s="404" customFormat="1" x14ac:dyDescent="0.2">
      <c r="B7" s="82" t="s">
        <v>442</v>
      </c>
      <c r="C7" s="82"/>
      <c r="D7" s="82"/>
    </row>
    <row r="8" spans="2:4" s="404" customFormat="1" x14ac:dyDescent="0.2">
      <c r="B8" s="82" t="s">
        <v>301</v>
      </c>
      <c r="C8" s="82"/>
      <c r="D8" s="82"/>
    </row>
    <row r="9" spans="2:4" s="404" customFormat="1" x14ac:dyDescent="0.2">
      <c r="B9" s="82"/>
      <c r="C9" s="82"/>
      <c r="D9" s="82"/>
    </row>
    <row r="10" spans="2:4" s="404" customFormat="1" ht="15" x14ac:dyDescent="0.2">
      <c r="B10" s="725" t="s">
        <v>253</v>
      </c>
      <c r="C10" s="726"/>
      <c r="D10" s="82"/>
    </row>
    <row r="11" spans="2:4" s="404" customFormat="1" ht="15.75" x14ac:dyDescent="0.25">
      <c r="B11" s="83"/>
      <c r="C11" s="82"/>
      <c r="D11" s="82"/>
    </row>
    <row r="12" spans="2:4" s="404" customFormat="1" ht="15" x14ac:dyDescent="0.25">
      <c r="B12" s="84" t="s">
        <v>2</v>
      </c>
      <c r="C12" s="82"/>
      <c r="D12" s="82"/>
    </row>
    <row r="13" spans="2:4" s="404" customFormat="1" x14ac:dyDescent="0.2">
      <c r="B13" s="85" t="s">
        <v>443</v>
      </c>
      <c r="C13" s="82"/>
      <c r="D13" s="82"/>
    </row>
    <row r="14" spans="2:4" s="404" customFormat="1" x14ac:dyDescent="0.2">
      <c r="B14" s="484" t="s">
        <v>294</v>
      </c>
      <c r="D14" s="87" t="s">
        <v>293</v>
      </c>
    </row>
    <row r="15" spans="2:4" s="404" customFormat="1" x14ac:dyDescent="0.2">
      <c r="B15" s="484" t="s">
        <v>295</v>
      </c>
      <c r="D15" s="88" t="s">
        <v>19</v>
      </c>
    </row>
    <row r="16" spans="2:4" s="404" customFormat="1" x14ac:dyDescent="0.2">
      <c r="B16" s="86" t="s">
        <v>59</v>
      </c>
      <c r="D16" s="88" t="s">
        <v>66</v>
      </c>
    </row>
    <row r="17" spans="1:4" s="404" customFormat="1" x14ac:dyDescent="0.2">
      <c r="B17" s="86"/>
      <c r="C17" s="88"/>
      <c r="D17" s="82"/>
    </row>
    <row r="18" spans="1:4" s="404" customFormat="1" ht="75" x14ac:dyDescent="0.25">
      <c r="B18" s="456" t="s">
        <v>280</v>
      </c>
      <c r="C18" s="458" t="s">
        <v>444</v>
      </c>
      <c r="D18" s="460"/>
    </row>
    <row r="19" spans="1:4" s="404" customFormat="1" ht="15.75" x14ac:dyDescent="0.25">
      <c r="B19" s="457" t="s">
        <v>281</v>
      </c>
      <c r="C19" s="459" t="s">
        <v>267</v>
      </c>
      <c r="D19" s="461" t="s">
        <v>153</v>
      </c>
    </row>
    <row r="20" spans="1:4" s="409" customFormat="1" ht="15" x14ac:dyDescent="0.25">
      <c r="A20" s="406"/>
      <c r="B20" s="451" t="s">
        <v>17</v>
      </c>
      <c r="C20" s="452"/>
      <c r="D20" s="408"/>
    </row>
    <row r="21" spans="1:4" s="409" customFormat="1" ht="30" x14ac:dyDescent="0.2">
      <c r="A21" s="406"/>
      <c r="B21" s="432" t="s">
        <v>268</v>
      </c>
      <c r="C21" s="407"/>
      <c r="D21" s="450"/>
    </row>
    <row r="22" spans="1:4" s="409" customFormat="1" x14ac:dyDescent="0.2">
      <c r="A22" s="406"/>
      <c r="B22" s="444" t="s">
        <v>21</v>
      </c>
      <c r="C22" s="430" t="s">
        <v>66</v>
      </c>
      <c r="D22" s="429"/>
    </row>
    <row r="23" spans="1:4" s="409" customFormat="1" x14ac:dyDescent="0.2">
      <c r="A23" s="406"/>
      <c r="B23" s="445" t="s">
        <v>22</v>
      </c>
      <c r="C23" s="441" t="s">
        <v>19</v>
      </c>
      <c r="D23" s="476" t="s">
        <v>328</v>
      </c>
    </row>
    <row r="24" spans="1:4" s="409" customFormat="1" x14ac:dyDescent="0.2">
      <c r="A24" s="406"/>
      <c r="B24" s="445" t="s">
        <v>23</v>
      </c>
      <c r="C24" s="441" t="s">
        <v>19</v>
      </c>
      <c r="D24" s="476" t="s">
        <v>498</v>
      </c>
    </row>
    <row r="25" spans="1:4" s="409" customFormat="1" x14ac:dyDescent="0.2">
      <c r="A25" s="406"/>
      <c r="B25" s="445" t="s">
        <v>24</v>
      </c>
      <c r="C25" s="441" t="s">
        <v>19</v>
      </c>
      <c r="D25" s="476" t="s">
        <v>499</v>
      </c>
    </row>
    <row r="26" spans="1:4" s="409" customFormat="1" x14ac:dyDescent="0.2">
      <c r="A26" s="406"/>
      <c r="B26" s="445" t="s">
        <v>25</v>
      </c>
      <c r="C26" s="441" t="s">
        <v>66</v>
      </c>
      <c r="D26" s="476"/>
    </row>
    <row r="27" spans="1:4" s="409" customFormat="1" x14ac:dyDescent="0.2">
      <c r="A27" s="406"/>
      <c r="B27" s="446" t="s">
        <v>26</v>
      </c>
      <c r="C27" s="431" t="s">
        <v>66</v>
      </c>
      <c r="D27" s="428"/>
    </row>
    <row r="28" spans="1:4" s="409" customFormat="1" ht="15" x14ac:dyDescent="0.2">
      <c r="A28" s="406"/>
      <c r="B28" s="433" t="s">
        <v>269</v>
      </c>
      <c r="C28" s="416"/>
      <c r="D28" s="477"/>
    </row>
    <row r="29" spans="1:4" s="409" customFormat="1" x14ac:dyDescent="0.2">
      <c r="A29" s="406"/>
      <c r="B29" s="444" t="s">
        <v>27</v>
      </c>
      <c r="C29" s="430" t="s">
        <v>66</v>
      </c>
      <c r="D29" s="429"/>
    </row>
    <row r="30" spans="1:4" s="409" customFormat="1" x14ac:dyDescent="0.2">
      <c r="A30" s="406"/>
      <c r="B30" s="447" t="s">
        <v>28</v>
      </c>
      <c r="C30" s="442" t="s">
        <v>66</v>
      </c>
      <c r="D30" s="478"/>
    </row>
    <row r="31" spans="1:4" s="409" customFormat="1" ht="15" x14ac:dyDescent="0.2">
      <c r="A31" s="406"/>
      <c r="B31" s="433" t="s">
        <v>270</v>
      </c>
      <c r="C31" s="407"/>
      <c r="D31" s="475"/>
    </row>
    <row r="32" spans="1:4" s="409" customFormat="1" x14ac:dyDescent="0.2">
      <c r="A32" s="406"/>
      <c r="B32" s="444" t="s">
        <v>41</v>
      </c>
      <c r="C32" s="430" t="s">
        <v>293</v>
      </c>
      <c r="D32" s="429" t="s">
        <v>481</v>
      </c>
    </row>
    <row r="33" spans="1:4" s="409" customFormat="1" x14ac:dyDescent="0.2">
      <c r="A33" s="406"/>
      <c r="B33" s="445" t="s">
        <v>42</v>
      </c>
      <c r="C33" s="441" t="s">
        <v>66</v>
      </c>
      <c r="D33" s="476"/>
    </row>
    <row r="34" spans="1:4" s="409" customFormat="1" x14ac:dyDescent="0.2">
      <c r="A34" s="406"/>
      <c r="B34" s="446" t="s">
        <v>44</v>
      </c>
      <c r="C34" s="431" t="s">
        <v>66</v>
      </c>
      <c r="D34" s="428"/>
    </row>
    <row r="35" spans="1:4" s="409" customFormat="1" ht="15" x14ac:dyDescent="0.2">
      <c r="A35" s="406"/>
      <c r="B35" s="433" t="s">
        <v>271</v>
      </c>
      <c r="C35" s="416"/>
      <c r="D35" s="477"/>
    </row>
    <row r="36" spans="1:4" s="409" customFormat="1" ht="28.5" x14ac:dyDescent="0.2">
      <c r="A36" s="406"/>
      <c r="B36" s="444" t="s">
        <v>27</v>
      </c>
      <c r="C36" s="430" t="s">
        <v>19</v>
      </c>
      <c r="D36" s="429" t="s">
        <v>500</v>
      </c>
    </row>
    <row r="37" spans="1:4" s="409" customFormat="1" x14ac:dyDescent="0.2">
      <c r="A37" s="406"/>
      <c r="B37" s="447" t="s">
        <v>28</v>
      </c>
      <c r="C37" s="442" t="s">
        <v>66</v>
      </c>
      <c r="D37" s="478"/>
    </row>
    <row r="38" spans="1:4" s="409" customFormat="1" ht="15" x14ac:dyDescent="0.2">
      <c r="A38" s="406"/>
      <c r="B38" s="433" t="s">
        <v>272</v>
      </c>
      <c r="C38" s="407"/>
      <c r="D38" s="477"/>
    </row>
    <row r="39" spans="1:4" s="409" customFormat="1" ht="28.5" x14ac:dyDescent="0.2">
      <c r="A39" s="406"/>
      <c r="B39" s="444" t="s">
        <v>29</v>
      </c>
      <c r="C39" s="430" t="s">
        <v>293</v>
      </c>
      <c r="D39" s="429" t="s">
        <v>501</v>
      </c>
    </row>
    <row r="40" spans="1:4" s="409" customFormat="1" x14ac:dyDescent="0.2">
      <c r="A40" s="406"/>
      <c r="B40" s="445" t="s">
        <v>30</v>
      </c>
      <c r="C40" s="441" t="s">
        <v>66</v>
      </c>
      <c r="D40" s="476"/>
    </row>
    <row r="41" spans="1:4" s="409" customFormat="1" x14ac:dyDescent="0.2">
      <c r="A41" s="406"/>
      <c r="B41" s="444" t="s">
        <v>45</v>
      </c>
      <c r="C41" s="440" t="s">
        <v>66</v>
      </c>
      <c r="D41" s="310"/>
    </row>
    <row r="42" spans="1:4" s="409" customFormat="1" ht="15" x14ac:dyDescent="0.2">
      <c r="A42" s="406"/>
      <c r="B42" s="411" t="s">
        <v>52</v>
      </c>
      <c r="C42" s="412"/>
      <c r="D42" s="479"/>
    </row>
    <row r="43" spans="1:4" s="409" customFormat="1" ht="30" x14ac:dyDescent="0.25">
      <c r="A43" s="406"/>
      <c r="B43" s="443" t="s">
        <v>273</v>
      </c>
      <c r="C43" s="407"/>
      <c r="D43" s="475"/>
    </row>
    <row r="44" spans="1:4" s="409" customFormat="1" x14ac:dyDescent="0.2">
      <c r="A44" s="406"/>
      <c r="B44" s="448" t="s">
        <v>46</v>
      </c>
      <c r="C44" s="430" t="s">
        <v>19</v>
      </c>
      <c r="D44" s="429" t="s">
        <v>329</v>
      </c>
    </row>
    <row r="45" spans="1:4" s="409" customFormat="1" ht="28.5" x14ac:dyDescent="0.2">
      <c r="A45" s="406"/>
      <c r="B45" s="449" t="s">
        <v>43</v>
      </c>
      <c r="C45" s="441" t="s">
        <v>19</v>
      </c>
      <c r="D45" s="476" t="s">
        <v>502</v>
      </c>
    </row>
    <row r="46" spans="1:4" s="409" customFormat="1" ht="28.5" x14ac:dyDescent="0.2">
      <c r="A46" s="406"/>
      <c r="B46" s="445" t="s">
        <v>31</v>
      </c>
      <c r="C46" s="441" t="s">
        <v>19</v>
      </c>
      <c r="D46" s="476" t="s">
        <v>502</v>
      </c>
    </row>
    <row r="47" spans="1:4" s="409" customFormat="1" ht="28.5" x14ac:dyDescent="0.2">
      <c r="A47" s="406"/>
      <c r="B47" s="445" t="s">
        <v>48</v>
      </c>
      <c r="C47" s="441" t="s">
        <v>19</v>
      </c>
      <c r="D47" s="476" t="s">
        <v>502</v>
      </c>
    </row>
    <row r="48" spans="1:4" s="409" customFormat="1" x14ac:dyDescent="0.2">
      <c r="A48" s="406"/>
      <c r="B48" s="446" t="s">
        <v>47</v>
      </c>
      <c r="C48" s="431" t="s">
        <v>19</v>
      </c>
      <c r="D48" s="476" t="s">
        <v>502</v>
      </c>
    </row>
    <row r="49" spans="1:4" s="409" customFormat="1" ht="15" x14ac:dyDescent="0.2">
      <c r="A49" s="406"/>
      <c r="B49" s="433" t="s">
        <v>274</v>
      </c>
      <c r="C49" s="416"/>
      <c r="D49" s="477"/>
    </row>
    <row r="50" spans="1:4" s="409" customFormat="1" ht="28.5" x14ac:dyDescent="0.2">
      <c r="A50" s="406"/>
      <c r="B50" s="444" t="s">
        <v>49</v>
      </c>
      <c r="C50" s="430" t="s">
        <v>293</v>
      </c>
      <c r="D50" s="429" t="s">
        <v>407</v>
      </c>
    </row>
    <row r="51" spans="1:4" s="409" customFormat="1" ht="28.5" x14ac:dyDescent="0.2">
      <c r="A51" s="406"/>
      <c r="B51" s="445" t="s">
        <v>148</v>
      </c>
      <c r="C51" s="441" t="s">
        <v>293</v>
      </c>
      <c r="D51" s="476" t="s">
        <v>330</v>
      </c>
    </row>
    <row r="52" spans="1:4" s="409" customFormat="1" x14ac:dyDescent="0.2">
      <c r="A52" s="406"/>
      <c r="B52" s="445" t="s">
        <v>32</v>
      </c>
      <c r="C52" s="441" t="s">
        <v>19</v>
      </c>
      <c r="D52" s="476" t="s">
        <v>482</v>
      </c>
    </row>
    <row r="53" spans="1:4" s="409" customFormat="1" x14ac:dyDescent="0.2">
      <c r="A53" s="406"/>
      <c r="B53" s="445" t="s">
        <v>33</v>
      </c>
      <c r="C53" s="441" t="s">
        <v>66</v>
      </c>
      <c r="D53" s="476"/>
    </row>
    <row r="54" spans="1:4" s="409" customFormat="1" x14ac:dyDescent="0.2">
      <c r="A54" s="406"/>
      <c r="B54" s="445" t="s">
        <v>50</v>
      </c>
      <c r="C54" s="441" t="s">
        <v>293</v>
      </c>
      <c r="D54" s="476" t="s">
        <v>503</v>
      </c>
    </row>
    <row r="55" spans="1:4" s="409" customFormat="1" x14ac:dyDescent="0.2">
      <c r="A55" s="406"/>
      <c r="B55" s="453" t="s">
        <v>34</v>
      </c>
      <c r="C55" s="442" t="s">
        <v>293</v>
      </c>
      <c r="D55" s="478" t="s">
        <v>331</v>
      </c>
    </row>
    <row r="56" spans="1:4" s="409" customFormat="1" ht="30" x14ac:dyDescent="0.2">
      <c r="A56" s="406"/>
      <c r="B56" s="432" t="s">
        <v>275</v>
      </c>
      <c r="C56" s="407"/>
      <c r="D56" s="475"/>
    </row>
    <row r="57" spans="1:4" s="409" customFormat="1" x14ac:dyDescent="0.2">
      <c r="A57" s="406"/>
      <c r="B57" s="444" t="s">
        <v>35</v>
      </c>
      <c r="C57" s="430" t="s">
        <v>293</v>
      </c>
      <c r="D57" s="429" t="s">
        <v>332</v>
      </c>
    </row>
    <row r="58" spans="1:4" s="409" customFormat="1" x14ac:dyDescent="0.2">
      <c r="A58" s="406"/>
      <c r="B58" s="445" t="s">
        <v>36</v>
      </c>
      <c r="C58" s="441" t="s">
        <v>19</v>
      </c>
      <c r="D58" s="476" t="s">
        <v>504</v>
      </c>
    </row>
    <row r="59" spans="1:4" s="409" customFormat="1" x14ac:dyDescent="0.2">
      <c r="A59" s="406"/>
      <c r="B59" s="445" t="s">
        <v>149</v>
      </c>
      <c r="C59" s="441" t="s">
        <v>293</v>
      </c>
      <c r="D59" s="476" t="s">
        <v>333</v>
      </c>
    </row>
    <row r="60" spans="1:4" s="409" customFormat="1" x14ac:dyDescent="0.2">
      <c r="A60" s="406"/>
      <c r="B60" s="445" t="s">
        <v>150</v>
      </c>
      <c r="C60" s="441" t="s">
        <v>19</v>
      </c>
      <c r="D60" s="476" t="s">
        <v>334</v>
      </c>
    </row>
    <row r="61" spans="1:4" s="409" customFormat="1" x14ac:dyDescent="0.2">
      <c r="A61" s="406"/>
      <c r="B61" s="445" t="s">
        <v>37</v>
      </c>
      <c r="C61" s="441" t="s">
        <v>19</v>
      </c>
      <c r="D61" s="476" t="s">
        <v>335</v>
      </c>
    </row>
    <row r="62" spans="1:4" s="409" customFormat="1" x14ac:dyDescent="0.2">
      <c r="A62" s="406"/>
      <c r="B62" s="445" t="s">
        <v>38</v>
      </c>
      <c r="C62" s="441" t="s">
        <v>19</v>
      </c>
      <c r="D62" s="476" t="s">
        <v>336</v>
      </c>
    </row>
    <row r="63" spans="1:4" s="409" customFormat="1" x14ac:dyDescent="0.2">
      <c r="A63" s="406"/>
      <c r="B63" s="445" t="s">
        <v>39</v>
      </c>
      <c r="C63" s="441" t="s">
        <v>19</v>
      </c>
      <c r="D63" s="476" t="s">
        <v>408</v>
      </c>
    </row>
    <row r="64" spans="1:4" s="409" customFormat="1" x14ac:dyDescent="0.2">
      <c r="A64" s="406"/>
      <c r="B64" s="445" t="s">
        <v>40</v>
      </c>
      <c r="C64" s="441" t="s">
        <v>293</v>
      </c>
      <c r="D64" s="476" t="s">
        <v>337</v>
      </c>
    </row>
    <row r="65" spans="1:4" s="409" customFormat="1" ht="28.5" x14ac:dyDescent="0.2">
      <c r="A65" s="406"/>
      <c r="B65" s="445" t="s">
        <v>151</v>
      </c>
      <c r="C65" s="441" t="s">
        <v>293</v>
      </c>
      <c r="D65" s="476" t="s">
        <v>483</v>
      </c>
    </row>
    <row r="66" spans="1:4" s="409" customFormat="1" x14ac:dyDescent="0.2">
      <c r="A66" s="406"/>
      <c r="B66" s="444" t="s">
        <v>20</v>
      </c>
      <c r="C66" s="440" t="s">
        <v>19</v>
      </c>
      <c r="D66" s="310" t="s">
        <v>338</v>
      </c>
    </row>
    <row r="67" spans="1:4" s="409" customFormat="1" ht="15" x14ac:dyDescent="0.2">
      <c r="A67" s="406"/>
      <c r="B67" s="413" t="s">
        <v>18</v>
      </c>
      <c r="C67" s="414"/>
      <c r="D67" s="480"/>
    </row>
    <row r="68" spans="1:4" s="409" customFormat="1" ht="30" x14ac:dyDescent="0.25">
      <c r="A68" s="406"/>
      <c r="B68" s="443" t="s">
        <v>276</v>
      </c>
      <c r="C68" s="407"/>
      <c r="D68" s="475"/>
    </row>
    <row r="69" spans="1:4" s="409" customFormat="1" ht="28.5" x14ac:dyDescent="0.2">
      <c r="A69" s="406"/>
      <c r="B69" s="448" t="s">
        <v>160</v>
      </c>
      <c r="C69" s="430" t="s">
        <v>293</v>
      </c>
      <c r="D69" s="429" t="s">
        <v>484</v>
      </c>
    </row>
    <row r="70" spans="1:4" s="409" customFormat="1" x14ac:dyDescent="0.2">
      <c r="A70" s="406"/>
      <c r="B70" s="446" t="s">
        <v>161</v>
      </c>
      <c r="C70" s="431" t="s">
        <v>293</v>
      </c>
      <c r="D70" s="428" t="s">
        <v>409</v>
      </c>
    </row>
    <row r="71" spans="1:4" s="409" customFormat="1" ht="30" x14ac:dyDescent="0.2">
      <c r="A71" s="406"/>
      <c r="B71" s="433" t="s">
        <v>277</v>
      </c>
      <c r="C71" s="416"/>
      <c r="D71" s="477"/>
    </row>
    <row r="72" spans="1:4" s="409" customFormat="1" x14ac:dyDescent="0.2">
      <c r="A72" s="406"/>
      <c r="B72" s="444" t="s">
        <v>141</v>
      </c>
      <c r="C72" s="430" t="s">
        <v>293</v>
      </c>
      <c r="D72" s="429" t="s">
        <v>485</v>
      </c>
    </row>
    <row r="73" spans="1:4" s="409" customFormat="1" ht="28.5" x14ac:dyDescent="0.2">
      <c r="A73" s="406"/>
      <c r="B73" s="445" t="s">
        <v>162</v>
      </c>
      <c r="C73" s="441" t="s">
        <v>293</v>
      </c>
      <c r="D73" s="476" t="s">
        <v>410</v>
      </c>
    </row>
    <row r="74" spans="1:4" s="409" customFormat="1" x14ac:dyDescent="0.2">
      <c r="A74" s="406"/>
      <c r="B74" s="445" t="s">
        <v>163</v>
      </c>
      <c r="C74" s="441" t="s">
        <v>293</v>
      </c>
      <c r="D74" s="476" t="s">
        <v>411</v>
      </c>
    </row>
    <row r="75" spans="1:4" s="409" customFormat="1" x14ac:dyDescent="0.2">
      <c r="A75" s="406"/>
      <c r="B75" s="445" t="s">
        <v>308</v>
      </c>
      <c r="C75" s="441" t="s">
        <v>19</v>
      </c>
      <c r="D75" s="476" t="s">
        <v>494</v>
      </c>
    </row>
    <row r="76" spans="1:4" s="409" customFormat="1" x14ac:dyDescent="0.2">
      <c r="A76" s="406"/>
      <c r="B76" s="447" t="s">
        <v>164</v>
      </c>
      <c r="C76" s="442" t="s">
        <v>293</v>
      </c>
      <c r="D76" s="478" t="s">
        <v>340</v>
      </c>
    </row>
    <row r="77" spans="1:4" s="409" customFormat="1" ht="15" x14ac:dyDescent="0.2">
      <c r="A77" s="406"/>
      <c r="B77" s="432" t="s">
        <v>278</v>
      </c>
      <c r="C77" s="407"/>
      <c r="D77" s="475"/>
    </row>
    <row r="78" spans="1:4" s="409" customFormat="1" x14ac:dyDescent="0.2">
      <c r="A78" s="406"/>
      <c r="B78" s="444" t="s">
        <v>165</v>
      </c>
      <c r="C78" s="430" t="s">
        <v>19</v>
      </c>
      <c r="D78" s="429" t="s">
        <v>505</v>
      </c>
    </row>
    <row r="79" spans="1:4" s="409" customFormat="1" x14ac:dyDescent="0.2">
      <c r="A79" s="406"/>
      <c r="B79" s="445" t="s">
        <v>166</v>
      </c>
      <c r="C79" s="441" t="s">
        <v>19</v>
      </c>
      <c r="D79" s="476" t="s">
        <v>486</v>
      </c>
    </row>
    <row r="80" spans="1:4" s="409" customFormat="1" x14ac:dyDescent="0.2">
      <c r="A80" s="406"/>
      <c r="B80" s="445" t="s">
        <v>167</v>
      </c>
      <c r="C80" s="441" t="s">
        <v>293</v>
      </c>
      <c r="D80" s="476" t="s">
        <v>339</v>
      </c>
    </row>
    <row r="81" spans="1:94" s="409" customFormat="1" x14ac:dyDescent="0.2">
      <c r="A81" s="406"/>
      <c r="B81" s="446" t="s">
        <v>307</v>
      </c>
      <c r="C81" s="431" t="s">
        <v>293</v>
      </c>
      <c r="D81" s="476" t="s">
        <v>339</v>
      </c>
    </row>
    <row r="82" spans="1:94" s="406" customFormat="1" ht="15" x14ac:dyDescent="0.25">
      <c r="B82" s="415" t="s">
        <v>279</v>
      </c>
      <c r="C82" s="416"/>
      <c r="D82" s="477"/>
      <c r="E82" s="409"/>
      <c r="F82" s="409"/>
      <c r="G82" s="409"/>
      <c r="H82" s="409"/>
      <c r="I82" s="409"/>
      <c r="J82" s="409"/>
      <c r="K82" s="409"/>
      <c r="L82" s="409"/>
      <c r="M82" s="409"/>
      <c r="N82" s="409"/>
      <c r="O82" s="409"/>
      <c r="P82" s="409"/>
      <c r="Q82" s="409"/>
      <c r="R82" s="409"/>
      <c r="S82" s="409"/>
      <c r="T82" s="409"/>
      <c r="U82" s="409"/>
      <c r="V82" s="409"/>
      <c r="W82" s="409"/>
      <c r="X82" s="409"/>
      <c r="Y82" s="409"/>
      <c r="Z82" s="409"/>
      <c r="AA82" s="409"/>
      <c r="AB82" s="409"/>
      <c r="AC82" s="409"/>
      <c r="AD82" s="409"/>
      <c r="AE82" s="409"/>
      <c r="AF82" s="409"/>
      <c r="AG82" s="409"/>
      <c r="AH82" s="409"/>
      <c r="AI82" s="409"/>
      <c r="AJ82" s="409"/>
      <c r="AK82" s="409"/>
      <c r="AL82" s="409"/>
      <c r="AM82" s="409"/>
      <c r="AN82" s="409"/>
      <c r="AO82" s="409"/>
      <c r="AP82" s="409"/>
      <c r="AQ82" s="409"/>
      <c r="AR82" s="409"/>
      <c r="AS82" s="409"/>
      <c r="AT82" s="409"/>
      <c r="AU82" s="409"/>
      <c r="AV82" s="409"/>
      <c r="AW82" s="409"/>
      <c r="AX82" s="409"/>
      <c r="AY82" s="409"/>
      <c r="AZ82" s="409"/>
      <c r="BA82" s="409"/>
      <c r="BB82" s="409"/>
      <c r="BC82" s="409"/>
      <c r="BD82" s="409"/>
      <c r="BE82" s="409"/>
      <c r="BF82" s="409"/>
      <c r="BG82" s="409"/>
      <c r="BH82" s="409"/>
      <c r="BI82" s="409"/>
      <c r="BJ82" s="409"/>
      <c r="BK82" s="409"/>
      <c r="BL82" s="409"/>
      <c r="BM82" s="409"/>
      <c r="BN82" s="409"/>
      <c r="BO82" s="409"/>
      <c r="BP82" s="409"/>
      <c r="BQ82" s="409"/>
      <c r="BR82" s="409"/>
      <c r="BS82" s="409"/>
      <c r="BT82" s="409"/>
      <c r="BU82" s="409"/>
      <c r="BV82" s="409"/>
      <c r="BW82" s="409"/>
      <c r="BX82" s="409"/>
      <c r="BY82" s="409"/>
      <c r="BZ82" s="409"/>
      <c r="CA82" s="409"/>
      <c r="CB82" s="409"/>
      <c r="CC82" s="409"/>
      <c r="CD82" s="409"/>
      <c r="CE82" s="409"/>
      <c r="CF82" s="409"/>
      <c r="CG82" s="409"/>
      <c r="CH82" s="409"/>
      <c r="CI82" s="409"/>
      <c r="CJ82" s="409"/>
      <c r="CK82" s="409"/>
      <c r="CL82" s="409"/>
      <c r="CM82" s="409"/>
      <c r="CN82" s="409"/>
      <c r="CO82" s="409"/>
      <c r="CP82" s="409"/>
    </row>
    <row r="83" spans="1:94" s="406" customFormat="1" x14ac:dyDescent="0.2">
      <c r="B83" s="455"/>
      <c r="C83" s="430"/>
      <c r="D83" s="429"/>
      <c r="E83" s="409"/>
      <c r="F83" s="409"/>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409"/>
      <c r="AM83" s="409"/>
      <c r="AN83" s="409"/>
      <c r="AO83" s="409"/>
      <c r="AP83" s="409"/>
      <c r="AQ83" s="409"/>
      <c r="AR83" s="409"/>
      <c r="AS83" s="409"/>
      <c r="AT83" s="409"/>
      <c r="AU83" s="409"/>
      <c r="AV83" s="409"/>
      <c r="AW83" s="409"/>
      <c r="AX83" s="409"/>
      <c r="AY83" s="409"/>
      <c r="AZ83" s="409"/>
      <c r="BA83" s="409"/>
      <c r="BB83" s="409"/>
      <c r="BC83" s="409"/>
      <c r="BD83" s="409"/>
      <c r="BE83" s="409"/>
      <c r="BF83" s="409"/>
      <c r="BG83" s="409"/>
      <c r="BH83" s="409"/>
      <c r="BI83" s="409"/>
      <c r="BJ83" s="409"/>
      <c r="BK83" s="409"/>
      <c r="BL83" s="409"/>
      <c r="BM83" s="409"/>
      <c r="BN83" s="409"/>
      <c r="BO83" s="409"/>
      <c r="BP83" s="409"/>
      <c r="BQ83" s="409"/>
      <c r="BR83" s="409"/>
      <c r="BS83" s="409"/>
      <c r="BT83" s="409"/>
      <c r="BU83" s="409"/>
      <c r="BV83" s="409"/>
      <c r="BW83" s="409"/>
      <c r="BX83" s="409"/>
      <c r="BY83" s="409"/>
      <c r="BZ83" s="409"/>
      <c r="CA83" s="409"/>
      <c r="CB83" s="409"/>
      <c r="CC83" s="409"/>
      <c r="CD83" s="409"/>
      <c r="CE83" s="409"/>
      <c r="CF83" s="409"/>
      <c r="CG83" s="409"/>
      <c r="CH83" s="409"/>
      <c r="CI83" s="409"/>
      <c r="CJ83" s="409"/>
      <c r="CK83" s="409"/>
      <c r="CL83" s="409"/>
      <c r="CM83" s="409"/>
      <c r="CN83" s="409"/>
      <c r="CO83" s="409"/>
      <c r="CP83" s="409"/>
    </row>
    <row r="84" spans="1:94" s="406" customFormat="1" x14ac:dyDescent="0.2">
      <c r="B84" s="410"/>
      <c r="C84" s="440"/>
      <c r="D84" s="310"/>
      <c r="E84" s="409"/>
      <c r="F84" s="409"/>
      <c r="G84" s="409"/>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09"/>
      <c r="AG84" s="409"/>
      <c r="AH84" s="409"/>
      <c r="AI84" s="409"/>
      <c r="AJ84" s="409"/>
      <c r="AK84" s="409"/>
      <c r="AL84" s="409"/>
      <c r="AM84" s="409"/>
      <c r="AN84" s="409"/>
      <c r="AO84" s="409"/>
      <c r="AP84" s="409"/>
      <c r="AQ84" s="409"/>
      <c r="AR84" s="409"/>
      <c r="AS84" s="409"/>
      <c r="AT84" s="409"/>
      <c r="AU84" s="409"/>
      <c r="AV84" s="409"/>
      <c r="AW84" s="409"/>
      <c r="AX84" s="409"/>
      <c r="AY84" s="409"/>
      <c r="AZ84" s="409"/>
      <c r="BA84" s="409"/>
      <c r="BB84" s="409"/>
      <c r="BC84" s="409"/>
      <c r="BD84" s="409"/>
      <c r="BE84" s="409"/>
      <c r="BF84" s="409"/>
      <c r="BG84" s="409"/>
      <c r="BH84" s="409"/>
      <c r="BI84" s="409"/>
      <c r="BJ84" s="409"/>
      <c r="BK84" s="409"/>
      <c r="BL84" s="409"/>
      <c r="BM84" s="409"/>
      <c r="BN84" s="409"/>
      <c r="BO84" s="409"/>
      <c r="BP84" s="409"/>
      <c r="BQ84" s="409"/>
      <c r="BR84" s="409"/>
      <c r="BS84" s="409"/>
      <c r="BT84" s="409"/>
      <c r="BU84" s="409"/>
      <c r="BV84" s="409"/>
      <c r="BW84" s="409"/>
      <c r="BX84" s="409"/>
      <c r="BY84" s="409"/>
      <c r="BZ84" s="409"/>
      <c r="CA84" s="409"/>
      <c r="CB84" s="409"/>
      <c r="CC84" s="409"/>
      <c r="CD84" s="409"/>
      <c r="CE84" s="409"/>
      <c r="CF84" s="409"/>
      <c r="CG84" s="409"/>
      <c r="CH84" s="409"/>
      <c r="CI84" s="409"/>
      <c r="CJ84" s="409"/>
      <c r="CK84" s="409"/>
      <c r="CL84" s="409"/>
      <c r="CM84" s="409"/>
      <c r="CN84" s="409"/>
      <c r="CO84" s="409"/>
      <c r="CP84" s="409"/>
    </row>
    <row r="85" spans="1:94" s="406" customFormat="1" x14ac:dyDescent="0.2">
      <c r="B85" s="417"/>
      <c r="C85" s="441"/>
      <c r="D85" s="476"/>
      <c r="E85" s="409"/>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09"/>
      <c r="AM85" s="409"/>
      <c r="AN85" s="409"/>
      <c r="AO85" s="409"/>
      <c r="AP85" s="409"/>
      <c r="AQ85" s="409"/>
      <c r="AR85" s="409"/>
      <c r="AS85" s="409"/>
      <c r="AT85" s="409"/>
      <c r="AU85" s="409"/>
      <c r="AV85" s="409"/>
      <c r="AW85" s="409"/>
      <c r="AX85" s="409"/>
      <c r="AY85" s="409"/>
      <c r="AZ85" s="409"/>
      <c r="BA85" s="409"/>
      <c r="BB85" s="409"/>
      <c r="BC85" s="409"/>
      <c r="BD85" s="409"/>
      <c r="BE85" s="409"/>
      <c r="BF85" s="409"/>
      <c r="BG85" s="409"/>
      <c r="BH85" s="409"/>
      <c r="BI85" s="409"/>
      <c r="BJ85" s="409"/>
      <c r="BK85" s="409"/>
      <c r="BL85" s="409"/>
      <c r="BM85" s="409"/>
      <c r="BN85" s="409"/>
      <c r="BO85" s="409"/>
      <c r="BP85" s="409"/>
      <c r="BQ85" s="409"/>
      <c r="BR85" s="409"/>
      <c r="BS85" s="409"/>
      <c r="BT85" s="409"/>
      <c r="BU85" s="409"/>
      <c r="BV85" s="409"/>
      <c r="BW85" s="409"/>
      <c r="BX85" s="409"/>
      <c r="BY85" s="409"/>
      <c r="BZ85" s="409"/>
      <c r="CA85" s="409"/>
      <c r="CB85" s="409"/>
      <c r="CC85" s="409"/>
      <c r="CD85" s="409"/>
      <c r="CE85" s="409"/>
      <c r="CF85" s="409"/>
      <c r="CG85" s="409"/>
      <c r="CH85" s="409"/>
      <c r="CI85" s="409"/>
      <c r="CJ85" s="409"/>
      <c r="CK85" s="409"/>
      <c r="CL85" s="409"/>
      <c r="CM85" s="409"/>
      <c r="CN85" s="409"/>
      <c r="CO85" s="409"/>
      <c r="CP85" s="409"/>
    </row>
    <row r="86" spans="1:94" s="406" customFormat="1" x14ac:dyDescent="0.2">
      <c r="B86" s="410"/>
      <c r="C86" s="440"/>
      <c r="D86" s="310"/>
      <c r="E86" s="409"/>
      <c r="F86" s="409"/>
      <c r="G86" s="409"/>
      <c r="H86" s="409"/>
      <c r="I86" s="409"/>
      <c r="J86" s="409"/>
      <c r="K86" s="409"/>
      <c r="L86" s="409"/>
      <c r="M86" s="409"/>
      <c r="N86" s="409"/>
      <c r="O86" s="409"/>
      <c r="P86" s="409"/>
      <c r="Q86" s="409"/>
      <c r="R86" s="409"/>
      <c r="S86" s="409"/>
      <c r="T86" s="409"/>
      <c r="U86" s="409"/>
      <c r="V86" s="409"/>
      <c r="W86" s="409"/>
      <c r="X86" s="409"/>
      <c r="Y86" s="409"/>
      <c r="Z86" s="409"/>
      <c r="AA86" s="409"/>
      <c r="AB86" s="409"/>
      <c r="AC86" s="409"/>
      <c r="AD86" s="409"/>
      <c r="AE86" s="409"/>
      <c r="AF86" s="409"/>
      <c r="AG86" s="409"/>
      <c r="AH86" s="409"/>
      <c r="AI86" s="409"/>
      <c r="AJ86" s="409"/>
      <c r="AK86" s="409"/>
      <c r="AL86" s="409"/>
      <c r="AM86" s="409"/>
      <c r="AN86" s="409"/>
      <c r="AO86" s="409"/>
      <c r="AP86" s="409"/>
      <c r="AQ86" s="409"/>
      <c r="AR86" s="409"/>
      <c r="AS86" s="409"/>
      <c r="AT86" s="409"/>
      <c r="AU86" s="409"/>
      <c r="AV86" s="409"/>
      <c r="AW86" s="409"/>
      <c r="AX86" s="409"/>
      <c r="AY86" s="409"/>
      <c r="AZ86" s="409"/>
      <c r="BA86" s="409"/>
      <c r="BB86" s="409"/>
      <c r="BC86" s="409"/>
      <c r="BD86" s="409"/>
      <c r="BE86" s="409"/>
      <c r="BF86" s="409"/>
      <c r="BG86" s="409"/>
      <c r="BH86" s="409"/>
      <c r="BI86" s="409"/>
      <c r="BJ86" s="409"/>
      <c r="BK86" s="409"/>
      <c r="BL86" s="409"/>
      <c r="BM86" s="409"/>
      <c r="BN86" s="409"/>
      <c r="BO86" s="409"/>
      <c r="BP86" s="409"/>
      <c r="BQ86" s="409"/>
      <c r="BR86" s="409"/>
      <c r="BS86" s="409"/>
      <c r="BT86" s="409"/>
      <c r="BU86" s="409"/>
      <c r="BV86" s="409"/>
      <c r="BW86" s="409"/>
      <c r="BX86" s="409"/>
      <c r="BY86" s="409"/>
      <c r="BZ86" s="409"/>
      <c r="CA86" s="409"/>
      <c r="CB86" s="409"/>
      <c r="CC86" s="409"/>
      <c r="CD86" s="409"/>
      <c r="CE86" s="409"/>
      <c r="CF86" s="409"/>
      <c r="CG86" s="409"/>
      <c r="CH86" s="409"/>
      <c r="CI86" s="409"/>
      <c r="CJ86" s="409"/>
      <c r="CK86" s="409"/>
      <c r="CL86" s="409"/>
      <c r="CM86" s="409"/>
      <c r="CN86" s="409"/>
      <c r="CO86" s="409"/>
      <c r="CP86" s="409"/>
    </row>
    <row r="87" spans="1:94" s="406" customFormat="1" x14ac:dyDescent="0.2">
      <c r="B87" s="417"/>
      <c r="C87" s="441"/>
      <c r="D87" s="476"/>
      <c r="E87" s="409"/>
      <c r="F87" s="409"/>
      <c r="G87" s="409"/>
      <c r="H87" s="409"/>
      <c r="I87" s="409"/>
      <c r="J87" s="409"/>
      <c r="K87" s="409"/>
      <c r="L87" s="409"/>
      <c r="M87" s="409"/>
      <c r="N87" s="409"/>
      <c r="O87" s="409"/>
      <c r="P87" s="409"/>
      <c r="Q87" s="409"/>
      <c r="R87" s="409"/>
      <c r="S87" s="409"/>
      <c r="T87" s="409"/>
      <c r="U87" s="409"/>
      <c r="V87" s="409"/>
      <c r="W87" s="409"/>
      <c r="X87" s="409"/>
      <c r="Y87" s="409"/>
      <c r="Z87" s="409"/>
      <c r="AA87" s="409"/>
      <c r="AB87" s="409"/>
      <c r="AC87" s="409"/>
      <c r="AD87" s="409"/>
      <c r="AE87" s="409"/>
      <c r="AF87" s="409"/>
      <c r="AG87" s="409"/>
      <c r="AH87" s="409"/>
      <c r="AI87" s="409"/>
      <c r="AJ87" s="409"/>
      <c r="AK87" s="409"/>
      <c r="AL87" s="409"/>
      <c r="AM87" s="409"/>
      <c r="AN87" s="409"/>
      <c r="AO87" s="409"/>
      <c r="AP87" s="409"/>
      <c r="AQ87" s="409"/>
      <c r="AR87" s="409"/>
      <c r="AS87" s="409"/>
      <c r="AT87" s="409"/>
      <c r="AU87" s="409"/>
      <c r="AV87" s="409"/>
      <c r="AW87" s="409"/>
      <c r="AX87" s="409"/>
      <c r="AY87" s="409"/>
      <c r="AZ87" s="409"/>
      <c r="BA87" s="409"/>
      <c r="BB87" s="409"/>
      <c r="BC87" s="409"/>
      <c r="BD87" s="409"/>
      <c r="BE87" s="409"/>
      <c r="BF87" s="409"/>
      <c r="BG87" s="409"/>
      <c r="BH87" s="409"/>
      <c r="BI87" s="409"/>
      <c r="BJ87" s="409"/>
      <c r="BK87" s="409"/>
      <c r="BL87" s="409"/>
      <c r="BM87" s="409"/>
      <c r="BN87" s="409"/>
      <c r="BO87" s="409"/>
      <c r="BP87" s="409"/>
      <c r="BQ87" s="409"/>
      <c r="BR87" s="409"/>
      <c r="BS87" s="409"/>
      <c r="BT87" s="409"/>
      <c r="BU87" s="409"/>
      <c r="BV87" s="409"/>
      <c r="BW87" s="409"/>
      <c r="BX87" s="409"/>
      <c r="BY87" s="409"/>
      <c r="BZ87" s="409"/>
      <c r="CA87" s="409"/>
      <c r="CB87" s="409"/>
      <c r="CC87" s="409"/>
      <c r="CD87" s="409"/>
      <c r="CE87" s="409"/>
      <c r="CF87" s="409"/>
      <c r="CG87" s="409"/>
      <c r="CH87" s="409"/>
      <c r="CI87" s="409"/>
      <c r="CJ87" s="409"/>
      <c r="CK87" s="409"/>
      <c r="CL87" s="409"/>
      <c r="CM87" s="409"/>
      <c r="CN87" s="409"/>
      <c r="CO87" s="409"/>
      <c r="CP87" s="409"/>
    </row>
    <row r="88" spans="1:94" s="406" customFormat="1" x14ac:dyDescent="0.2">
      <c r="B88" s="410"/>
      <c r="C88" s="440"/>
      <c r="D88" s="310"/>
      <c r="E88" s="409"/>
      <c r="F88" s="409"/>
      <c r="G88" s="409"/>
      <c r="H88" s="409"/>
      <c r="I88" s="409"/>
      <c r="J88" s="409"/>
      <c r="K88" s="409"/>
      <c r="L88" s="409"/>
      <c r="M88" s="409"/>
      <c r="N88" s="409"/>
      <c r="O88" s="409"/>
      <c r="P88" s="409"/>
      <c r="Q88" s="409"/>
      <c r="R88" s="409"/>
      <c r="S88" s="409"/>
      <c r="T88" s="409"/>
      <c r="U88" s="409"/>
      <c r="V88" s="409"/>
      <c r="W88" s="409"/>
      <c r="X88" s="409"/>
      <c r="Y88" s="409"/>
      <c r="Z88" s="409"/>
      <c r="AA88" s="409"/>
      <c r="AB88" s="409"/>
      <c r="AC88" s="409"/>
      <c r="AD88" s="409"/>
      <c r="AE88" s="409"/>
      <c r="AF88" s="409"/>
      <c r="AG88" s="409"/>
      <c r="AH88" s="409"/>
      <c r="AI88" s="409"/>
      <c r="AJ88" s="409"/>
      <c r="AK88" s="409"/>
      <c r="AL88" s="409"/>
      <c r="AM88" s="409"/>
      <c r="AN88" s="409"/>
      <c r="AO88" s="409"/>
      <c r="AP88" s="409"/>
      <c r="AQ88" s="409"/>
      <c r="AR88" s="409"/>
      <c r="AS88" s="409"/>
      <c r="AT88" s="409"/>
      <c r="AU88" s="409"/>
      <c r="AV88" s="409"/>
      <c r="AW88" s="409"/>
      <c r="AX88" s="409"/>
      <c r="AY88" s="409"/>
      <c r="AZ88" s="409"/>
      <c r="BA88" s="409"/>
      <c r="BB88" s="409"/>
      <c r="BC88" s="409"/>
      <c r="BD88" s="409"/>
      <c r="BE88" s="409"/>
      <c r="BF88" s="409"/>
      <c r="BG88" s="409"/>
      <c r="BH88" s="409"/>
      <c r="BI88" s="409"/>
      <c r="BJ88" s="409"/>
      <c r="BK88" s="409"/>
      <c r="BL88" s="409"/>
      <c r="BM88" s="409"/>
      <c r="BN88" s="409"/>
      <c r="BO88" s="409"/>
      <c r="BP88" s="409"/>
      <c r="BQ88" s="409"/>
      <c r="BR88" s="409"/>
      <c r="BS88" s="409"/>
      <c r="BT88" s="409"/>
      <c r="BU88" s="409"/>
      <c r="BV88" s="409"/>
      <c r="BW88" s="409"/>
      <c r="BX88" s="409"/>
      <c r="BY88" s="409"/>
      <c r="BZ88" s="409"/>
      <c r="CA88" s="409"/>
      <c r="CB88" s="409"/>
      <c r="CC88" s="409"/>
      <c r="CD88" s="409"/>
      <c r="CE88" s="409"/>
      <c r="CF88" s="409"/>
      <c r="CG88" s="409"/>
      <c r="CH88" s="409"/>
      <c r="CI88" s="409"/>
      <c r="CJ88" s="409"/>
      <c r="CK88" s="409"/>
      <c r="CL88" s="409"/>
      <c r="CM88" s="409"/>
      <c r="CN88" s="409"/>
      <c r="CO88" s="409"/>
      <c r="CP88" s="409"/>
    </row>
    <row r="89" spans="1:94" s="406" customFormat="1" x14ac:dyDescent="0.2">
      <c r="B89" s="418"/>
      <c r="C89" s="441"/>
      <c r="D89" s="476"/>
      <c r="E89" s="409"/>
      <c r="F89" s="409"/>
      <c r="G89" s="409"/>
      <c r="H89" s="409"/>
      <c r="I89" s="409"/>
      <c r="J89" s="409"/>
      <c r="K89" s="409"/>
      <c r="L89" s="409"/>
      <c r="M89" s="409"/>
      <c r="N89" s="409"/>
      <c r="O89" s="409"/>
      <c r="P89" s="409"/>
      <c r="Q89" s="409"/>
      <c r="R89" s="409"/>
      <c r="S89" s="409"/>
      <c r="T89" s="409"/>
      <c r="U89" s="409"/>
      <c r="V89" s="409"/>
      <c r="W89" s="409"/>
      <c r="X89" s="409"/>
      <c r="Y89" s="409"/>
      <c r="Z89" s="409"/>
      <c r="AA89" s="409"/>
      <c r="AB89" s="409"/>
      <c r="AC89" s="409"/>
      <c r="AD89" s="409"/>
      <c r="AE89" s="409"/>
      <c r="AF89" s="409"/>
      <c r="AG89" s="409"/>
      <c r="AH89" s="409"/>
      <c r="AI89" s="409"/>
      <c r="AJ89" s="409"/>
      <c r="AK89" s="409"/>
      <c r="AL89" s="409"/>
      <c r="AM89" s="409"/>
      <c r="AN89" s="409"/>
      <c r="AO89" s="409"/>
      <c r="AP89" s="409"/>
      <c r="AQ89" s="409"/>
      <c r="AR89" s="409"/>
      <c r="AS89" s="409"/>
      <c r="AT89" s="409"/>
      <c r="AU89" s="409"/>
      <c r="AV89" s="409"/>
      <c r="AW89" s="409"/>
      <c r="AX89" s="409"/>
      <c r="AY89" s="409"/>
      <c r="AZ89" s="409"/>
      <c r="BA89" s="409"/>
      <c r="BB89" s="409"/>
      <c r="BC89" s="409"/>
      <c r="BD89" s="409"/>
      <c r="BE89" s="409"/>
      <c r="BF89" s="409"/>
      <c r="BG89" s="409"/>
      <c r="BH89" s="409"/>
      <c r="BI89" s="409"/>
      <c r="BJ89" s="409"/>
      <c r="BK89" s="409"/>
      <c r="BL89" s="409"/>
      <c r="BM89" s="409"/>
      <c r="BN89" s="409"/>
      <c r="BO89" s="409"/>
      <c r="BP89" s="409"/>
      <c r="BQ89" s="409"/>
      <c r="BR89" s="409"/>
      <c r="BS89" s="409"/>
      <c r="BT89" s="409"/>
      <c r="BU89" s="409"/>
      <c r="BV89" s="409"/>
      <c r="BW89" s="409"/>
      <c r="BX89" s="409"/>
      <c r="BY89" s="409"/>
      <c r="BZ89" s="409"/>
      <c r="CA89" s="409"/>
      <c r="CB89" s="409"/>
      <c r="CC89" s="409"/>
      <c r="CD89" s="409"/>
      <c r="CE89" s="409"/>
      <c r="CF89" s="409"/>
      <c r="CG89" s="409"/>
      <c r="CH89" s="409"/>
      <c r="CI89" s="409"/>
      <c r="CJ89" s="409"/>
      <c r="CK89" s="409"/>
      <c r="CL89" s="409"/>
      <c r="CM89" s="409"/>
      <c r="CN89" s="409"/>
      <c r="CO89" s="409"/>
      <c r="CP89" s="409"/>
    </row>
    <row r="90" spans="1:94" s="406" customFormat="1" x14ac:dyDescent="0.2">
      <c r="B90" s="454"/>
      <c r="C90" s="441"/>
      <c r="D90" s="476"/>
      <c r="E90" s="409"/>
      <c r="F90" s="409"/>
      <c r="G90" s="409"/>
      <c r="H90" s="409"/>
      <c r="I90" s="409"/>
      <c r="J90" s="409"/>
      <c r="K90" s="409"/>
      <c r="L90" s="409"/>
      <c r="M90" s="409"/>
      <c r="N90" s="409"/>
      <c r="O90" s="409"/>
      <c r="P90" s="409"/>
      <c r="Q90" s="409"/>
      <c r="R90" s="409"/>
      <c r="S90" s="409"/>
      <c r="T90" s="409"/>
      <c r="U90" s="409"/>
      <c r="V90" s="409"/>
      <c r="W90" s="409"/>
      <c r="X90" s="409"/>
      <c r="Y90" s="409"/>
      <c r="Z90" s="409"/>
      <c r="AA90" s="409"/>
      <c r="AB90" s="409"/>
      <c r="AC90" s="409"/>
      <c r="AD90" s="409"/>
      <c r="AE90" s="409"/>
      <c r="AF90" s="409"/>
      <c r="AG90" s="409"/>
      <c r="AH90" s="409"/>
      <c r="AI90" s="409"/>
      <c r="AJ90" s="409"/>
      <c r="AK90" s="409"/>
      <c r="AL90" s="409"/>
      <c r="AM90" s="409"/>
      <c r="AN90" s="409"/>
      <c r="AO90" s="409"/>
      <c r="AP90" s="409"/>
      <c r="AQ90" s="409"/>
      <c r="AR90" s="409"/>
      <c r="AS90" s="409"/>
      <c r="AT90" s="409"/>
      <c r="AU90" s="409"/>
      <c r="AV90" s="409"/>
      <c r="AW90" s="409"/>
      <c r="AX90" s="409"/>
      <c r="AY90" s="409"/>
      <c r="AZ90" s="409"/>
      <c r="BA90" s="409"/>
      <c r="BB90" s="409"/>
      <c r="BC90" s="409"/>
      <c r="BD90" s="409"/>
      <c r="BE90" s="409"/>
      <c r="BF90" s="409"/>
      <c r="BG90" s="409"/>
      <c r="BH90" s="409"/>
      <c r="BI90" s="409"/>
      <c r="BJ90" s="409"/>
      <c r="BK90" s="409"/>
      <c r="BL90" s="409"/>
      <c r="BM90" s="409"/>
      <c r="BN90" s="409"/>
      <c r="BO90" s="409"/>
      <c r="BP90" s="409"/>
      <c r="BQ90" s="409"/>
      <c r="BR90" s="409"/>
      <c r="BS90" s="409"/>
      <c r="BT90" s="409"/>
      <c r="BU90" s="409"/>
      <c r="BV90" s="409"/>
      <c r="BW90" s="409"/>
      <c r="BX90" s="409"/>
      <c r="BY90" s="409"/>
      <c r="BZ90" s="409"/>
      <c r="CA90" s="409"/>
      <c r="CB90" s="409"/>
      <c r="CC90" s="409"/>
      <c r="CD90" s="409"/>
      <c r="CE90" s="409"/>
      <c r="CF90" s="409"/>
      <c r="CG90" s="409"/>
      <c r="CH90" s="409"/>
      <c r="CI90" s="409"/>
      <c r="CJ90" s="409"/>
      <c r="CK90" s="409"/>
      <c r="CL90" s="409"/>
      <c r="CM90" s="409"/>
      <c r="CN90" s="409"/>
      <c r="CO90" s="409"/>
      <c r="CP90" s="409"/>
    </row>
    <row r="92" spans="1:94" ht="15" x14ac:dyDescent="0.2">
      <c r="B92" s="462" t="s">
        <v>266</v>
      </c>
    </row>
  </sheetData>
  <customSheetViews>
    <customSheetView guid="{F0620CD8-87A9-448D-9A15-FA44C9D2FC91}" scale="80" showGridLines="0">
      <pageMargins left="0.7" right="0.7" top="0.75" bottom="0.75" header="0.3" footer="0.3"/>
      <pageSetup paperSize="9" orientation="portrait" r:id="rId1"/>
    </customSheetView>
  </customSheetViews>
  <mergeCells count="1">
    <mergeCell ref="B10:C10"/>
  </mergeCells>
  <dataValidations xWindow="540" yWindow="395" count="93">
    <dataValidation type="list" allowBlank="1" showErrorMessage="1" sqref="C83:C90 C30">
      <formula1>EnvGSLevel</formula1>
    </dataValidation>
    <dataValidation allowBlank="1" showErrorMessage="1" sqref="B81 B78:B79 B68:B75 B65:B66 B43:B62 B37:B41 B32:B35 B21:B29 D30:D31 D82:D90"/>
    <dataValidation allowBlank="1" showErrorMessage="1" prompt="." sqref="B76:B77"/>
    <dataValidation allowBlank="1" showErrorMessage="1" prompt=" " sqref="B36"/>
    <dataValidation type="list" allowBlank="1" showInputMessage="1" showErrorMessage="1" prompt="For example, cereals, vegetables, fruits. _x000a__x000a_Specify whether they are produced by NE or a tenant." sqref="C22">
      <formula1>EnvGSLevel</formula1>
    </dataValidation>
    <dataValidation type="list" allowBlank="1" showInputMessage="1" showErrorMessage="1" prompt="For example, wild fruits, mushrooms, wild leaves for salads, samphire and seaweed harvested to eat." sqref="C24">
      <formula1>EnvGSLevel</formula1>
    </dataValidation>
    <dataValidation type="list" allowBlank="1" showInputMessage="1" showErrorMessage="1" prompt="For example, game, fish, shellfish and honey from wild bees. Includes commercial and subsistence fishing and hunting for food._x000a__x000a_Specify whether they are harvested by NE, a tenant or licence holders." sqref="C25">
      <formula1>EnvGSLevel</formula1>
    </dataValidation>
    <dataValidation type="list" allowBlank="1" showInputMessage="1" showErrorMessage="1" prompt="For example, sphagnum, watercress and seaweed farming._x000a__x000a_Specify whether they are produced / harvested by NE or a tenant." sqref="C26">
      <formula1>EnvGSLevel</formula1>
    </dataValidation>
    <dataValidation type="list" allowBlank="1" showInputMessage="1" showErrorMessage="1" prompt="From collected precipitation or abstracted surface water." sqref="C29">
      <formula1>EnvGSLevel</formula1>
    </dataValidation>
    <dataValidation allowBlank="1" showInputMessage="1" showErrorMessage="1" prompt="From animals, plants and algae. For example, wood, timber, wool, leather,oil, resin, remedies, medicines, dyes and colours, ornaments._x000a__x000a_Does not include materials used to generate energy._x000a__x000a_Specify whether they are produced / harvested by NE or a tenant." sqref="D32 D39"/>
    <dataValidation type="list" allowBlank="1" showInputMessage="1" showErrorMessage="1" prompt="For example, genetic material used in breeding programmes and in the the biochemical and pharmaceutical industries." sqref="C34">
      <formula1>EnvGSLevel</formula1>
    </dataValidation>
    <dataValidation type="list" allowBlank="1" showInputMessage="1" showErrorMessage="1" prompt="Collected precipitation and abstracted surface water. Includes domestic use (such as washing and cleaning), irrigation, livestock, industrial use (consumption and cooling)." sqref="C36">
      <formula1>EnvGSLevel</formula1>
    </dataValidation>
    <dataValidation type="list" allowBlank="1" showInputMessage="1" showErrorMessage="1" prompt="Includes domestic use (such as washing and cleaning), irrigation, livestock, industrial use (consumption and cooling)." sqref="C37">
      <formula1>EnvGSLevel</formula1>
    </dataValidation>
    <dataValidation type="list" allowBlank="1" showInputMessage="1" showErrorMessage="1" prompt="For example, dung, fat, oil and dead animals used for burning or energy production." sqref="C40">
      <formula1>EnvGSLevel</formula1>
    </dataValidation>
    <dataValidation type="list" allowBlank="1" showInputMessage="1" showErrorMessage="1" prompt="Physical labour provided by animals for example horses." sqref="C41">
      <formula1>EnvGSLevel</formula1>
    </dataValidation>
    <dataValidation type="list"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C44">
      <formula1>EnvGSLevel</formula1>
    </dataValidation>
    <dataValidation type="list" allowBlank="1" showInputMessage="1" showErrorMessage="1" prompt="Provided by terrestrial, freshwater or marine micro-organisms, algae, plants or animals. _x000a__x000a_Includes filtration by reed beds and adsorption and binding of heavy metals and organic compounds in organisms." sqref="C45">
      <formula1>EnvGSLevel</formula1>
    </dataValidation>
    <dataValidation type="list" allowBlank="1" showInputMessage="1" showErrorMessage="1" prompt="Provided by terrestrial, freshwater or marine ecosystems (including sediments). Includes adsorption and binding of heavy metals and organic compounds in ecosystems." sqref="C46">
      <formula1>EnvGSLevel</formula1>
    </dataValidation>
    <dataValidation type="list" allowBlank="1" showInputMessage="1" showErrorMessage="1" prompt="Dilution of gases, fluids, soild waste and waste water." sqref="C47">
      <formula1>EnvGSLevel</formula1>
    </dataValidation>
    <dataValidation type="list" allowBlank="1" showInputMessage="1" showErrorMessage="1" prompt="For example, the screening of transport corridors by trees and reduction of noise and smells by green space  or blue space." sqref="C48">
      <formula1>EnvGSLevel</formula1>
    </dataValidation>
    <dataValidation type="list" allowBlank="1" showInputMessage="1" showErrorMessage="1" prompt="Includes the protection provided by vegetation against erosion by rainfall, wind, rivers and the sea and protection against landslides. " sqref="C50">
      <formula1>EnvGSLevel</formula1>
    </dataValidation>
    <dataValidation type="list" allowBlank="1" showInputMessage="1" showErrorMessage="1" prompt="Transport and storage of sediment by rivers, lakes and the sea." sqref="C51">
      <formula1>EnvGSLevel</formula1>
    </dataValidation>
    <dataValidation type="list" allowBlank="1" showInputMessage="1" showErrorMessage="1" prompt="Maintaining baseline flows for water supply and discharge. Includes providing land cover that enables groundwater recharge." sqref="C52">
      <formula1>EnvGSLevel</formula1>
    </dataValidation>
    <dataValidation type="list"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C53">
      <formula1>EnvGSLevel</formula1>
    </dataValidation>
    <dataValidation type="list" allowBlank="1" showInputMessage="1" showErrorMessage="1" prompt="Shelter belts provided by natural or planted vegetation." sqref="C54">
      <formula1>EnvGSLevel</formula1>
    </dataValidation>
    <dataValidation type="list" allowBlank="1" showInputMessage="1" showErrorMessage="1" prompt="Air ventilation that is provided by natural or planted vegetation." sqref="C55">
      <formula1>EnvGSLevel</formula1>
    </dataValidation>
    <dataValidation type="list" allowBlank="1" showInputMessage="1" showErrorMessage="1" prompt="Pollination by bees and other insects. Seed dispersal by insects, birds and other animals. _x000a__x000a_Includes green hay seed source supply. Specify whether this is produced by the NE or a tenant." sqref="C57">
      <formula1>EnvGSLevel</formula1>
    </dataValidation>
    <dataValidation type="list" allowBlank="1" showInputMessage="1" showErrorMessage="1" prompt="Habitats for plant and animal reproduction and nurseries, such as seagrass beds and micro-structures of rivers." sqref="C58">
      <formula1>EnvGSLevel</formula1>
    </dataValidation>
    <dataValidation type="list" allowBlank="1" showInputMessage="1" showErrorMessage="1" prompt="For example, provision of aphid control on agricultural crops by ladybirds from the NNR._x000a__x000a_Includes the ecosystem providing control of invasive non-native species." sqref="C59">
      <formula1>EnvGSLevel</formula1>
    </dataValidation>
    <dataValidation type="list" allowBlank="1" showInputMessage="1" showErrorMessage="1" prompt="Ecosystem provides control of diseases that affect cultivated and natural ecosystems and human populations." sqref="C60">
      <formula1>EnvGSLevel</formula1>
    </dataValidation>
    <dataValidation type="list" allowBlank="1" showInputMessage="1" showErrorMessage="1" prompt="Includes physical weathering and the formation and development of soil which maintain bio-geochemical conditions of soils (including fertility, nutrient storage and soil structure). " sqref="C61">
      <formula1>EnvGSLevel</formula1>
    </dataValidation>
    <dataValidation type="list" allowBlank="1" showInputMessage="1" showErrorMessage="1" prompt="Maintenance of bio-geochemical conditions of soils through decomposition and mineralisation of dead organic material and nitrogen fixation." sqref="C62">
      <formula1>EnvGSLevel</formula1>
    </dataValidation>
    <dataValidation type="list" allowBlank="1" showInputMessage="1" showErrorMessage="1" prompt="Maintenance and buffering of the chemical composition of the freshwater column and sediment to ensure favourable living conditions for organisms._x000a__x000a_Includes reducing discolouration of water by organic matter." sqref="C63">
      <formula1>EnvGSLevel</formula1>
    </dataValidation>
    <dataValidation type="list" allowBlank="1" showInputMessage="1" showErrorMessage="1" prompt="Maintenance and buffering of the chemical composition of the seawater column and sediment to ensure favourable living conditions for organisms." sqref="C64">
      <formula1>EnvGSLevel</formula1>
    </dataValidation>
    <dataValidation type="list" allowBlank="1" showInputMessage="1" showErrorMessage="1" prompt="Reductions achieved through greenhouse gas and carbon sequestration by terrestrial ecosystems, watercolumns, sediments and their organisms." sqref="C65">
      <formula1>EnvGSLevel</formula1>
    </dataValidation>
    <dataValidation type="list" allowBlank="1" showInputMessage="1" showErrorMessage="1" prompt="Maintenance of rural and urban climates and air quality and regional precipitation and temperature patterns. Achieved through modifying temperature, humidity and winds." sqref="C66">
      <formula1>EnvGSLevel</formula1>
    </dataValidation>
    <dataValidation type="list" allowBlank="1" showInputMessage="1" showErrorMessage="1" prompt="Includes bird watching, enjoying flowers, snorkelling and whale watching on-site." sqref="C69">
      <formula1>EnvGSLevel</formula1>
    </dataValidation>
    <dataValidation type="list" allowBlank="1" showInputMessage="1" showErrorMessage="1" prompt="Includes walking, climbing, boating, snorkelling and recreational fishing and hunting." sqref="C70">
      <formula1>EnvGSLevel</formula1>
    </dataValidation>
    <dataValidation type="list" allowBlank="1" showInputMessage="1" showErrorMessage="1" prompt="Research conducted on site and via other media. Also, contributions to scientific knowledge (for example on habitat restoration techniques)._x000a__x000a_Includes (but not limited to) student dissertation projects, citizen science and long term monitoring network. " sqref="C72">
      <formula1>EnvGSLevel</formula1>
    </dataValidation>
    <dataValidation type="list" allowBlank="1" showInputMessage="1" showErrorMessage="1" prompt="Education on-site and via other media. Includes education of children, students, interest groups, public. Specify whether facilities or educational inputs by NE staff / volunteers are provided._x000a__x000a_Includes training of volunteers and trainees/apprentices._x000a__x000a_" sqref="C73">
      <formula1>EnvGSLevel</formula1>
    </dataValidation>
    <dataValidation type="list" allowBlank="1" showInputMessage="1" showErrorMessage="1" prompt="For example, preservation of biological remains (such as fossils, pollen), historic records, agricultural and industrial heritage, and cultural heritage (such as artefacts preserved in water bodies and soils)." sqref="C74">
      <formula1>EnvGSLevel</formula1>
    </dataValidation>
    <dataValidation type="list" allowBlank="1" showInputMessage="1" showErrorMessage="1" prompt="Remote viewing or experience of nature though media such as websites, social media, television and articles in the press." sqref="C75">
      <formula1>EnvGSLevel</formula1>
    </dataValidation>
    <dataValidation type="list" allowBlank="1" showInputMessage="1" showErrorMessage="1" prompt="Includes people's sense of place, artistic representations of nature and views from residential property." sqref="C76">
      <formula1>EnvGSLevel</formula1>
    </dataValidation>
    <dataValidation type="list" allowBlank="1" showInputMessage="1" showErrorMessage="1" prompt="Emblematic plants and animals that are, for example, the symbol of a country, region or organisation." sqref="C78">
      <formula1>EnvGSLevel</formula1>
    </dataValidation>
    <dataValidation type="list" allowBlank="1" showInputMessage="1" showErrorMessage="1" prompt="Includes places that have spiritual or ritual importance, holy places and sacred plants and animals." sqref="C79">
      <formula1>EnvGSLevel</formula1>
    </dataValidation>
    <dataValidation type="list" allowBlank="1" showInputMessage="1" showErrorMessage="1" prompt="People's willingness to conserve habitats, species and land/seascapes even if they do not visit them or use goods and services that they provide." sqref="C80">
      <formula1>EnvGSLevel</formula1>
    </dataValidation>
    <dataValidation type="list" allowBlank="1" showInputMessage="1" showErrorMessage="1" prompt="People's willingness to preserve habitats, species and land/seascapes for future generations. " sqref="C81">
      <formula1>EnvGSLevel</formula1>
    </dataValidation>
    <dataValidation type="list" allowBlank="1" showInputMessage="1" showErrorMessage="1" prompt="Farming of fish and shellfish._x000a__x000a_Specify whether this by NE or a tenant." sqref="C27">
      <formula1>EnvGSLevel</formula1>
    </dataValidation>
    <dataValidation type="list" allowBlank="1" showInputMessage="1" showErrorMessage="1" prompt="From animals, plants and algae e.g. timber, wool, leather, oil, resin, remedies, medicines, dyes and colours, ornaments._x000a__x000a_Do not include biomass for energy e.g. firewood (enter under _x000a_Energy)._x000a__x000a_Specify whether they are produced/harvested by NE or tenant." sqref="C32">
      <formula1>EnvGSLevel</formula1>
    </dataValidation>
    <dataValidation allowBlank="1" showInputMessage="1" showErrorMessage="1" prompt="For example, wild fruits, mushrooms, wild leaves for salads, samphire and seaweed harvested to eat." sqref="D24"/>
    <dataValidation allowBlank="1" showInputMessage="1" showErrorMessage="1" prompt="For example, game, fish, shellfish and honey from wild bees. Includes commercial and subsistence fishing and hunting for food._x000a__x000a_Specify whether they are harvested by NE, a tenant or licence holders." sqref="D25"/>
    <dataValidation allowBlank="1" showInputMessage="1" showErrorMessage="1" prompt="For example, sphagnum, watercress and seaweed farming._x000a__x000a_Specify whether they are produced / harvested by NE or a tenant." sqref="D26"/>
    <dataValidation allowBlank="1" showInputMessage="1" showErrorMessage="1" prompt="Farming of fish and shellfish._x000a__x000a_Specify whether this by NE or a tenant." sqref="D27"/>
    <dataValidation allowBlank="1" showInputMessage="1" showErrorMessage="1" prompt="From collected precipitation or abstracted surface water." sqref="D29"/>
    <dataValidation allowBlank="1" showInputMessage="1" showErrorMessage="1" prompt="For example, genetic material used in breeding programmes and in the the biochemical and pharmaceutical industries." sqref="D34"/>
    <dataValidation allowBlank="1" showInputMessage="1" showErrorMessage="1" prompt="Collected precipitation and abstracted surface water. Includes domestic use (such as washing and cleaning), irrigation, livestock, industrial use (consumption and cooling)." sqref="D36"/>
    <dataValidation allowBlank="1" showInputMessage="1" showErrorMessage="1" prompt="Includes domestic use (such as washing and cleaning), irrigation, livestock, industrial use (consumption and cooling)." sqref="D37"/>
    <dataValidation allowBlank="1" showInputMessage="1" showErrorMessage="1" prompt="For example, dung, fat, oil and dead animals used for burning or energy production." sqref="D40"/>
    <dataValidation allowBlank="1" showInputMessage="1" showErrorMessage="1" prompt="Physical labour provided by animals for example horses." sqref="D41"/>
    <dataValidation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D44"/>
    <dataValidation allowBlank="1" showInputMessage="1" showErrorMessage="1" prompt="Provided by terrestrial, freshwater or marine micro-organisms, algae, plants or animals. _x000a__x000a_Includes filtration by reed beds and adsorption and binding of heavy metals and organic compounds in organisms." sqref="D45:D48"/>
    <dataValidation allowBlank="1" showInputMessage="1" showErrorMessage="1" prompt="Includes the protection provided by vegetation against erosion by rainfall, wind, rivers and the sea and protection against landslides. " sqref="D50"/>
    <dataValidation allowBlank="1" showInputMessage="1" showErrorMessage="1" prompt="Transport and storage of sediment by rivers, lakes and the sea." sqref="D51"/>
    <dataValidation allowBlank="1" showInputMessage="1" showErrorMessage="1" prompt="Maintaining baseline flows for water supply and discharge. Includes providing land cover that enables groundwater recharge." sqref="D52"/>
    <dataValidation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D53"/>
    <dataValidation allowBlank="1" showInputMessage="1" showErrorMessage="1" prompt="Shelter belts provided by natural or planted vegetation." sqref="D54"/>
    <dataValidation allowBlank="1" showInputMessage="1" showErrorMessage="1" prompt="Air ventilation that is provided by natural or planted vegetation." sqref="D55"/>
    <dataValidation allowBlank="1" showInputMessage="1" showErrorMessage="1" prompt="Pollination by bees and other insects. Seed dispersal by insects, birds and other animals. _x000a__x000a_Includes green hay seed source supply. Specify whether this is produced by the NE or a tenant." sqref="D57"/>
    <dataValidation allowBlank="1" showInputMessage="1" showErrorMessage="1" prompt="Habitats for plant and animal reproduction and nurseries, such as seagrass beds and micro-structures of rivers." sqref="D58"/>
    <dataValidation allowBlank="1" showInputMessage="1" showErrorMessage="1" prompt="For example, provision of aphid control on agricultural crops by ladybirds from the NNR._x000a__x000a_Includes the ecosystem providing control of invasive non-native species." sqref="D59"/>
    <dataValidation allowBlank="1" showInputMessage="1" showErrorMessage="1" prompt="Ecosystem provides control of diseases that affect cultivated and natural ecosystems and human populations." sqref="D60"/>
    <dataValidation allowBlank="1" showInputMessage="1" showErrorMessage="1" prompt="Includes physical weathering and the formation and development of soil which maintain bio-geochemical conditions of soils (including fertility, nutrient storage and soil structure). " sqref="D61"/>
    <dataValidation allowBlank="1" showInputMessage="1" showErrorMessage="1" prompt="Maintenance of bio-geochemical conditions of soils through decomposition and mineralisation of dead organic material and nitrogen fixation." sqref="D62"/>
    <dataValidation allowBlank="1" showInputMessage="1" showErrorMessage="1" prompt="Maintenance and buffering of the chemical composition of the freshwater column and sediment to ensure favourable living conditions for organisms._x000a__x000a_Includes reducing discolouration of water by organic matter." sqref="D63"/>
    <dataValidation allowBlank="1" showInputMessage="1" showErrorMessage="1" prompt="Maintenance and buffering of the chemical composition of the seawater column and sediment to ensure favourable living conditions for organisms." sqref="D64"/>
    <dataValidation allowBlank="1" showInputMessage="1" showErrorMessage="1" prompt="Reductions achieved through greenhouse gas and carbon sequestration by terrestrial ecosystems, watercolumns, sediments and their organisms." sqref="D65"/>
    <dataValidation allowBlank="1" showInputMessage="1" showErrorMessage="1" prompt="Maintenance of rural and urban climates and air quality and regional precipitation and temperature patterns. Achieved through modifying temperature, humidity and winds." sqref="D66"/>
    <dataValidation allowBlank="1" showInputMessage="1" showErrorMessage="1" prompt="Includes bird watching, enjoying flowers, snorkelling and whale watching on-site." sqref="D69"/>
    <dataValidation allowBlank="1" showInputMessage="1" showErrorMessage="1" prompt="Research conducted on site and via other media. Also, contributions to scientific knowledge (for example on habitat restoration techniques)._x000a__x000a_Includes (but not limited to) student dissertation projects, citizen science and long term monitoring network. " sqref="D72"/>
    <dataValidation allowBlank="1" showInputMessage="1" showErrorMessage="1" prompt="For example, preservation of biological remains (such as fossils, pollen), historic records, agricultural and industrial heritage, and cultural heritage (such as artefacts preserved in water bodies and soils)." sqref="D74"/>
    <dataValidation allowBlank="1" showInputMessage="1" showErrorMessage="1" prompt="Remote viewing or experience of nature though media such as websites, social media, television and articles in the press." sqref="D75"/>
    <dataValidation allowBlank="1" showInputMessage="1" showErrorMessage="1" prompt="Includes people's sense of place, artistic representations of nature and views from residential property." sqref="D76"/>
    <dataValidation allowBlank="1" showInputMessage="1" showErrorMessage="1" prompt="Emblematic plants and animals that are, for example, the symbol of a country, region or organisation." sqref="D78"/>
    <dataValidation allowBlank="1" showInputMessage="1" showErrorMessage="1" prompt="Includes places that have spiritual or ritual importance, holy places and sacred plants and animals." sqref="D79"/>
    <dataValidation allowBlank="1" showInputMessage="1" showErrorMessage="1" prompt="People's willingness to conserve habitats, species and land/seascapes even if they do not visit them or use goods and services that they provide." sqref="D80:D81"/>
    <dataValidation allowBlank="1" showInputMessage="1" showErrorMessage="1" prompt="For example, cereals, vegetables, fruits. _x000a__x000a_Specify whether they are produced by NE or a tenant." sqref="D22"/>
    <dataValidation allowBlank="1" showInputMessage="1" showErrorMessage="1" prompt="For example, meat or dairy products produced by NE. _x000a__x000a_Record grazing / hay production by tenants under materials for agricultural use (not here)._x000a__x000a_For eggs and honey from commercial bees specify whether they are produced by NE or a tenant." sqref="D23"/>
    <dataValidation type="list" allowBlank="1" showInputMessage="1" showErrorMessage="1" prompt="For example, meat or dairy products produced by NE. _x000a__x000a_Record grazing / hay production by tenants under materials for agricultural use (not here)._x000a__x000a_For eggs and honey from commercial bees specify whether they are produced by NE or a tenant." sqref="C23">
      <formula1>EnvGSLevel</formula1>
    </dataValidation>
    <dataValidation allowBlank="1" showInputMessage="1" showErrorMessage="1" prompt="From plants, algae and animals. For example, fertiliser, grazing, silage, hay and other animal feed._x000a__x000a_Specify whether they are produced by NE or a tenant." sqref="D33"/>
    <dataValidation type="list" allowBlank="1" showInputMessage="1" showErrorMessage="1" prompt="From plants, algae and animals. For example, fertiliser, grazing, silage, hay and other animal feed._x000a__x000a_Specify whether they are produced by NE or a tenant." sqref="C33">
      <formula1>EnvGSLevel</formula1>
    </dataValidation>
    <dataValidation type="list" allowBlank="1" showInputMessage="1" showErrorMessage="1" prompt="For example, wood, straw, crops and plants for burning or energy production._x000a__x000a_Specify whether they are harvested by NE or a tenant." sqref="C39">
      <formula1>EnvGSLevel</formula1>
    </dataValidation>
    <dataValidation allowBlank="1" showInputMessage="1" showErrorMessage="1" prompt="Includes walking, climbing, boating, snorkelling and recreational fishing and hunting." sqref="D70"/>
    <dataValidation allowBlank="1" showInputMessage="1" showErrorMessage="1" prompt="Education on-site and via other media. Includes education of children, students, interest groups, public. Specify whether facilities or educational inputs by NE staff / volunteers are provided._x000a__x000a_Includes training of volunteers and trainees/apprentices._x000a__x000a_" sqref="D73"/>
  </dataValidations>
  <hyperlinks>
    <hyperlink ref="B10" location="'Tip G&amp;S'!A1" display="How to fill in this sheet"/>
    <hyperlink ref="B92" location="'RS Phys Flow'!A1" display="Go to next sheet"/>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Y56"/>
  <sheetViews>
    <sheetView zoomScale="80" zoomScaleNormal="80" workbookViewId="0"/>
  </sheetViews>
  <sheetFormatPr defaultRowHeight="14.25" x14ac:dyDescent="0.2"/>
  <cols>
    <col min="1" max="1" width="4.77734375" style="116" customWidth="1"/>
    <col min="2" max="2" width="37" style="116" customWidth="1"/>
    <col min="3" max="3" width="16.109375" style="116" customWidth="1"/>
    <col min="4" max="4" width="18.77734375" style="116" customWidth="1"/>
    <col min="5" max="5" width="27.33203125" style="116" customWidth="1"/>
    <col min="6" max="25" width="10.33203125" style="116" customWidth="1"/>
    <col min="26" max="16384" width="8.88671875" style="116"/>
  </cols>
  <sheetData>
    <row r="1" spans="2:25" x14ac:dyDescent="0.2">
      <c r="B1" s="114"/>
      <c r="C1" s="114"/>
      <c r="D1" s="114"/>
      <c r="E1" s="114"/>
      <c r="F1" s="114"/>
      <c r="G1" s="115"/>
    </row>
    <row r="2" spans="2:25" ht="15.75" x14ac:dyDescent="0.25">
      <c r="B2" s="117" t="s">
        <v>126</v>
      </c>
      <c r="G2" s="115"/>
    </row>
    <row r="3" spans="2:25" ht="15.75" x14ac:dyDescent="0.25">
      <c r="B3" s="117"/>
      <c r="G3" s="115"/>
    </row>
    <row r="4" spans="2:25" ht="15" x14ac:dyDescent="0.25">
      <c r="B4" s="145" t="s">
        <v>155</v>
      </c>
      <c r="G4" s="115"/>
    </row>
    <row r="5" spans="2:25" x14ac:dyDescent="0.2">
      <c r="B5" s="116" t="s">
        <v>309</v>
      </c>
      <c r="G5" s="115"/>
    </row>
    <row r="6" spans="2:25" x14ac:dyDescent="0.2">
      <c r="B6" s="116" t="s">
        <v>445</v>
      </c>
      <c r="G6" s="115"/>
    </row>
    <row r="7" spans="2:25" x14ac:dyDescent="0.2">
      <c r="B7" s="116" t="s">
        <v>168</v>
      </c>
      <c r="G7" s="115"/>
    </row>
    <row r="8" spans="2:25" x14ac:dyDescent="0.2">
      <c r="G8" s="115"/>
    </row>
    <row r="9" spans="2:25" ht="15" x14ac:dyDescent="0.2">
      <c r="B9" s="729" t="s">
        <v>283</v>
      </c>
      <c r="C9" s="726"/>
      <c r="D9" s="726"/>
      <c r="G9" s="115"/>
    </row>
    <row r="10" spans="2:25" ht="15" x14ac:dyDescent="0.2">
      <c r="B10" s="566"/>
      <c r="C10" s="566"/>
      <c r="D10" s="566"/>
      <c r="G10" s="115"/>
    </row>
    <row r="11" spans="2:25" x14ac:dyDescent="0.2">
      <c r="B11" s="118" t="s">
        <v>5</v>
      </c>
      <c r="C11" s="572" t="str">
        <f>Focus!C16</f>
        <v>Castle Eden Dene</v>
      </c>
      <c r="E11" s="118"/>
      <c r="F11" s="119"/>
      <c r="G11" s="115"/>
    </row>
    <row r="12" spans="2:25" x14ac:dyDescent="0.2">
      <c r="C12" s="114"/>
      <c r="D12" s="114"/>
      <c r="E12" s="114"/>
      <c r="F12" s="114"/>
      <c r="G12" s="115"/>
    </row>
    <row r="13" spans="2:25" ht="27" customHeight="1" x14ac:dyDescent="0.25">
      <c r="C13" s="120"/>
      <c r="D13" s="120"/>
      <c r="E13" s="121"/>
      <c r="F13" s="727" t="s">
        <v>446</v>
      </c>
      <c r="G13" s="728"/>
      <c r="H13" s="728"/>
      <c r="I13" s="728"/>
      <c r="J13" s="728"/>
      <c r="K13" s="728"/>
      <c r="L13" s="728"/>
      <c r="M13" s="728"/>
      <c r="N13" s="728"/>
      <c r="O13" s="728"/>
      <c r="P13" s="728"/>
      <c r="Q13" s="728"/>
      <c r="R13" s="728"/>
      <c r="S13" s="728"/>
      <c r="T13" s="728"/>
      <c r="U13" s="728"/>
      <c r="V13" s="728"/>
      <c r="W13" s="728"/>
      <c r="X13" s="728"/>
      <c r="Y13" s="728"/>
    </row>
    <row r="14" spans="2:25" ht="59.25" customHeight="1" x14ac:dyDescent="0.25">
      <c r="B14" s="122" t="s">
        <v>120</v>
      </c>
      <c r="C14" s="122" t="s">
        <v>296</v>
      </c>
      <c r="D14" s="122" t="s">
        <v>282</v>
      </c>
      <c r="E14" s="123" t="s">
        <v>65</v>
      </c>
      <c r="F14" s="124">
        <v>2016</v>
      </c>
      <c r="G14" s="125">
        <v>2017</v>
      </c>
      <c r="H14" s="125">
        <f>G14+1</f>
        <v>2018</v>
      </c>
      <c r="I14" s="125">
        <f t="shared" ref="I14:Y14" si="0">H14+1</f>
        <v>2019</v>
      </c>
      <c r="J14" s="125">
        <f t="shared" si="0"/>
        <v>2020</v>
      </c>
      <c r="K14" s="125">
        <f t="shared" si="0"/>
        <v>2021</v>
      </c>
      <c r="L14" s="125">
        <f t="shared" si="0"/>
        <v>2022</v>
      </c>
      <c r="M14" s="125">
        <f t="shared" si="0"/>
        <v>2023</v>
      </c>
      <c r="N14" s="125">
        <f t="shared" si="0"/>
        <v>2024</v>
      </c>
      <c r="O14" s="125">
        <f t="shared" si="0"/>
        <v>2025</v>
      </c>
      <c r="P14" s="125">
        <f t="shared" si="0"/>
        <v>2026</v>
      </c>
      <c r="Q14" s="125">
        <f t="shared" si="0"/>
        <v>2027</v>
      </c>
      <c r="R14" s="125">
        <f t="shared" si="0"/>
        <v>2028</v>
      </c>
      <c r="S14" s="125">
        <f t="shared" si="0"/>
        <v>2029</v>
      </c>
      <c r="T14" s="125">
        <f t="shared" si="0"/>
        <v>2030</v>
      </c>
      <c r="U14" s="125">
        <f t="shared" si="0"/>
        <v>2031</v>
      </c>
      <c r="V14" s="125">
        <f t="shared" si="0"/>
        <v>2032</v>
      </c>
      <c r="W14" s="125">
        <f t="shared" si="0"/>
        <v>2033</v>
      </c>
      <c r="X14" s="125">
        <f t="shared" si="0"/>
        <v>2034</v>
      </c>
      <c r="Y14" s="125">
        <f t="shared" si="0"/>
        <v>2035</v>
      </c>
    </row>
    <row r="15" spans="2:25" ht="15" x14ac:dyDescent="0.25">
      <c r="B15" s="126" t="s">
        <v>17</v>
      </c>
      <c r="C15" s="127"/>
      <c r="D15" s="128"/>
      <c r="E15" s="129"/>
      <c r="F15" s="130"/>
      <c r="G15" s="131"/>
      <c r="H15" s="131"/>
      <c r="I15" s="131"/>
      <c r="J15" s="131"/>
      <c r="K15" s="131"/>
      <c r="L15" s="131"/>
      <c r="M15" s="131"/>
      <c r="N15" s="131"/>
      <c r="O15" s="131"/>
      <c r="P15" s="131"/>
      <c r="Q15" s="131"/>
      <c r="R15" s="131"/>
      <c r="S15" s="131"/>
      <c r="T15" s="131"/>
      <c r="U15" s="131"/>
      <c r="V15" s="131"/>
      <c r="W15" s="131"/>
      <c r="X15" s="131"/>
      <c r="Y15" s="131"/>
    </row>
    <row r="16" spans="2:25" ht="114" x14ac:dyDescent="0.2">
      <c r="B16" s="656" t="s">
        <v>341</v>
      </c>
      <c r="C16" s="106" t="s">
        <v>342</v>
      </c>
      <c r="D16" s="106" t="s">
        <v>343</v>
      </c>
      <c r="E16" s="107" t="s">
        <v>487</v>
      </c>
      <c r="F16" s="133">
        <v>0</v>
      </c>
      <c r="G16" s="133">
        <v>25</v>
      </c>
      <c r="H16" s="133">
        <v>0</v>
      </c>
      <c r="I16" s="133">
        <v>25</v>
      </c>
      <c r="J16" s="133">
        <v>0</v>
      </c>
      <c r="K16" s="133">
        <v>25</v>
      </c>
      <c r="L16" s="133">
        <v>0</v>
      </c>
      <c r="M16" s="133">
        <v>25</v>
      </c>
      <c r="N16" s="133">
        <v>0</v>
      </c>
      <c r="O16" s="133">
        <v>25</v>
      </c>
      <c r="P16" s="133">
        <v>0</v>
      </c>
      <c r="Q16" s="133">
        <v>20</v>
      </c>
      <c r="R16" s="133">
        <v>20</v>
      </c>
      <c r="S16" s="133">
        <v>20</v>
      </c>
      <c r="T16" s="133">
        <v>20</v>
      </c>
      <c r="U16" s="133">
        <v>20</v>
      </c>
      <c r="V16" s="133">
        <v>20</v>
      </c>
      <c r="W16" s="133">
        <v>20</v>
      </c>
      <c r="X16" s="133">
        <v>20</v>
      </c>
      <c r="Y16" s="133">
        <v>20</v>
      </c>
    </row>
    <row r="17" spans="2:25" ht="128.25" customHeight="1" x14ac:dyDescent="0.2">
      <c r="B17" s="656" t="s">
        <v>344</v>
      </c>
      <c r="C17" s="106" t="s">
        <v>342</v>
      </c>
      <c r="D17" s="106" t="s">
        <v>343</v>
      </c>
      <c r="E17" s="107" t="s">
        <v>488</v>
      </c>
      <c r="F17" s="134">
        <v>80</v>
      </c>
      <c r="G17" s="134">
        <v>80</v>
      </c>
      <c r="H17" s="134">
        <v>80</v>
      </c>
      <c r="I17" s="134">
        <v>80</v>
      </c>
      <c r="J17" s="134">
        <v>80</v>
      </c>
      <c r="K17" s="134">
        <v>80</v>
      </c>
      <c r="L17" s="134">
        <v>80</v>
      </c>
      <c r="M17" s="134">
        <v>80</v>
      </c>
      <c r="N17" s="134">
        <v>80</v>
      </c>
      <c r="O17" s="134">
        <v>80</v>
      </c>
      <c r="P17" s="134">
        <v>80</v>
      </c>
      <c r="Q17" s="134">
        <v>20</v>
      </c>
      <c r="R17" s="134">
        <v>20</v>
      </c>
      <c r="S17" s="134">
        <v>20</v>
      </c>
      <c r="T17" s="134">
        <v>20</v>
      </c>
      <c r="U17" s="134">
        <v>20</v>
      </c>
      <c r="V17" s="134">
        <v>20</v>
      </c>
      <c r="W17" s="134">
        <v>20</v>
      </c>
      <c r="X17" s="134">
        <v>20</v>
      </c>
      <c r="Y17" s="134">
        <v>20</v>
      </c>
    </row>
    <row r="18" spans="2:25" x14ac:dyDescent="0.2">
      <c r="B18" s="132"/>
      <c r="C18" s="106"/>
      <c r="D18" s="106"/>
      <c r="E18" s="107"/>
      <c r="F18" s="133"/>
      <c r="G18" s="133"/>
      <c r="H18" s="133"/>
      <c r="I18" s="133"/>
      <c r="J18" s="133"/>
      <c r="K18" s="133"/>
      <c r="L18" s="133"/>
      <c r="M18" s="133"/>
      <c r="N18" s="133"/>
      <c r="O18" s="133"/>
      <c r="P18" s="133"/>
      <c r="Q18" s="133"/>
      <c r="R18" s="133"/>
      <c r="S18" s="133"/>
      <c r="T18" s="133"/>
      <c r="U18" s="133"/>
      <c r="V18" s="133"/>
      <c r="W18" s="133"/>
      <c r="X18" s="133"/>
      <c r="Y18" s="133"/>
    </row>
    <row r="19" spans="2:25" x14ac:dyDescent="0.2">
      <c r="B19" s="132"/>
      <c r="C19" s="106"/>
      <c r="D19" s="106"/>
      <c r="E19" s="107"/>
      <c r="F19" s="133"/>
      <c r="G19" s="133"/>
      <c r="H19" s="133"/>
      <c r="I19" s="133"/>
      <c r="J19" s="133"/>
      <c r="K19" s="133"/>
      <c r="L19" s="133"/>
      <c r="M19" s="133"/>
      <c r="N19" s="133"/>
      <c r="O19" s="133"/>
      <c r="P19" s="133"/>
      <c r="Q19" s="133"/>
      <c r="R19" s="133"/>
      <c r="S19" s="133"/>
      <c r="T19" s="133"/>
      <c r="U19" s="133"/>
      <c r="V19" s="133"/>
      <c r="W19" s="133"/>
      <c r="X19" s="133"/>
      <c r="Y19" s="133"/>
    </row>
    <row r="20" spans="2:25" x14ac:dyDescent="0.2">
      <c r="B20" s="132"/>
      <c r="C20" s="106"/>
      <c r="D20" s="106"/>
      <c r="E20" s="107"/>
      <c r="F20" s="133"/>
      <c r="G20" s="133"/>
      <c r="H20" s="133"/>
      <c r="I20" s="133"/>
      <c r="J20" s="133"/>
      <c r="K20" s="133"/>
      <c r="L20" s="133"/>
      <c r="M20" s="133"/>
      <c r="N20" s="133"/>
      <c r="O20" s="133"/>
      <c r="P20" s="133"/>
      <c r="Q20" s="133"/>
      <c r="R20" s="133"/>
      <c r="S20" s="133"/>
      <c r="T20" s="133"/>
      <c r="U20" s="133"/>
      <c r="V20" s="133"/>
      <c r="W20" s="133"/>
      <c r="X20" s="133"/>
      <c r="Y20" s="133"/>
    </row>
    <row r="21" spans="2:25" x14ac:dyDescent="0.2">
      <c r="B21" s="132"/>
      <c r="C21" s="106"/>
      <c r="D21" s="106"/>
      <c r="E21" s="107"/>
      <c r="F21" s="133"/>
      <c r="G21" s="133"/>
      <c r="H21" s="133"/>
      <c r="I21" s="133"/>
      <c r="J21" s="133"/>
      <c r="K21" s="133"/>
      <c r="L21" s="133"/>
      <c r="M21" s="133"/>
      <c r="N21" s="133"/>
      <c r="O21" s="133"/>
      <c r="P21" s="133"/>
      <c r="Q21" s="133"/>
      <c r="R21" s="133"/>
      <c r="S21" s="133"/>
      <c r="T21" s="133"/>
      <c r="U21" s="133"/>
      <c r="V21" s="133"/>
      <c r="W21" s="133"/>
      <c r="X21" s="133"/>
      <c r="Y21" s="133"/>
    </row>
    <row r="22" spans="2:25" x14ac:dyDescent="0.2">
      <c r="B22" s="132"/>
      <c r="C22" s="106"/>
      <c r="D22" s="106"/>
      <c r="E22" s="107"/>
      <c r="F22" s="133"/>
      <c r="G22" s="133"/>
      <c r="H22" s="133"/>
      <c r="I22" s="133"/>
      <c r="J22" s="133"/>
      <c r="K22" s="133"/>
      <c r="L22" s="133"/>
      <c r="M22" s="133"/>
      <c r="N22" s="133"/>
      <c r="O22" s="133"/>
      <c r="P22" s="133"/>
      <c r="Q22" s="133"/>
      <c r="R22" s="133"/>
      <c r="S22" s="133"/>
      <c r="T22" s="133"/>
      <c r="U22" s="133"/>
      <c r="V22" s="133"/>
      <c r="W22" s="133"/>
      <c r="X22" s="133"/>
      <c r="Y22" s="133"/>
    </row>
    <row r="23" spans="2:25" ht="15" x14ac:dyDescent="0.2">
      <c r="B23" s="135" t="s">
        <v>52</v>
      </c>
      <c r="C23" s="136"/>
      <c r="D23" s="136"/>
      <c r="E23" s="137"/>
      <c r="F23" s="138"/>
      <c r="G23" s="138"/>
      <c r="H23" s="138"/>
      <c r="I23" s="138"/>
      <c r="J23" s="138"/>
      <c r="K23" s="138"/>
      <c r="L23" s="138"/>
      <c r="M23" s="138"/>
      <c r="N23" s="138"/>
      <c r="O23" s="138"/>
      <c r="P23" s="138"/>
      <c r="Q23" s="138"/>
      <c r="R23" s="138"/>
      <c r="S23" s="138"/>
      <c r="T23" s="138"/>
      <c r="U23" s="138"/>
      <c r="V23" s="138"/>
      <c r="W23" s="138"/>
      <c r="X23" s="138"/>
      <c r="Y23" s="138"/>
    </row>
    <row r="24" spans="2:25" ht="127.5" customHeight="1" x14ac:dyDescent="0.2">
      <c r="B24" s="132" t="s">
        <v>463</v>
      </c>
      <c r="C24" s="106" t="s">
        <v>465</v>
      </c>
      <c r="D24" s="106" t="s">
        <v>522</v>
      </c>
      <c r="E24" s="107" t="s">
        <v>495</v>
      </c>
      <c r="F24" s="620">
        <f>194*C52</f>
        <v>-155070.6666666666</v>
      </c>
      <c r="G24" s="620">
        <f>$F$24</f>
        <v>-155070.6666666666</v>
      </c>
      <c r="H24" s="620">
        <f t="shared" ref="H24:Y24" si="1">$F$24</f>
        <v>-155070.6666666666</v>
      </c>
      <c r="I24" s="620">
        <f t="shared" si="1"/>
        <v>-155070.6666666666</v>
      </c>
      <c r="J24" s="620">
        <f t="shared" si="1"/>
        <v>-155070.6666666666</v>
      </c>
      <c r="K24" s="620">
        <f t="shared" si="1"/>
        <v>-155070.6666666666</v>
      </c>
      <c r="L24" s="620">
        <f t="shared" si="1"/>
        <v>-155070.6666666666</v>
      </c>
      <c r="M24" s="620">
        <f t="shared" si="1"/>
        <v>-155070.6666666666</v>
      </c>
      <c r="N24" s="620">
        <f t="shared" si="1"/>
        <v>-155070.6666666666</v>
      </c>
      <c r="O24" s="620">
        <f t="shared" si="1"/>
        <v>-155070.6666666666</v>
      </c>
      <c r="P24" s="620">
        <f t="shared" si="1"/>
        <v>-155070.6666666666</v>
      </c>
      <c r="Q24" s="620">
        <f t="shared" si="1"/>
        <v>-155070.6666666666</v>
      </c>
      <c r="R24" s="620">
        <f t="shared" si="1"/>
        <v>-155070.6666666666</v>
      </c>
      <c r="S24" s="620">
        <f t="shared" si="1"/>
        <v>-155070.6666666666</v>
      </c>
      <c r="T24" s="620">
        <f t="shared" si="1"/>
        <v>-155070.6666666666</v>
      </c>
      <c r="U24" s="620">
        <f t="shared" si="1"/>
        <v>-155070.6666666666</v>
      </c>
      <c r="V24" s="620">
        <f t="shared" si="1"/>
        <v>-155070.6666666666</v>
      </c>
      <c r="W24" s="620">
        <f t="shared" si="1"/>
        <v>-155070.6666666666</v>
      </c>
      <c r="X24" s="620">
        <f t="shared" si="1"/>
        <v>-155070.6666666666</v>
      </c>
      <c r="Y24" s="620">
        <f t="shared" si="1"/>
        <v>-155070.6666666666</v>
      </c>
    </row>
    <row r="25" spans="2:25" ht="15.75" x14ac:dyDescent="0.2">
      <c r="B25" s="132"/>
      <c r="C25" s="106"/>
      <c r="D25" s="106"/>
      <c r="E25" s="107"/>
      <c r="F25" s="140"/>
      <c r="G25" s="139"/>
      <c r="H25" s="139"/>
      <c r="I25" s="139"/>
      <c r="J25" s="139"/>
      <c r="K25" s="139"/>
      <c r="L25" s="139"/>
      <c r="M25" s="139"/>
      <c r="N25" s="139"/>
      <c r="O25" s="139"/>
      <c r="P25" s="139"/>
      <c r="Q25" s="139"/>
      <c r="R25" s="139"/>
      <c r="S25" s="139"/>
      <c r="T25" s="139"/>
      <c r="U25" s="139"/>
      <c r="V25" s="139"/>
      <c r="W25" s="139"/>
      <c r="X25" s="139"/>
      <c r="Y25" s="139"/>
    </row>
    <row r="26" spans="2:25" ht="15.75" x14ac:dyDescent="0.2">
      <c r="B26" s="132"/>
      <c r="C26" s="106"/>
      <c r="D26" s="106"/>
      <c r="E26" s="107"/>
      <c r="F26" s="140"/>
      <c r="G26" s="139"/>
      <c r="H26" s="139"/>
      <c r="I26" s="139"/>
      <c r="J26" s="139"/>
      <c r="K26" s="139"/>
      <c r="L26" s="139"/>
      <c r="M26" s="139"/>
      <c r="N26" s="139"/>
      <c r="O26" s="139"/>
      <c r="P26" s="139"/>
      <c r="Q26" s="139"/>
      <c r="R26" s="139"/>
      <c r="S26" s="139"/>
      <c r="T26" s="139"/>
      <c r="U26" s="139"/>
      <c r="V26" s="139"/>
      <c r="W26" s="139"/>
      <c r="X26" s="139"/>
      <c r="Y26" s="139"/>
    </row>
    <row r="27" spans="2:25" x14ac:dyDescent="0.2">
      <c r="B27" s="132"/>
      <c r="C27" s="106"/>
      <c r="D27" s="106"/>
      <c r="E27" s="107"/>
      <c r="F27" s="139"/>
      <c r="G27" s="139"/>
      <c r="H27" s="139"/>
      <c r="I27" s="139"/>
      <c r="J27" s="139"/>
      <c r="K27" s="139"/>
      <c r="L27" s="139"/>
      <c r="M27" s="139"/>
      <c r="N27" s="139"/>
      <c r="O27" s="139"/>
      <c r="P27" s="139"/>
      <c r="Q27" s="139"/>
      <c r="R27" s="139"/>
      <c r="S27" s="139"/>
      <c r="T27" s="139"/>
      <c r="U27" s="139"/>
      <c r="V27" s="139"/>
      <c r="W27" s="139"/>
      <c r="X27" s="139"/>
      <c r="Y27" s="139"/>
    </row>
    <row r="28" spans="2:25" x14ac:dyDescent="0.2">
      <c r="B28" s="132"/>
      <c r="C28" s="106"/>
      <c r="D28" s="106"/>
      <c r="E28" s="107"/>
      <c r="F28" s="139"/>
      <c r="G28" s="139"/>
      <c r="H28" s="139"/>
      <c r="I28" s="139"/>
      <c r="J28" s="139"/>
      <c r="K28" s="139"/>
      <c r="L28" s="139"/>
      <c r="M28" s="139"/>
      <c r="N28" s="139"/>
      <c r="O28" s="139"/>
      <c r="P28" s="139"/>
      <c r="Q28" s="139"/>
      <c r="R28" s="139"/>
      <c r="S28" s="139"/>
      <c r="T28" s="139"/>
      <c r="U28" s="139"/>
      <c r="V28" s="139"/>
      <c r="W28" s="139"/>
      <c r="X28" s="139"/>
      <c r="Y28" s="139"/>
    </row>
    <row r="29" spans="2:25" ht="15" x14ac:dyDescent="0.2">
      <c r="B29" s="141" t="s">
        <v>18</v>
      </c>
      <c r="C29" s="142"/>
      <c r="D29" s="142"/>
      <c r="E29" s="143"/>
      <c r="F29" s="144"/>
      <c r="G29" s="144"/>
      <c r="H29" s="144"/>
      <c r="I29" s="144"/>
      <c r="J29" s="144"/>
      <c r="K29" s="144"/>
      <c r="L29" s="144"/>
      <c r="M29" s="144"/>
      <c r="N29" s="144"/>
      <c r="O29" s="144"/>
      <c r="P29" s="144"/>
      <c r="Q29" s="144"/>
      <c r="R29" s="144"/>
      <c r="S29" s="144"/>
      <c r="T29" s="144"/>
      <c r="U29" s="144"/>
      <c r="V29" s="144"/>
      <c r="W29" s="144"/>
      <c r="X29" s="144"/>
      <c r="Y29" s="144"/>
    </row>
    <row r="30" spans="2:25" ht="42.75" x14ac:dyDescent="0.2">
      <c r="B30" s="132" t="s">
        <v>403</v>
      </c>
      <c r="C30" s="106" t="s">
        <v>345</v>
      </c>
      <c r="D30" s="106" t="s">
        <v>343</v>
      </c>
      <c r="E30" s="107" t="s">
        <v>346</v>
      </c>
      <c r="F30" s="573">
        <v>100000</v>
      </c>
      <c r="G30" s="573">
        <v>100000</v>
      </c>
      <c r="H30" s="573">
        <v>100000</v>
      </c>
      <c r="I30" s="573">
        <v>100000</v>
      </c>
      <c r="J30" s="573">
        <v>100000</v>
      </c>
      <c r="K30" s="573">
        <v>100000</v>
      </c>
      <c r="L30" s="573">
        <v>100000</v>
      </c>
      <c r="M30" s="573">
        <v>100000</v>
      </c>
      <c r="N30" s="573">
        <v>100000</v>
      </c>
      <c r="O30" s="573">
        <v>100000</v>
      </c>
      <c r="P30" s="573">
        <v>100000</v>
      </c>
      <c r="Q30" s="573">
        <v>100000</v>
      </c>
      <c r="R30" s="573">
        <v>100000</v>
      </c>
      <c r="S30" s="573">
        <v>100000</v>
      </c>
      <c r="T30" s="573">
        <v>100000</v>
      </c>
      <c r="U30" s="573">
        <v>100000</v>
      </c>
      <c r="V30" s="573">
        <v>100000</v>
      </c>
      <c r="W30" s="573">
        <v>100000</v>
      </c>
      <c r="X30" s="573">
        <v>100000</v>
      </c>
      <c r="Y30" s="573">
        <v>100000</v>
      </c>
    </row>
    <row r="31" spans="2:25" ht="99.75" x14ac:dyDescent="0.2">
      <c r="B31" s="579" t="s">
        <v>141</v>
      </c>
      <c r="C31" s="106" t="s">
        <v>347</v>
      </c>
      <c r="D31" s="106" t="s">
        <v>343</v>
      </c>
      <c r="E31" s="107" t="s">
        <v>506</v>
      </c>
      <c r="F31" s="133">
        <v>3</v>
      </c>
      <c r="G31" s="133">
        <v>3</v>
      </c>
      <c r="H31" s="133">
        <v>4</v>
      </c>
      <c r="I31" s="133">
        <v>3</v>
      </c>
      <c r="J31" s="133">
        <v>3</v>
      </c>
      <c r="K31" s="133">
        <v>4</v>
      </c>
      <c r="L31" s="133">
        <v>3</v>
      </c>
      <c r="M31" s="133">
        <v>3</v>
      </c>
      <c r="N31" s="133">
        <v>4</v>
      </c>
      <c r="O31" s="133">
        <v>3</v>
      </c>
      <c r="P31" s="133">
        <v>3</v>
      </c>
      <c r="Q31" s="133">
        <v>4</v>
      </c>
      <c r="R31" s="133">
        <v>3</v>
      </c>
      <c r="S31" s="133">
        <v>3</v>
      </c>
      <c r="T31" s="133">
        <v>4</v>
      </c>
      <c r="U31" s="133">
        <v>3</v>
      </c>
      <c r="V31" s="133">
        <v>3</v>
      </c>
      <c r="W31" s="133">
        <v>4</v>
      </c>
      <c r="X31" s="133">
        <v>3</v>
      </c>
      <c r="Y31" s="133">
        <v>3</v>
      </c>
    </row>
    <row r="32" spans="2:25" ht="28.5" x14ac:dyDescent="0.2">
      <c r="B32" s="580" t="s">
        <v>404</v>
      </c>
      <c r="C32" s="106" t="s">
        <v>348</v>
      </c>
      <c r="D32" s="106" t="s">
        <v>343</v>
      </c>
      <c r="E32" s="107" t="s">
        <v>349</v>
      </c>
      <c r="F32" s="635">
        <v>2000</v>
      </c>
      <c r="G32" s="635">
        <v>2000</v>
      </c>
      <c r="H32" s="635">
        <v>2000</v>
      </c>
      <c r="I32" s="635">
        <v>2000</v>
      </c>
      <c r="J32" s="635">
        <v>2000</v>
      </c>
      <c r="K32" s="635">
        <v>2000</v>
      </c>
      <c r="L32" s="635">
        <v>2000</v>
      </c>
      <c r="M32" s="635">
        <v>2000</v>
      </c>
      <c r="N32" s="635">
        <v>2000</v>
      </c>
      <c r="O32" s="635">
        <v>2000</v>
      </c>
      <c r="P32" s="635">
        <v>2000</v>
      </c>
      <c r="Q32" s="635">
        <v>2000</v>
      </c>
      <c r="R32" s="635">
        <v>2000</v>
      </c>
      <c r="S32" s="635">
        <v>2000</v>
      </c>
      <c r="T32" s="635">
        <v>2000</v>
      </c>
      <c r="U32" s="635">
        <v>2000</v>
      </c>
      <c r="V32" s="635">
        <v>2000</v>
      </c>
      <c r="W32" s="635">
        <v>2000</v>
      </c>
      <c r="X32" s="635">
        <v>2000</v>
      </c>
      <c r="Y32" s="635">
        <v>2000</v>
      </c>
    </row>
    <row r="33" spans="2:25" ht="28.5" x14ac:dyDescent="0.2">
      <c r="B33" s="132" t="s">
        <v>405</v>
      </c>
      <c r="C33" s="106" t="s">
        <v>348</v>
      </c>
      <c r="D33" s="106" t="s">
        <v>343</v>
      </c>
      <c r="E33" s="107" t="s">
        <v>350</v>
      </c>
      <c r="F33" s="635">
        <v>2000</v>
      </c>
      <c r="G33" s="635">
        <v>2000</v>
      </c>
      <c r="H33" s="635">
        <v>2000</v>
      </c>
      <c r="I33" s="635">
        <v>2000</v>
      </c>
      <c r="J33" s="635">
        <v>2000</v>
      </c>
      <c r="K33" s="635">
        <v>2000</v>
      </c>
      <c r="L33" s="635">
        <v>2000</v>
      </c>
      <c r="M33" s="635">
        <v>2000</v>
      </c>
      <c r="N33" s="635">
        <v>2000</v>
      </c>
      <c r="O33" s="635">
        <v>2000</v>
      </c>
      <c r="P33" s="635">
        <v>2000</v>
      </c>
      <c r="Q33" s="635">
        <v>2000</v>
      </c>
      <c r="R33" s="635">
        <v>2000</v>
      </c>
      <c r="S33" s="635">
        <v>2000</v>
      </c>
      <c r="T33" s="635">
        <v>2000</v>
      </c>
      <c r="U33" s="635">
        <v>2000</v>
      </c>
      <c r="V33" s="635">
        <v>2000</v>
      </c>
      <c r="W33" s="635">
        <v>2000</v>
      </c>
      <c r="X33" s="635">
        <v>2000</v>
      </c>
      <c r="Y33" s="635">
        <v>2000</v>
      </c>
    </row>
    <row r="34" spans="2:25" ht="42.75" x14ac:dyDescent="0.2">
      <c r="B34" s="132" t="s">
        <v>351</v>
      </c>
      <c r="C34" s="106" t="s">
        <v>352</v>
      </c>
      <c r="D34" s="106" t="s">
        <v>343</v>
      </c>
      <c r="E34" s="107" t="s">
        <v>489</v>
      </c>
      <c r="F34" s="133">
        <v>6</v>
      </c>
      <c r="G34" s="133">
        <v>6</v>
      </c>
      <c r="H34" s="133">
        <v>6</v>
      </c>
      <c r="I34" s="133">
        <v>6</v>
      </c>
      <c r="J34" s="133">
        <v>6</v>
      </c>
      <c r="K34" s="133">
        <v>6</v>
      </c>
      <c r="L34" s="133">
        <v>6</v>
      </c>
      <c r="M34" s="133">
        <v>6</v>
      </c>
      <c r="N34" s="133">
        <v>6</v>
      </c>
      <c r="O34" s="133">
        <v>6</v>
      </c>
      <c r="P34" s="133">
        <v>6</v>
      </c>
      <c r="Q34" s="133">
        <v>6</v>
      </c>
      <c r="R34" s="133">
        <v>6</v>
      </c>
      <c r="S34" s="133">
        <v>6</v>
      </c>
      <c r="T34" s="133">
        <v>6</v>
      </c>
      <c r="U34" s="133">
        <v>6</v>
      </c>
      <c r="V34" s="133">
        <v>6</v>
      </c>
      <c r="W34" s="133">
        <v>6</v>
      </c>
      <c r="X34" s="133">
        <v>6</v>
      </c>
      <c r="Y34" s="133">
        <v>6</v>
      </c>
    </row>
    <row r="35" spans="2:25" x14ac:dyDescent="0.2">
      <c r="B35" s="494"/>
      <c r="C35" s="351"/>
      <c r="D35" s="493"/>
      <c r="E35" s="107"/>
      <c r="F35" s="324"/>
      <c r="G35" s="324"/>
      <c r="H35" s="324"/>
      <c r="I35" s="324"/>
      <c r="J35" s="324"/>
      <c r="K35" s="324"/>
      <c r="L35" s="324"/>
      <c r="M35" s="324"/>
      <c r="N35" s="324"/>
      <c r="O35" s="324"/>
      <c r="P35" s="324"/>
      <c r="Q35" s="324"/>
      <c r="R35" s="324"/>
      <c r="S35" s="324"/>
      <c r="T35" s="324"/>
      <c r="U35" s="324"/>
      <c r="V35" s="324"/>
      <c r="W35" s="324"/>
      <c r="X35" s="324"/>
      <c r="Y35" s="324"/>
    </row>
    <row r="36" spans="2:25" x14ac:dyDescent="0.2">
      <c r="B36" s="494"/>
      <c r="C36" s="351"/>
      <c r="D36" s="493"/>
      <c r="E36" s="107"/>
      <c r="F36" s="324"/>
      <c r="G36" s="324"/>
      <c r="H36" s="324"/>
      <c r="I36" s="324"/>
      <c r="J36" s="324"/>
      <c r="K36" s="324"/>
      <c r="L36" s="324"/>
      <c r="M36" s="324"/>
      <c r="N36" s="324"/>
      <c r="O36" s="324"/>
      <c r="P36" s="324"/>
      <c r="Q36" s="324"/>
      <c r="R36" s="324"/>
      <c r="S36" s="324"/>
      <c r="T36" s="324"/>
      <c r="U36" s="324"/>
      <c r="V36" s="324"/>
      <c r="W36" s="324"/>
      <c r="X36" s="324"/>
      <c r="Y36" s="324"/>
    </row>
    <row r="37" spans="2:25" x14ac:dyDescent="0.2">
      <c r="B37" s="494"/>
      <c r="C37" s="351"/>
      <c r="D37" s="493"/>
      <c r="E37" s="107"/>
      <c r="F37" s="495"/>
      <c r="G37" s="495"/>
      <c r="H37" s="495"/>
      <c r="I37" s="495"/>
      <c r="J37" s="495"/>
      <c r="K37" s="495"/>
      <c r="L37" s="495"/>
      <c r="M37" s="495"/>
      <c r="N37" s="495"/>
      <c r="O37" s="495"/>
      <c r="P37" s="495"/>
      <c r="Q37" s="495"/>
      <c r="R37" s="495"/>
      <c r="S37" s="495"/>
      <c r="T37" s="495"/>
      <c r="U37" s="495"/>
      <c r="V37" s="495"/>
      <c r="W37" s="495"/>
      <c r="X37" s="495"/>
      <c r="Y37" s="495"/>
    </row>
    <row r="38" spans="2:25" x14ac:dyDescent="0.2">
      <c r="B38" s="494"/>
      <c r="C38" s="351"/>
      <c r="D38" s="493"/>
      <c r="E38" s="107"/>
      <c r="F38" s="325"/>
      <c r="G38" s="325"/>
      <c r="H38" s="325"/>
      <c r="I38" s="325"/>
      <c r="J38" s="325"/>
      <c r="K38" s="325"/>
      <c r="L38" s="325"/>
      <c r="M38" s="325"/>
      <c r="N38" s="325"/>
      <c r="O38" s="325"/>
      <c r="P38" s="325"/>
      <c r="Q38" s="325"/>
      <c r="R38" s="325"/>
      <c r="S38" s="325"/>
      <c r="T38" s="325"/>
      <c r="U38" s="325"/>
      <c r="V38" s="325"/>
      <c r="W38" s="325"/>
      <c r="X38" s="325"/>
      <c r="Y38" s="325"/>
    </row>
    <row r="39" spans="2:25" x14ac:dyDescent="0.2">
      <c r="B39" s="494"/>
      <c r="C39" s="351"/>
      <c r="D39" s="493"/>
      <c r="E39" s="107"/>
      <c r="F39" s="495"/>
      <c r="G39" s="495"/>
      <c r="H39" s="495"/>
      <c r="I39" s="495"/>
      <c r="J39" s="495"/>
      <c r="K39" s="495"/>
      <c r="L39" s="495"/>
      <c r="M39" s="495"/>
      <c r="N39" s="495"/>
      <c r="O39" s="495"/>
      <c r="P39" s="495"/>
      <c r="Q39" s="495"/>
      <c r="R39" s="495"/>
      <c r="S39" s="495"/>
      <c r="T39" s="495"/>
      <c r="U39" s="495"/>
      <c r="V39" s="495"/>
      <c r="W39" s="495"/>
      <c r="X39" s="495"/>
      <c r="Y39" s="495"/>
    </row>
    <row r="40" spans="2:25" x14ac:dyDescent="0.2">
      <c r="B40" s="494"/>
      <c r="C40" s="351"/>
      <c r="D40" s="493"/>
      <c r="E40" s="107"/>
      <c r="F40" s="495"/>
      <c r="G40" s="495"/>
      <c r="H40" s="495"/>
      <c r="I40" s="495"/>
      <c r="J40" s="495"/>
      <c r="K40" s="495"/>
      <c r="L40" s="495"/>
      <c r="M40" s="495"/>
      <c r="N40" s="495"/>
      <c r="O40" s="495"/>
      <c r="P40" s="495"/>
      <c r="Q40" s="495"/>
      <c r="R40" s="495"/>
      <c r="S40" s="495"/>
      <c r="T40" s="495"/>
      <c r="U40" s="495"/>
      <c r="V40" s="495"/>
      <c r="W40" s="495"/>
      <c r="X40" s="495"/>
      <c r="Y40" s="495"/>
    </row>
    <row r="41" spans="2:25" x14ac:dyDescent="0.2">
      <c r="B41" s="106"/>
      <c r="C41" s="106"/>
      <c r="D41" s="106"/>
      <c r="E41" s="107"/>
      <c r="F41" s="133"/>
      <c r="G41" s="133"/>
      <c r="H41" s="133"/>
      <c r="I41" s="133"/>
      <c r="J41" s="133"/>
      <c r="K41" s="133"/>
      <c r="L41" s="133"/>
      <c r="M41" s="133"/>
      <c r="N41" s="133"/>
      <c r="O41" s="133"/>
      <c r="P41" s="133"/>
      <c r="Q41" s="133"/>
      <c r="R41" s="133"/>
      <c r="S41" s="133"/>
      <c r="T41" s="133"/>
      <c r="U41" s="133"/>
      <c r="V41" s="133"/>
      <c r="W41" s="133"/>
      <c r="X41" s="133"/>
      <c r="Y41" s="133"/>
    </row>
    <row r="42" spans="2:25" x14ac:dyDescent="0.2">
      <c r="B42" s="106"/>
      <c r="C42" s="106"/>
      <c r="D42" s="106"/>
      <c r="E42" s="107"/>
      <c r="F42" s="133"/>
      <c r="G42" s="133"/>
      <c r="H42" s="133"/>
      <c r="I42" s="133"/>
      <c r="J42" s="133"/>
      <c r="K42" s="133"/>
      <c r="L42" s="133"/>
      <c r="M42" s="133"/>
      <c r="N42" s="133"/>
      <c r="O42" s="133"/>
      <c r="P42" s="133"/>
      <c r="Q42" s="133"/>
      <c r="R42" s="133"/>
      <c r="S42" s="133"/>
      <c r="T42" s="133"/>
      <c r="U42" s="133"/>
      <c r="V42" s="133"/>
      <c r="W42" s="133"/>
      <c r="X42" s="133"/>
      <c r="Y42" s="133"/>
    </row>
    <row r="44" spans="2:25" ht="15" x14ac:dyDescent="0.2">
      <c r="B44" s="463" t="s">
        <v>266</v>
      </c>
    </row>
    <row r="45" spans="2:25" ht="15" x14ac:dyDescent="0.25">
      <c r="B45" s="145"/>
      <c r="D45" s="145"/>
    </row>
    <row r="46" spans="2:25" ht="15" x14ac:dyDescent="0.25">
      <c r="B46" s="624" t="s">
        <v>462</v>
      </c>
    </row>
    <row r="47" spans="2:25" ht="15" x14ac:dyDescent="0.25">
      <c r="B47" s="624"/>
    </row>
    <row r="48" spans="2:25" x14ac:dyDescent="0.2">
      <c r="B48" s="116" t="s">
        <v>464</v>
      </c>
    </row>
    <row r="50" spans="2:9" ht="15" x14ac:dyDescent="0.25">
      <c r="B50" s="121"/>
      <c r="C50" s="645" t="s">
        <v>463</v>
      </c>
    </row>
    <row r="51" spans="2:9" ht="15" x14ac:dyDescent="0.25">
      <c r="B51" s="668" t="s">
        <v>374</v>
      </c>
      <c r="C51" s="125" t="s">
        <v>382</v>
      </c>
      <c r="D51" s="125"/>
      <c r="E51" s="667"/>
      <c r="F51" s="125" t="s">
        <v>56</v>
      </c>
      <c r="G51" s="667"/>
      <c r="H51" s="667"/>
      <c r="I51" s="667"/>
    </row>
    <row r="52" spans="2:9" x14ac:dyDescent="0.2">
      <c r="B52" s="669" t="s">
        <v>377</v>
      </c>
      <c r="C52" s="625">
        <v>-799.33333333333303</v>
      </c>
      <c r="F52" s="116" t="s">
        <v>384</v>
      </c>
    </row>
    <row r="53" spans="2:9" ht="28.5" customHeight="1" x14ac:dyDescent="0.2">
      <c r="B53" s="670" t="s">
        <v>378</v>
      </c>
      <c r="C53" s="730" t="s">
        <v>383</v>
      </c>
      <c r="D53" s="731"/>
      <c r="E53" s="731"/>
      <c r="F53" s="666" t="s">
        <v>521</v>
      </c>
    </row>
    <row r="55" spans="2:9" x14ac:dyDescent="0.2">
      <c r="B55" s="116" t="s">
        <v>376</v>
      </c>
    </row>
    <row r="56" spans="2:9" x14ac:dyDescent="0.2">
      <c r="B56" s="626" t="s">
        <v>516</v>
      </c>
    </row>
  </sheetData>
  <customSheetViews>
    <customSheetView guid="{F0620CD8-87A9-448D-9A15-FA44C9D2FC91}" scale="80">
      <pageMargins left="0.7" right="0.7" top="0.75" bottom="0.75" header="0.3" footer="0.3"/>
      <pageSetup paperSize="9" orientation="portrait" r:id="rId1"/>
    </customSheetView>
  </customSheetViews>
  <mergeCells count="3">
    <mergeCell ref="F13:Y13"/>
    <mergeCell ref="B9:D9"/>
    <mergeCell ref="C53:E53"/>
  </mergeCells>
  <dataValidations count="1">
    <dataValidation allowBlank="1" showErrorMessage="1" sqref="B16:B17 B31:B32"/>
  </dataValidations>
  <hyperlinks>
    <hyperlink ref="B9" location="'Tip PhysFlow'!A1" display="How to complete this sheet"/>
    <hyperlink ref="B44" location="'RS Register'!A1" display="Go to next sheet"/>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E65"/>
  <sheetViews>
    <sheetView zoomScale="80" zoomScaleNormal="80" workbookViewId="0"/>
  </sheetViews>
  <sheetFormatPr defaultRowHeight="14.25" x14ac:dyDescent="0.2"/>
  <cols>
    <col min="1" max="1" width="4.77734375" style="90" customWidth="1"/>
    <col min="2" max="2" width="26.77734375" style="90" customWidth="1"/>
    <col min="3" max="3" width="26.21875" style="90" customWidth="1"/>
    <col min="4" max="4" width="16.21875" style="90" customWidth="1"/>
    <col min="5" max="5" width="19.21875" style="90" customWidth="1"/>
    <col min="6" max="6" width="20.33203125" style="90" customWidth="1"/>
    <col min="7" max="26" width="10.33203125" style="90" customWidth="1"/>
    <col min="27" max="16384" width="8.88671875" style="90"/>
  </cols>
  <sheetData>
    <row r="1" spans="1:83" x14ac:dyDescent="0.2">
      <c r="A1" s="89"/>
    </row>
    <row r="2" spans="1:83" ht="15.75" x14ac:dyDescent="0.25">
      <c r="B2" s="91" t="s">
        <v>125</v>
      </c>
    </row>
    <row r="3" spans="1:83" x14ac:dyDescent="0.2">
      <c r="B3" s="92"/>
    </row>
    <row r="4" spans="1:83" ht="15" x14ac:dyDescent="0.25">
      <c r="B4" s="329" t="s">
        <v>155</v>
      </c>
    </row>
    <row r="5" spans="1:83" x14ac:dyDescent="0.2">
      <c r="B5" s="92" t="s">
        <v>447</v>
      </c>
    </row>
    <row r="6" spans="1:83" x14ac:dyDescent="0.2">
      <c r="B6" s="92" t="s">
        <v>156</v>
      </c>
    </row>
    <row r="7" spans="1:83" x14ac:dyDescent="0.2">
      <c r="B7" s="92"/>
    </row>
    <row r="8" spans="1:83" x14ac:dyDescent="0.2">
      <c r="B8" s="93" t="s">
        <v>1</v>
      </c>
      <c r="C8" s="306" t="str">
        <f>Focus!C16</f>
        <v>Castle Eden Dene</v>
      </c>
      <c r="E8" s="93"/>
      <c r="F8" s="94"/>
    </row>
    <row r="10" spans="1:83" ht="15" x14ac:dyDescent="0.25">
      <c r="A10" s="89"/>
      <c r="B10" s="336"/>
      <c r="C10" s="95"/>
      <c r="D10" s="96"/>
      <c r="E10" s="96"/>
      <c r="F10" s="97"/>
      <c r="G10" s="98" t="s">
        <v>448</v>
      </c>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row>
    <row r="11" spans="1:83" ht="45" x14ac:dyDescent="0.25">
      <c r="A11" s="89"/>
      <c r="B11" s="337" t="s">
        <v>3</v>
      </c>
      <c r="C11" s="99" t="s">
        <v>131</v>
      </c>
      <c r="D11" s="100" t="s">
        <v>154</v>
      </c>
      <c r="E11" s="101" t="s">
        <v>297</v>
      </c>
      <c r="F11" s="102" t="s">
        <v>65</v>
      </c>
      <c r="G11" s="103">
        <v>2016</v>
      </c>
      <c r="H11" s="104">
        <v>2017</v>
      </c>
      <c r="I11" s="104">
        <f>H11+1</f>
        <v>2018</v>
      </c>
      <c r="J11" s="104">
        <f t="shared" ref="J11:Y11" si="0">I11+1</f>
        <v>2019</v>
      </c>
      <c r="K11" s="104">
        <f t="shared" si="0"/>
        <v>2020</v>
      </c>
      <c r="L11" s="104">
        <f t="shared" si="0"/>
        <v>2021</v>
      </c>
      <c r="M11" s="104">
        <f t="shared" si="0"/>
        <v>2022</v>
      </c>
      <c r="N11" s="104">
        <f t="shared" si="0"/>
        <v>2023</v>
      </c>
      <c r="O11" s="104">
        <f t="shared" si="0"/>
        <v>2024</v>
      </c>
      <c r="P11" s="104">
        <f t="shared" si="0"/>
        <v>2025</v>
      </c>
      <c r="Q11" s="104">
        <f t="shared" si="0"/>
        <v>2026</v>
      </c>
      <c r="R11" s="104">
        <f t="shared" si="0"/>
        <v>2027</v>
      </c>
      <c r="S11" s="104">
        <f t="shared" si="0"/>
        <v>2028</v>
      </c>
      <c r="T11" s="104">
        <f t="shared" si="0"/>
        <v>2029</v>
      </c>
      <c r="U11" s="104">
        <f t="shared" si="0"/>
        <v>2030</v>
      </c>
      <c r="V11" s="104">
        <f t="shared" si="0"/>
        <v>2031</v>
      </c>
      <c r="W11" s="104">
        <f t="shared" si="0"/>
        <v>2032</v>
      </c>
      <c r="X11" s="104">
        <f t="shared" si="0"/>
        <v>2033</v>
      </c>
      <c r="Y11" s="104">
        <f t="shared" si="0"/>
        <v>2034</v>
      </c>
      <c r="Z11" s="104">
        <f>Y11+1</f>
        <v>2035</v>
      </c>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row>
    <row r="12" spans="1:83" ht="15" x14ac:dyDescent="0.25">
      <c r="A12" s="89"/>
      <c r="B12" s="496" t="s">
        <v>139</v>
      </c>
      <c r="C12" s="331"/>
      <c r="D12" s="332"/>
      <c r="E12" s="333"/>
      <c r="F12" s="334"/>
      <c r="G12" s="335"/>
      <c r="H12" s="338"/>
      <c r="I12" s="338"/>
      <c r="J12" s="338"/>
      <c r="K12" s="338"/>
      <c r="L12" s="338"/>
      <c r="M12" s="338"/>
      <c r="N12" s="338"/>
      <c r="O12" s="338"/>
      <c r="P12" s="338"/>
      <c r="Q12" s="338"/>
      <c r="R12" s="338"/>
      <c r="S12" s="338"/>
      <c r="T12" s="338"/>
      <c r="U12" s="338"/>
      <c r="V12" s="338"/>
      <c r="W12" s="338"/>
      <c r="X12" s="338"/>
      <c r="Y12" s="338"/>
      <c r="Z12" s="338"/>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row>
    <row r="13" spans="1:83" ht="30.75" x14ac:dyDescent="0.25">
      <c r="A13" s="89"/>
      <c r="B13" s="427" t="s">
        <v>254</v>
      </c>
      <c r="C13" s="331"/>
      <c r="D13" s="332"/>
      <c r="E13" s="333"/>
      <c r="F13" s="334"/>
      <c r="G13" s="335"/>
      <c r="H13" s="339"/>
      <c r="I13" s="339"/>
      <c r="J13" s="339"/>
      <c r="K13" s="339"/>
      <c r="L13" s="339"/>
      <c r="M13" s="339"/>
      <c r="N13" s="339"/>
      <c r="O13" s="339"/>
      <c r="P13" s="339"/>
      <c r="Q13" s="339"/>
      <c r="R13" s="339"/>
      <c r="S13" s="339"/>
      <c r="T13" s="339"/>
      <c r="U13" s="339"/>
      <c r="V13" s="339"/>
      <c r="W13" s="339"/>
      <c r="X13" s="339"/>
      <c r="Y13" s="339"/>
      <c r="Z13" s="33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row>
    <row r="14" spans="1:83" x14ac:dyDescent="0.2">
      <c r="A14" s="89"/>
      <c r="B14" s="492"/>
      <c r="C14" s="316"/>
      <c r="D14" s="351"/>
      <c r="E14" s="351"/>
      <c r="F14" s="107"/>
      <c r="G14" s="108"/>
      <c r="H14" s="108"/>
      <c r="I14" s="108"/>
      <c r="J14" s="108"/>
      <c r="K14" s="108"/>
      <c r="L14" s="108"/>
      <c r="M14" s="108"/>
      <c r="N14" s="108"/>
      <c r="O14" s="108"/>
      <c r="P14" s="108"/>
      <c r="Q14" s="108"/>
      <c r="R14" s="108"/>
      <c r="S14" s="108"/>
      <c r="T14" s="108"/>
      <c r="U14" s="108"/>
      <c r="V14" s="108"/>
      <c r="W14" s="108"/>
      <c r="X14" s="108"/>
      <c r="Y14" s="108"/>
      <c r="Z14" s="108"/>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row>
    <row r="15" spans="1:83" x14ac:dyDescent="0.2">
      <c r="A15" s="89"/>
      <c r="B15" s="492"/>
      <c r="C15" s="316"/>
      <c r="D15" s="351"/>
      <c r="E15" s="351"/>
      <c r="F15" s="107"/>
      <c r="G15" s="108"/>
      <c r="H15" s="108"/>
      <c r="I15" s="108"/>
      <c r="J15" s="108"/>
      <c r="K15" s="108"/>
      <c r="L15" s="108"/>
      <c r="M15" s="108"/>
      <c r="N15" s="108"/>
      <c r="O15" s="108"/>
      <c r="P15" s="108"/>
      <c r="Q15" s="108"/>
      <c r="R15" s="108"/>
      <c r="S15" s="108"/>
      <c r="T15" s="108"/>
      <c r="U15" s="108"/>
      <c r="V15" s="108"/>
      <c r="W15" s="108"/>
      <c r="X15" s="108"/>
      <c r="Y15" s="108"/>
      <c r="Z15" s="108"/>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row>
    <row r="16" spans="1:83" x14ac:dyDescent="0.2">
      <c r="A16" s="89"/>
      <c r="B16" s="492"/>
      <c r="C16" s="316"/>
      <c r="D16" s="351"/>
      <c r="E16" s="351"/>
      <c r="F16" s="107"/>
      <c r="G16" s="109"/>
      <c r="H16" s="108"/>
      <c r="I16" s="108"/>
      <c r="J16" s="108"/>
      <c r="K16" s="108"/>
      <c r="L16" s="108"/>
      <c r="M16" s="108"/>
      <c r="N16" s="108"/>
      <c r="O16" s="108"/>
      <c r="P16" s="108"/>
      <c r="Q16" s="108"/>
      <c r="R16" s="108"/>
      <c r="S16" s="108"/>
      <c r="T16" s="108"/>
      <c r="U16" s="108"/>
      <c r="V16" s="108"/>
      <c r="W16" s="108"/>
      <c r="X16" s="108"/>
      <c r="Y16" s="108"/>
      <c r="Z16" s="108"/>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row>
    <row r="17" spans="1:83" x14ac:dyDescent="0.2">
      <c r="A17" s="89"/>
      <c r="B17" s="492"/>
      <c r="C17" s="316"/>
      <c r="D17" s="351"/>
      <c r="E17" s="351"/>
      <c r="F17" s="107"/>
      <c r="G17" s="108"/>
      <c r="H17" s="108"/>
      <c r="I17" s="108"/>
      <c r="J17" s="108"/>
      <c r="K17" s="108"/>
      <c r="L17" s="108"/>
      <c r="M17" s="108"/>
      <c r="N17" s="108"/>
      <c r="O17" s="108"/>
      <c r="P17" s="108"/>
      <c r="Q17" s="108"/>
      <c r="R17" s="108"/>
      <c r="S17" s="108"/>
      <c r="T17" s="108"/>
      <c r="U17" s="108"/>
      <c r="V17" s="108"/>
      <c r="W17" s="108"/>
      <c r="X17" s="108"/>
      <c r="Y17" s="108"/>
      <c r="Z17" s="108"/>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row>
    <row r="18" spans="1:83" x14ac:dyDescent="0.2">
      <c r="A18" s="89"/>
      <c r="B18" s="107"/>
      <c r="C18" s="105"/>
      <c r="D18" s="106"/>
      <c r="E18" s="351"/>
      <c r="F18" s="107"/>
      <c r="G18" s="325"/>
      <c r="H18" s="325"/>
      <c r="I18" s="325"/>
      <c r="J18" s="325"/>
      <c r="K18" s="325"/>
      <c r="L18" s="325"/>
      <c r="M18" s="325"/>
      <c r="N18" s="325"/>
      <c r="O18" s="325"/>
      <c r="P18" s="325"/>
      <c r="Q18" s="325"/>
      <c r="R18" s="325"/>
      <c r="S18" s="325"/>
      <c r="T18" s="325"/>
      <c r="U18" s="325"/>
      <c r="V18" s="325"/>
      <c r="W18" s="325"/>
      <c r="X18" s="325"/>
      <c r="Y18" s="325"/>
      <c r="Z18" s="325"/>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row>
    <row r="19" spans="1:83" x14ac:dyDescent="0.2">
      <c r="A19" s="89"/>
      <c r="B19" s="107"/>
      <c r="C19" s="105"/>
      <c r="D19" s="106"/>
      <c r="E19" s="106"/>
      <c r="F19" s="107"/>
      <c r="G19" s="108"/>
      <c r="H19" s="108"/>
      <c r="I19" s="108"/>
      <c r="J19" s="108"/>
      <c r="K19" s="108"/>
      <c r="L19" s="108"/>
      <c r="M19" s="108"/>
      <c r="N19" s="108"/>
      <c r="O19" s="108"/>
      <c r="P19" s="108"/>
      <c r="Q19" s="108"/>
      <c r="R19" s="108"/>
      <c r="S19" s="108"/>
      <c r="T19" s="108"/>
      <c r="U19" s="108"/>
      <c r="V19" s="108"/>
      <c r="W19" s="108"/>
      <c r="X19" s="108"/>
      <c r="Y19" s="108"/>
      <c r="Z19" s="108"/>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row>
    <row r="20" spans="1:83" x14ac:dyDescent="0.2">
      <c r="A20" s="89"/>
      <c r="B20" s="107"/>
      <c r="C20" s="105"/>
      <c r="D20" s="106"/>
      <c r="E20" s="106"/>
      <c r="F20" s="107"/>
      <c r="G20" s="108"/>
      <c r="H20" s="108"/>
      <c r="I20" s="108"/>
      <c r="J20" s="108"/>
      <c r="K20" s="108"/>
      <c r="L20" s="108"/>
      <c r="M20" s="108"/>
      <c r="N20" s="108"/>
      <c r="O20" s="108"/>
      <c r="P20" s="108"/>
      <c r="Q20" s="108"/>
      <c r="R20" s="108"/>
      <c r="S20" s="108"/>
      <c r="T20" s="108"/>
      <c r="U20" s="108"/>
      <c r="V20" s="108"/>
      <c r="W20" s="108"/>
      <c r="X20" s="108"/>
      <c r="Y20" s="108"/>
      <c r="Z20" s="108"/>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row>
    <row r="21" spans="1:83" x14ac:dyDescent="0.2">
      <c r="A21" s="89"/>
      <c r="B21" s="112"/>
      <c r="C21" s="110"/>
      <c r="D21" s="111"/>
      <c r="E21" s="111"/>
      <c r="F21" s="112"/>
      <c r="G21" s="113"/>
      <c r="H21" s="113"/>
      <c r="I21" s="113"/>
      <c r="J21" s="113"/>
      <c r="K21" s="113"/>
      <c r="L21" s="113"/>
      <c r="M21" s="113"/>
      <c r="N21" s="113"/>
      <c r="O21" s="113"/>
      <c r="P21" s="113"/>
      <c r="Q21" s="113"/>
      <c r="R21" s="113"/>
      <c r="S21" s="113"/>
      <c r="T21" s="113"/>
      <c r="U21" s="113"/>
      <c r="V21" s="113"/>
      <c r="W21" s="113"/>
      <c r="X21" s="113"/>
      <c r="Y21" s="113"/>
      <c r="Z21" s="113"/>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row>
    <row r="22" spans="1:83" ht="15" x14ac:dyDescent="0.2">
      <c r="A22" s="89"/>
      <c r="B22" s="340" t="s">
        <v>157</v>
      </c>
      <c r="C22" s="341"/>
      <c r="D22" s="342"/>
      <c r="E22" s="342"/>
      <c r="F22" s="343"/>
      <c r="G22" s="344"/>
      <c r="H22" s="344"/>
      <c r="I22" s="344"/>
      <c r="J22" s="344"/>
      <c r="K22" s="344"/>
      <c r="L22" s="344"/>
      <c r="M22" s="344"/>
      <c r="N22" s="344"/>
      <c r="O22" s="344"/>
      <c r="P22" s="344"/>
      <c r="Q22" s="344"/>
      <c r="R22" s="344"/>
      <c r="S22" s="344"/>
      <c r="T22" s="344"/>
      <c r="U22" s="344"/>
      <c r="V22" s="344"/>
      <c r="W22" s="344"/>
      <c r="X22" s="344"/>
      <c r="Y22" s="344"/>
      <c r="Z22" s="344"/>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row>
    <row r="23" spans="1:83" ht="30" x14ac:dyDescent="0.2">
      <c r="A23" s="89"/>
      <c r="B23" s="347" t="s">
        <v>254</v>
      </c>
      <c r="C23" s="341"/>
      <c r="D23" s="342"/>
      <c r="E23" s="342"/>
      <c r="F23" s="343"/>
      <c r="G23" s="345"/>
      <c r="H23" s="345"/>
      <c r="I23" s="345"/>
      <c r="J23" s="345"/>
      <c r="K23" s="345"/>
      <c r="L23" s="345"/>
      <c r="M23" s="345"/>
      <c r="N23" s="345"/>
      <c r="O23" s="345"/>
      <c r="P23" s="345"/>
      <c r="Q23" s="345"/>
      <c r="R23" s="345"/>
      <c r="S23" s="345"/>
      <c r="T23" s="345"/>
      <c r="U23" s="345"/>
      <c r="V23" s="345"/>
      <c r="W23" s="345"/>
      <c r="X23" s="345"/>
      <c r="Y23" s="345"/>
      <c r="Z23" s="345"/>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row>
    <row r="24" spans="1:83" ht="28.5" x14ac:dyDescent="0.2">
      <c r="A24" s="89"/>
      <c r="B24" s="107" t="s">
        <v>510</v>
      </c>
      <c r="C24" s="105" t="s">
        <v>507</v>
      </c>
      <c r="D24" s="106" t="s">
        <v>353</v>
      </c>
      <c r="E24" s="106" t="s">
        <v>343</v>
      </c>
      <c r="F24" s="107"/>
      <c r="G24" s="109" t="s">
        <v>223</v>
      </c>
      <c r="H24" s="109" t="s">
        <v>223</v>
      </c>
      <c r="I24" s="109" t="s">
        <v>223</v>
      </c>
      <c r="J24" s="109" t="s">
        <v>223</v>
      </c>
      <c r="K24" s="109" t="s">
        <v>223</v>
      </c>
      <c r="L24" s="109" t="s">
        <v>223</v>
      </c>
      <c r="M24" s="109" t="s">
        <v>223</v>
      </c>
      <c r="N24" s="109" t="s">
        <v>223</v>
      </c>
      <c r="O24" s="109" t="s">
        <v>223</v>
      </c>
      <c r="P24" s="109" t="s">
        <v>223</v>
      </c>
      <c r="Q24" s="109" t="s">
        <v>223</v>
      </c>
      <c r="R24" s="109" t="s">
        <v>223</v>
      </c>
      <c r="S24" s="109" t="s">
        <v>223</v>
      </c>
      <c r="T24" s="109" t="s">
        <v>223</v>
      </c>
      <c r="U24" s="109" t="s">
        <v>223</v>
      </c>
      <c r="V24" s="109" t="s">
        <v>223</v>
      </c>
      <c r="W24" s="109" t="s">
        <v>223</v>
      </c>
      <c r="X24" s="109" t="s">
        <v>223</v>
      </c>
      <c r="Y24" s="109" t="s">
        <v>223</v>
      </c>
      <c r="Z24" s="109" t="s">
        <v>223</v>
      </c>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row>
    <row r="25" spans="1:83" ht="57" x14ac:dyDescent="0.2">
      <c r="A25" s="89"/>
      <c r="B25" s="107" t="s">
        <v>511</v>
      </c>
      <c r="C25" s="105" t="s">
        <v>507</v>
      </c>
      <c r="D25" s="106" t="s">
        <v>353</v>
      </c>
      <c r="E25" s="106" t="s">
        <v>343</v>
      </c>
      <c r="F25" s="107" t="s">
        <v>354</v>
      </c>
      <c r="G25" s="109" t="s">
        <v>223</v>
      </c>
      <c r="H25" s="109" t="s">
        <v>223</v>
      </c>
      <c r="I25" s="109" t="s">
        <v>223</v>
      </c>
      <c r="J25" s="109" t="s">
        <v>223</v>
      </c>
      <c r="K25" s="109" t="s">
        <v>223</v>
      </c>
      <c r="L25" s="109" t="s">
        <v>214</v>
      </c>
      <c r="M25" s="109" t="s">
        <v>214</v>
      </c>
      <c r="N25" s="109" t="s">
        <v>214</v>
      </c>
      <c r="O25" s="109" t="s">
        <v>214</v>
      </c>
      <c r="P25" s="109" t="s">
        <v>214</v>
      </c>
      <c r="Q25" s="109" t="s">
        <v>214</v>
      </c>
      <c r="R25" s="109" t="s">
        <v>214</v>
      </c>
      <c r="S25" s="109" t="s">
        <v>214</v>
      </c>
      <c r="T25" s="109" t="s">
        <v>214</v>
      </c>
      <c r="U25" s="109" t="s">
        <v>214</v>
      </c>
      <c r="V25" s="109" t="s">
        <v>214</v>
      </c>
      <c r="W25" s="109" t="s">
        <v>214</v>
      </c>
      <c r="X25" s="109" t="s">
        <v>214</v>
      </c>
      <c r="Y25" s="109" t="s">
        <v>214</v>
      </c>
      <c r="Z25" s="109" t="s">
        <v>214</v>
      </c>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row>
    <row r="26" spans="1:83" ht="28.5" x14ac:dyDescent="0.2">
      <c r="A26" s="89"/>
      <c r="B26" s="107" t="s">
        <v>509</v>
      </c>
      <c r="C26" s="105" t="s">
        <v>508</v>
      </c>
      <c r="D26" s="106" t="s">
        <v>353</v>
      </c>
      <c r="E26" s="106" t="s">
        <v>343</v>
      </c>
      <c r="F26" s="107"/>
      <c r="G26" s="109" t="s">
        <v>214</v>
      </c>
      <c r="H26" s="109" t="s">
        <v>214</v>
      </c>
      <c r="I26" s="109" t="s">
        <v>214</v>
      </c>
      <c r="J26" s="109" t="s">
        <v>214</v>
      </c>
      <c r="K26" s="109" t="s">
        <v>214</v>
      </c>
      <c r="L26" s="109" t="s">
        <v>214</v>
      </c>
      <c r="M26" s="109" t="s">
        <v>214</v>
      </c>
      <c r="N26" s="109" t="s">
        <v>223</v>
      </c>
      <c r="O26" s="109" t="s">
        <v>223</v>
      </c>
      <c r="P26" s="109" t="s">
        <v>223</v>
      </c>
      <c r="Q26" s="109" t="s">
        <v>223</v>
      </c>
      <c r="R26" s="109" t="s">
        <v>223</v>
      </c>
      <c r="S26" s="109" t="s">
        <v>223</v>
      </c>
      <c r="T26" s="109" t="s">
        <v>223</v>
      </c>
      <c r="U26" s="109" t="s">
        <v>223</v>
      </c>
      <c r="V26" s="109" t="s">
        <v>223</v>
      </c>
      <c r="W26" s="109" t="s">
        <v>223</v>
      </c>
      <c r="X26" s="109" t="s">
        <v>223</v>
      </c>
      <c r="Y26" s="109" t="s">
        <v>223</v>
      </c>
      <c r="Z26" s="109" t="s">
        <v>223</v>
      </c>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row>
    <row r="27" spans="1:83" ht="57" x14ac:dyDescent="0.2">
      <c r="A27" s="89"/>
      <c r="B27" s="107" t="s">
        <v>490</v>
      </c>
      <c r="C27" s="105" t="s">
        <v>355</v>
      </c>
      <c r="D27" s="106" t="s">
        <v>353</v>
      </c>
      <c r="E27" s="106" t="s">
        <v>343</v>
      </c>
      <c r="F27" s="107" t="s">
        <v>496</v>
      </c>
      <c r="G27" s="109" t="s">
        <v>223</v>
      </c>
      <c r="H27" s="109" t="s">
        <v>223</v>
      </c>
      <c r="I27" s="109" t="s">
        <v>223</v>
      </c>
      <c r="J27" s="109" t="s">
        <v>223</v>
      </c>
      <c r="K27" s="109" t="s">
        <v>223</v>
      </c>
      <c r="L27" s="109" t="s">
        <v>214</v>
      </c>
      <c r="M27" s="109" t="s">
        <v>214</v>
      </c>
      <c r="N27" s="109" t="s">
        <v>214</v>
      </c>
      <c r="O27" s="109" t="s">
        <v>214</v>
      </c>
      <c r="P27" s="109" t="s">
        <v>214</v>
      </c>
      <c r="Q27" s="109" t="s">
        <v>214</v>
      </c>
      <c r="R27" s="109" t="s">
        <v>214</v>
      </c>
      <c r="S27" s="109" t="s">
        <v>214</v>
      </c>
      <c r="T27" s="109" t="s">
        <v>214</v>
      </c>
      <c r="U27" s="109" t="s">
        <v>214</v>
      </c>
      <c r="V27" s="109" t="s">
        <v>214</v>
      </c>
      <c r="W27" s="109" t="s">
        <v>214</v>
      </c>
      <c r="X27" s="109" t="s">
        <v>214</v>
      </c>
      <c r="Y27" s="109" t="s">
        <v>214</v>
      </c>
      <c r="Z27" s="109" t="s">
        <v>214</v>
      </c>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row>
    <row r="28" spans="1:83" ht="28.5" x14ac:dyDescent="0.2">
      <c r="A28" s="89"/>
      <c r="B28" s="107" t="s">
        <v>412</v>
      </c>
      <c r="C28" s="105" t="s">
        <v>356</v>
      </c>
      <c r="D28" s="106" t="s">
        <v>353</v>
      </c>
      <c r="E28" s="106" t="s">
        <v>343</v>
      </c>
      <c r="F28" s="107" t="s">
        <v>413</v>
      </c>
      <c r="G28" s="109" t="s">
        <v>214</v>
      </c>
      <c r="H28" s="109" t="s">
        <v>214</v>
      </c>
      <c r="I28" s="109" t="s">
        <v>214</v>
      </c>
      <c r="J28" s="109" t="s">
        <v>214</v>
      </c>
      <c r="K28" s="109" t="s">
        <v>214</v>
      </c>
      <c r="L28" s="109" t="s">
        <v>214</v>
      </c>
      <c r="M28" s="109" t="s">
        <v>214</v>
      </c>
      <c r="N28" s="109" t="s">
        <v>214</v>
      </c>
      <c r="O28" s="109" t="s">
        <v>214</v>
      </c>
      <c r="P28" s="109" t="s">
        <v>214</v>
      </c>
      <c r="Q28" s="109" t="s">
        <v>214</v>
      </c>
      <c r="R28" s="109" t="s">
        <v>214</v>
      </c>
      <c r="S28" s="109" t="s">
        <v>214</v>
      </c>
      <c r="T28" s="109" t="s">
        <v>214</v>
      </c>
      <c r="U28" s="109" t="s">
        <v>214</v>
      </c>
      <c r="V28" s="109" t="s">
        <v>214</v>
      </c>
      <c r="W28" s="109" t="s">
        <v>214</v>
      </c>
      <c r="X28" s="109" t="s">
        <v>214</v>
      </c>
      <c r="Y28" s="109" t="s">
        <v>214</v>
      </c>
      <c r="Z28" s="109" t="s">
        <v>214</v>
      </c>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row>
    <row r="29" spans="1:83" x14ac:dyDescent="0.2">
      <c r="A29" s="89"/>
      <c r="B29" s="107"/>
      <c r="C29" s="105"/>
      <c r="D29" s="106"/>
      <c r="E29" s="106"/>
      <c r="F29" s="107"/>
      <c r="G29" s="323"/>
      <c r="H29" s="323"/>
      <c r="I29" s="323"/>
      <c r="J29" s="323"/>
      <c r="K29" s="323"/>
      <c r="L29" s="323"/>
      <c r="M29" s="323"/>
      <c r="N29" s="323"/>
      <c r="O29" s="323"/>
      <c r="P29" s="323"/>
      <c r="Q29" s="323"/>
      <c r="R29" s="323"/>
      <c r="S29" s="323"/>
      <c r="T29" s="323"/>
      <c r="U29" s="323"/>
      <c r="V29" s="323"/>
      <c r="W29" s="323"/>
      <c r="X29" s="323"/>
      <c r="Y29" s="323"/>
      <c r="Z29" s="323"/>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row>
    <row r="30" spans="1:83" x14ac:dyDescent="0.2">
      <c r="A30" s="89"/>
      <c r="B30" s="107"/>
      <c r="C30" s="105"/>
      <c r="D30" s="106"/>
      <c r="E30" s="106"/>
      <c r="F30" s="107"/>
      <c r="G30" s="323"/>
      <c r="H30" s="323"/>
      <c r="I30" s="323"/>
      <c r="J30" s="323"/>
      <c r="K30" s="323"/>
      <c r="L30" s="323"/>
      <c r="M30" s="323"/>
      <c r="N30" s="323"/>
      <c r="O30" s="323"/>
      <c r="P30" s="323"/>
      <c r="Q30" s="323"/>
      <c r="R30" s="323"/>
      <c r="S30" s="323"/>
      <c r="T30" s="323"/>
      <c r="U30" s="323"/>
      <c r="V30" s="323"/>
      <c r="W30" s="323"/>
      <c r="X30" s="323"/>
      <c r="Y30" s="323"/>
      <c r="Z30" s="323"/>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row>
    <row r="31" spans="1:83" x14ac:dyDescent="0.2">
      <c r="A31" s="89"/>
      <c r="B31" s="107"/>
      <c r="C31" s="105"/>
      <c r="D31" s="106"/>
      <c r="E31" s="106"/>
      <c r="F31" s="107"/>
      <c r="G31" s="323"/>
      <c r="H31" s="323"/>
      <c r="I31" s="323"/>
      <c r="J31" s="323"/>
      <c r="K31" s="323"/>
      <c r="L31" s="323"/>
      <c r="M31" s="323"/>
      <c r="N31" s="323"/>
      <c r="O31" s="323"/>
      <c r="P31" s="323"/>
      <c r="Q31" s="323"/>
      <c r="R31" s="323"/>
      <c r="S31" s="323"/>
      <c r="T31" s="323"/>
      <c r="U31" s="323"/>
      <c r="V31" s="323"/>
      <c r="W31" s="323"/>
      <c r="X31" s="323"/>
      <c r="Y31" s="323"/>
      <c r="Z31" s="323"/>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row>
    <row r="32" spans="1:83" x14ac:dyDescent="0.2">
      <c r="A32" s="89"/>
      <c r="B32" s="107"/>
      <c r="C32" s="105"/>
      <c r="D32" s="106"/>
      <c r="E32" s="106"/>
      <c r="F32" s="107"/>
      <c r="G32" s="323"/>
      <c r="H32" s="323"/>
      <c r="I32" s="323"/>
      <c r="J32" s="323"/>
      <c r="K32" s="323"/>
      <c r="L32" s="323"/>
      <c r="M32" s="323"/>
      <c r="N32" s="323"/>
      <c r="O32" s="323"/>
      <c r="P32" s="323"/>
      <c r="Q32" s="323"/>
      <c r="R32" s="323"/>
      <c r="S32" s="323"/>
      <c r="T32" s="323"/>
      <c r="U32" s="323"/>
      <c r="V32" s="323"/>
      <c r="W32" s="323"/>
      <c r="X32" s="323"/>
      <c r="Y32" s="323"/>
      <c r="Z32" s="323"/>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row>
    <row r="33" spans="1:83" x14ac:dyDescent="0.2">
      <c r="A33" s="89"/>
      <c r="B33" s="107"/>
      <c r="C33" s="105"/>
      <c r="D33" s="106"/>
      <c r="E33" s="106"/>
      <c r="F33" s="107"/>
      <c r="G33" s="323"/>
      <c r="H33" s="323"/>
      <c r="I33" s="323"/>
      <c r="J33" s="323"/>
      <c r="K33" s="323"/>
      <c r="L33" s="323"/>
      <c r="M33" s="323"/>
      <c r="N33" s="323"/>
      <c r="O33" s="323"/>
      <c r="P33" s="323"/>
      <c r="Q33" s="323"/>
      <c r="R33" s="323"/>
      <c r="S33" s="323"/>
      <c r="T33" s="323"/>
      <c r="U33" s="323"/>
      <c r="V33" s="323"/>
      <c r="W33" s="323"/>
      <c r="X33" s="323"/>
      <c r="Y33" s="323"/>
      <c r="Z33" s="323"/>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row>
    <row r="34" spans="1:83" x14ac:dyDescent="0.2">
      <c r="A34" s="89"/>
      <c r="B34" s="107"/>
      <c r="C34" s="105"/>
      <c r="D34" s="106"/>
      <c r="E34" s="106"/>
      <c r="F34" s="107"/>
      <c r="G34" s="109"/>
      <c r="H34" s="109"/>
      <c r="I34" s="109"/>
      <c r="J34" s="109"/>
      <c r="K34" s="109"/>
      <c r="L34" s="109"/>
      <c r="M34" s="109"/>
      <c r="N34" s="109"/>
      <c r="O34" s="109"/>
      <c r="P34" s="109"/>
      <c r="Q34" s="109"/>
      <c r="R34" s="109"/>
      <c r="S34" s="109"/>
      <c r="T34" s="109"/>
      <c r="U34" s="109"/>
      <c r="V34" s="109"/>
      <c r="W34" s="109"/>
      <c r="X34" s="109"/>
      <c r="Y34" s="109"/>
      <c r="Z34" s="10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row>
    <row r="35" spans="1:83" x14ac:dyDescent="0.2">
      <c r="A35" s="89"/>
      <c r="B35" s="107"/>
      <c r="C35" s="105"/>
      <c r="D35" s="106"/>
      <c r="E35" s="106"/>
      <c r="F35" s="107"/>
      <c r="G35" s="109"/>
      <c r="H35" s="109"/>
      <c r="I35" s="109"/>
      <c r="J35" s="109"/>
      <c r="K35" s="109"/>
      <c r="L35" s="109"/>
      <c r="M35" s="109"/>
      <c r="N35" s="109"/>
      <c r="O35" s="109"/>
      <c r="P35" s="109"/>
      <c r="Q35" s="109"/>
      <c r="R35" s="109"/>
      <c r="S35" s="109"/>
      <c r="T35" s="109"/>
      <c r="U35" s="109"/>
      <c r="V35" s="109"/>
      <c r="W35" s="109"/>
      <c r="X35" s="109"/>
      <c r="Y35" s="109"/>
      <c r="Z35" s="10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row>
    <row r="36" spans="1:83" x14ac:dyDescent="0.2">
      <c r="A36" s="89"/>
      <c r="B36" s="107"/>
      <c r="C36" s="105"/>
      <c r="D36" s="106"/>
      <c r="E36" s="106"/>
      <c r="F36" s="107"/>
      <c r="G36" s="109"/>
      <c r="H36" s="109"/>
      <c r="I36" s="109"/>
      <c r="J36" s="109"/>
      <c r="K36" s="109"/>
      <c r="L36" s="109"/>
      <c r="M36" s="109"/>
      <c r="N36" s="109"/>
      <c r="O36" s="109"/>
      <c r="P36" s="109"/>
      <c r="Q36" s="109"/>
      <c r="R36" s="109"/>
      <c r="S36" s="109"/>
      <c r="T36" s="109"/>
      <c r="U36" s="109"/>
      <c r="V36" s="109"/>
      <c r="W36" s="109"/>
      <c r="X36" s="109"/>
      <c r="Y36" s="109"/>
      <c r="Z36" s="10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row>
    <row r="37" spans="1:83" x14ac:dyDescent="0.2">
      <c r="A37" s="89"/>
      <c r="B37" s="107"/>
      <c r="C37" s="105"/>
      <c r="D37" s="106"/>
      <c r="E37" s="106"/>
      <c r="F37" s="107"/>
      <c r="G37" s="323"/>
      <c r="H37" s="323"/>
      <c r="I37" s="323"/>
      <c r="J37" s="323"/>
      <c r="K37" s="323"/>
      <c r="L37" s="323"/>
      <c r="M37" s="323"/>
      <c r="N37" s="323"/>
      <c r="O37" s="323"/>
      <c r="P37" s="323"/>
      <c r="Q37" s="323"/>
      <c r="R37" s="323"/>
      <c r="S37" s="323"/>
      <c r="T37" s="323"/>
      <c r="U37" s="323"/>
      <c r="V37" s="323"/>
      <c r="W37" s="323"/>
      <c r="X37" s="323"/>
      <c r="Y37" s="323"/>
      <c r="Z37" s="323"/>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row>
    <row r="38" spans="1:83" x14ac:dyDescent="0.2">
      <c r="A38" s="89"/>
      <c r="B38" s="107"/>
      <c r="C38" s="105"/>
      <c r="D38" s="106"/>
      <c r="E38" s="106"/>
      <c r="F38" s="107"/>
      <c r="G38" s="323"/>
      <c r="H38" s="323"/>
      <c r="I38" s="323"/>
      <c r="J38" s="323"/>
      <c r="K38" s="323"/>
      <c r="L38" s="323"/>
      <c r="M38" s="323"/>
      <c r="N38" s="323"/>
      <c r="O38" s="323"/>
      <c r="P38" s="323"/>
      <c r="Q38" s="323"/>
      <c r="R38" s="323"/>
      <c r="S38" s="323"/>
      <c r="T38" s="323"/>
      <c r="U38" s="323"/>
      <c r="V38" s="323"/>
      <c r="W38" s="323"/>
      <c r="X38" s="323"/>
      <c r="Y38" s="323"/>
      <c r="Z38" s="323"/>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row>
    <row r="39" spans="1:83" x14ac:dyDescent="0.2">
      <c r="A39" s="89"/>
      <c r="B39" s="107"/>
      <c r="C39" s="105"/>
      <c r="D39" s="106"/>
      <c r="E39" s="106"/>
      <c r="F39" s="107"/>
      <c r="G39" s="109"/>
      <c r="H39" s="109"/>
      <c r="I39" s="109"/>
      <c r="J39" s="109"/>
      <c r="K39" s="109"/>
      <c r="L39" s="109"/>
      <c r="M39" s="109"/>
      <c r="N39" s="109"/>
      <c r="O39" s="109"/>
      <c r="P39" s="109"/>
      <c r="Q39" s="109"/>
      <c r="R39" s="109"/>
      <c r="S39" s="109"/>
      <c r="T39" s="109"/>
      <c r="U39" s="109"/>
      <c r="V39" s="109"/>
      <c r="W39" s="109"/>
      <c r="X39" s="109"/>
      <c r="Y39" s="109"/>
      <c r="Z39" s="10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row>
    <row r="40" spans="1:83" x14ac:dyDescent="0.2">
      <c r="A40" s="89"/>
      <c r="B40" s="107"/>
      <c r="C40" s="105"/>
      <c r="D40" s="106"/>
      <c r="E40" s="106"/>
      <c r="F40" s="107"/>
      <c r="G40" s="109"/>
      <c r="H40" s="109"/>
      <c r="I40" s="109"/>
      <c r="J40" s="109"/>
      <c r="K40" s="109"/>
      <c r="L40" s="109"/>
      <c r="M40" s="109"/>
      <c r="N40" s="109"/>
      <c r="O40" s="109"/>
      <c r="P40" s="109"/>
      <c r="Q40" s="109"/>
      <c r="R40" s="109"/>
      <c r="S40" s="109"/>
      <c r="T40" s="109"/>
      <c r="U40" s="109"/>
      <c r="V40" s="109"/>
      <c r="W40" s="109"/>
      <c r="X40" s="109"/>
      <c r="Y40" s="109"/>
      <c r="Z40" s="10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row>
    <row r="41" spans="1:83" x14ac:dyDescent="0.2">
      <c r="A41" s="89"/>
      <c r="B41" s="107"/>
      <c r="C41" s="105"/>
      <c r="D41" s="106"/>
      <c r="E41" s="106"/>
      <c r="F41" s="107"/>
      <c r="G41" s="109"/>
      <c r="H41" s="109"/>
      <c r="I41" s="109"/>
      <c r="J41" s="109"/>
      <c r="K41" s="109"/>
      <c r="L41" s="109"/>
      <c r="M41" s="109"/>
      <c r="N41" s="109"/>
      <c r="O41" s="109"/>
      <c r="P41" s="109"/>
      <c r="Q41" s="109"/>
      <c r="R41" s="109"/>
      <c r="S41" s="109"/>
      <c r="T41" s="109"/>
      <c r="U41" s="109"/>
      <c r="V41" s="109"/>
      <c r="W41" s="109"/>
      <c r="X41" s="109"/>
      <c r="Y41" s="109"/>
      <c r="Z41" s="10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row>
    <row r="42" spans="1:83" x14ac:dyDescent="0.2">
      <c r="A42" s="89"/>
      <c r="B42" s="112"/>
      <c r="C42" s="110"/>
      <c r="D42" s="111"/>
      <c r="E42" s="111"/>
      <c r="F42" s="112"/>
      <c r="G42" s="113"/>
      <c r="H42" s="113"/>
      <c r="I42" s="113"/>
      <c r="J42" s="113"/>
      <c r="K42" s="113"/>
      <c r="L42" s="113"/>
      <c r="M42" s="113"/>
      <c r="N42" s="113"/>
      <c r="O42" s="113"/>
      <c r="P42" s="113"/>
      <c r="Q42" s="113"/>
      <c r="R42" s="113"/>
      <c r="S42" s="113"/>
      <c r="T42" s="113"/>
      <c r="U42" s="113"/>
      <c r="V42" s="113"/>
      <c r="W42" s="113"/>
      <c r="X42" s="113"/>
      <c r="Y42" s="113"/>
      <c r="Z42" s="113"/>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row>
    <row r="43" spans="1:83" ht="15" x14ac:dyDescent="0.25">
      <c r="A43" s="89"/>
      <c r="B43" s="346" t="s">
        <v>158</v>
      </c>
      <c r="C43" s="341"/>
      <c r="D43" s="342"/>
      <c r="E43" s="342"/>
      <c r="F43" s="343"/>
      <c r="G43" s="345"/>
      <c r="H43" s="345"/>
      <c r="I43" s="345"/>
      <c r="J43" s="345"/>
      <c r="K43" s="345"/>
      <c r="L43" s="345"/>
      <c r="M43" s="345"/>
      <c r="N43" s="345"/>
      <c r="O43" s="345"/>
      <c r="P43" s="345"/>
      <c r="Q43" s="345"/>
      <c r="R43" s="345"/>
      <c r="S43" s="345"/>
      <c r="T43" s="345"/>
      <c r="U43" s="345"/>
      <c r="V43" s="345"/>
      <c r="W43" s="345"/>
      <c r="X43" s="345"/>
      <c r="Y43" s="345"/>
      <c r="Z43" s="345"/>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row>
    <row r="44" spans="1:83" ht="30" x14ac:dyDescent="0.2">
      <c r="A44" s="89"/>
      <c r="B44" s="347" t="s">
        <v>284</v>
      </c>
      <c r="C44" s="341"/>
      <c r="D44" s="342"/>
      <c r="E44" s="342"/>
      <c r="F44" s="343"/>
      <c r="G44" s="345"/>
      <c r="H44" s="345"/>
      <c r="I44" s="345"/>
      <c r="J44" s="345"/>
      <c r="K44" s="345"/>
      <c r="L44" s="345"/>
      <c r="M44" s="345"/>
      <c r="N44" s="345"/>
      <c r="O44" s="345"/>
      <c r="P44" s="345"/>
      <c r="Q44" s="345"/>
      <c r="R44" s="345"/>
      <c r="S44" s="345"/>
      <c r="T44" s="345"/>
      <c r="U44" s="345"/>
      <c r="V44" s="345"/>
      <c r="W44" s="345"/>
      <c r="X44" s="345"/>
      <c r="Y44" s="345"/>
      <c r="Z44" s="345"/>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row>
    <row r="45" spans="1:83" ht="174" customHeight="1" x14ac:dyDescent="0.2">
      <c r="A45" s="89"/>
      <c r="B45" s="107" t="s">
        <v>381</v>
      </c>
      <c r="C45" s="105"/>
      <c r="D45" s="106" t="s">
        <v>372</v>
      </c>
      <c r="E45" s="106" t="s">
        <v>523</v>
      </c>
      <c r="F45" s="107" t="s">
        <v>515</v>
      </c>
      <c r="G45" s="623">
        <f>(194*C59)+(27*C60)</f>
        <v>38519.42</v>
      </c>
      <c r="H45" s="623">
        <v>38519.42</v>
      </c>
      <c r="I45" s="623">
        <v>38519.42</v>
      </c>
      <c r="J45" s="623">
        <v>38519.42</v>
      </c>
      <c r="K45" s="623">
        <v>38519.42</v>
      </c>
      <c r="L45" s="623">
        <v>38519.42</v>
      </c>
      <c r="M45" s="623">
        <v>38519.42</v>
      </c>
      <c r="N45" s="623">
        <v>38519.42</v>
      </c>
      <c r="O45" s="623">
        <v>38519.42</v>
      </c>
      <c r="P45" s="623">
        <v>38519.42</v>
      </c>
      <c r="Q45" s="623">
        <v>38519.42</v>
      </c>
      <c r="R45" s="623">
        <v>38519.42</v>
      </c>
      <c r="S45" s="623">
        <v>38519.42</v>
      </c>
      <c r="T45" s="623">
        <v>38519.42</v>
      </c>
      <c r="U45" s="623">
        <v>38519.42</v>
      </c>
      <c r="V45" s="623">
        <v>38519.42</v>
      </c>
      <c r="W45" s="623">
        <v>38519.42</v>
      </c>
      <c r="X45" s="623">
        <v>38519.42</v>
      </c>
      <c r="Y45" s="623">
        <v>38519.42</v>
      </c>
      <c r="Z45" s="623">
        <v>38519.42</v>
      </c>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row>
    <row r="46" spans="1:83" ht="15" x14ac:dyDescent="0.2">
      <c r="A46" s="89"/>
      <c r="B46" s="107"/>
      <c r="C46" s="105"/>
      <c r="D46" s="106"/>
      <c r="E46" s="106"/>
      <c r="F46" s="107"/>
      <c r="G46" s="619"/>
      <c r="H46" s="619"/>
      <c r="I46" s="619"/>
      <c r="J46" s="619"/>
      <c r="K46" s="619"/>
      <c r="L46" s="619"/>
      <c r="M46" s="619"/>
      <c r="N46" s="619"/>
      <c r="O46" s="619"/>
      <c r="P46" s="619"/>
      <c r="Q46" s="619"/>
      <c r="R46" s="619"/>
      <c r="S46" s="619"/>
      <c r="T46" s="619"/>
      <c r="U46" s="619"/>
      <c r="V46" s="619"/>
      <c r="W46" s="619"/>
      <c r="X46" s="619"/>
      <c r="Y46" s="619"/>
      <c r="Z46" s="61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row>
    <row r="47" spans="1:83" x14ac:dyDescent="0.2">
      <c r="A47" s="89"/>
      <c r="B47" s="107"/>
      <c r="C47" s="105"/>
      <c r="D47" s="106"/>
      <c r="E47" s="106"/>
      <c r="F47" s="107"/>
      <c r="G47" s="109"/>
      <c r="H47" s="109"/>
      <c r="I47" s="109"/>
      <c r="J47" s="109"/>
      <c r="K47" s="109"/>
      <c r="L47" s="109"/>
      <c r="M47" s="109"/>
      <c r="N47" s="109"/>
      <c r="O47" s="109"/>
      <c r="P47" s="109"/>
      <c r="Q47" s="109"/>
      <c r="R47" s="109"/>
      <c r="S47" s="109"/>
      <c r="T47" s="109"/>
      <c r="U47" s="109"/>
      <c r="V47" s="109"/>
      <c r="W47" s="109"/>
      <c r="X47" s="109"/>
      <c r="Y47" s="109"/>
      <c r="Z47" s="10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row>
    <row r="48" spans="1:83" x14ac:dyDescent="0.2">
      <c r="A48" s="89"/>
      <c r="B48" s="107"/>
      <c r="C48" s="105"/>
      <c r="D48" s="106"/>
      <c r="E48" s="106"/>
      <c r="F48" s="107"/>
      <c r="G48" s="109"/>
      <c r="H48" s="109"/>
      <c r="I48" s="109"/>
      <c r="J48" s="109"/>
      <c r="K48" s="109"/>
      <c r="L48" s="109"/>
      <c r="M48" s="109"/>
      <c r="N48" s="109"/>
      <c r="O48" s="109"/>
      <c r="P48" s="109"/>
      <c r="Q48" s="109"/>
      <c r="R48" s="109"/>
      <c r="S48" s="109"/>
      <c r="T48" s="109"/>
      <c r="U48" s="109"/>
      <c r="V48" s="109"/>
      <c r="W48" s="109"/>
      <c r="X48" s="109"/>
      <c r="Y48" s="109"/>
      <c r="Z48" s="10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row>
    <row r="49" spans="1:83" x14ac:dyDescent="0.2">
      <c r="A49" s="89"/>
      <c r="B49" s="107"/>
      <c r="C49" s="105"/>
      <c r="D49" s="106"/>
      <c r="E49" s="106"/>
      <c r="F49" s="107"/>
      <c r="G49" s="109"/>
      <c r="H49" s="109"/>
      <c r="I49" s="109"/>
      <c r="J49" s="109"/>
      <c r="K49" s="109"/>
      <c r="L49" s="109"/>
      <c r="M49" s="109"/>
      <c r="N49" s="109"/>
      <c r="O49" s="109"/>
      <c r="P49" s="109"/>
      <c r="Q49" s="109"/>
      <c r="R49" s="109"/>
      <c r="S49" s="109"/>
      <c r="T49" s="109"/>
      <c r="U49" s="109"/>
      <c r="V49" s="109"/>
      <c r="W49" s="109"/>
      <c r="X49" s="109"/>
      <c r="Y49" s="109"/>
      <c r="Z49" s="10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row>
    <row r="50" spans="1:83" x14ac:dyDescent="0.2">
      <c r="A50" s="89"/>
      <c r="B50" s="107"/>
      <c r="C50" s="105"/>
      <c r="D50" s="106"/>
      <c r="E50" s="106"/>
      <c r="F50" s="107"/>
      <c r="G50" s="109"/>
      <c r="H50" s="109"/>
      <c r="I50" s="109"/>
      <c r="J50" s="109"/>
      <c r="K50" s="109"/>
      <c r="L50" s="109"/>
      <c r="M50" s="109"/>
      <c r="N50" s="109"/>
      <c r="O50" s="109"/>
      <c r="P50" s="109"/>
      <c r="Q50" s="109"/>
      <c r="R50" s="109"/>
      <c r="S50" s="109"/>
      <c r="T50" s="109"/>
      <c r="U50" s="109"/>
      <c r="V50" s="109"/>
      <c r="W50" s="109"/>
      <c r="X50" s="109"/>
      <c r="Y50" s="109"/>
      <c r="Z50" s="10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row>
    <row r="51" spans="1:83" x14ac:dyDescent="0.2">
      <c r="A51" s="89"/>
      <c r="B51" s="107"/>
      <c r="C51" s="105"/>
      <c r="D51" s="106"/>
      <c r="E51" s="106"/>
      <c r="F51" s="107"/>
      <c r="G51" s="109"/>
      <c r="H51" s="109"/>
      <c r="I51" s="109"/>
      <c r="J51" s="109"/>
      <c r="K51" s="109"/>
      <c r="L51" s="109"/>
      <c r="M51" s="109"/>
      <c r="N51" s="109"/>
      <c r="O51" s="109"/>
      <c r="P51" s="109"/>
      <c r="Q51" s="109"/>
      <c r="R51" s="109"/>
      <c r="S51" s="109"/>
      <c r="T51" s="109"/>
      <c r="U51" s="109"/>
      <c r="V51" s="109"/>
      <c r="W51" s="109"/>
      <c r="X51" s="109"/>
      <c r="Y51" s="109"/>
      <c r="Z51" s="10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row>
    <row r="52" spans="1:83" x14ac:dyDescent="0.2">
      <c r="A52" s="89"/>
      <c r="B52" s="107"/>
      <c r="C52" s="105"/>
      <c r="D52" s="106"/>
      <c r="E52" s="106"/>
      <c r="F52" s="107"/>
      <c r="G52" s="109"/>
      <c r="H52" s="109"/>
      <c r="I52" s="109"/>
      <c r="J52" s="109"/>
      <c r="K52" s="109"/>
      <c r="L52" s="109"/>
      <c r="M52" s="109"/>
      <c r="N52" s="109"/>
      <c r="O52" s="109"/>
      <c r="P52" s="109"/>
      <c r="Q52" s="109"/>
      <c r="R52" s="109"/>
      <c r="S52" s="109"/>
      <c r="T52" s="109"/>
      <c r="U52" s="109"/>
      <c r="V52" s="109"/>
      <c r="W52" s="109"/>
      <c r="X52" s="109"/>
      <c r="Y52" s="109"/>
      <c r="Z52" s="10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row>
    <row r="53" spans="1:83" s="89" customFormat="1" x14ac:dyDescent="0.2"/>
    <row r="54" spans="1:83" s="89" customFormat="1" ht="15" x14ac:dyDescent="0.2">
      <c r="B54" s="464" t="s">
        <v>266</v>
      </c>
    </row>
    <row r="55" spans="1:83" s="89" customFormat="1" x14ac:dyDescent="0.2"/>
    <row r="56" spans="1:83" ht="15" x14ac:dyDescent="0.25">
      <c r="B56" s="621" t="s">
        <v>373</v>
      </c>
    </row>
    <row r="58" spans="1:83" ht="15" x14ac:dyDescent="0.25">
      <c r="B58" s="672" t="s">
        <v>374</v>
      </c>
      <c r="C58" s="103" t="s">
        <v>375</v>
      </c>
      <c r="D58" s="673"/>
      <c r="E58" s="673" t="s">
        <v>56</v>
      </c>
      <c r="F58" s="674"/>
    </row>
    <row r="59" spans="1:83" x14ac:dyDescent="0.2">
      <c r="B59" s="671" t="s">
        <v>377</v>
      </c>
      <c r="C59" s="622">
        <v>189.73</v>
      </c>
      <c r="E59" s="89" t="s">
        <v>380</v>
      </c>
    </row>
    <row r="60" spans="1:83" x14ac:dyDescent="0.2">
      <c r="B60" s="671" t="s">
        <v>378</v>
      </c>
      <c r="C60" s="622">
        <v>63.4</v>
      </c>
      <c r="E60" s="89" t="s">
        <v>379</v>
      </c>
    </row>
    <row r="62" spans="1:83" x14ac:dyDescent="0.2">
      <c r="B62" s="90" t="s">
        <v>376</v>
      </c>
    </row>
    <row r="63" spans="1:83" x14ac:dyDescent="0.2">
      <c r="B63" s="608" t="s">
        <v>513</v>
      </c>
    </row>
    <row r="64" spans="1:83" x14ac:dyDescent="0.2">
      <c r="B64" s="657" t="s">
        <v>512</v>
      </c>
    </row>
    <row r="65" spans="2:2" x14ac:dyDescent="0.2">
      <c r="B65" s="608" t="s">
        <v>514</v>
      </c>
    </row>
  </sheetData>
  <customSheetViews>
    <customSheetView guid="{F0620CD8-87A9-448D-9A15-FA44C9D2FC91}" scale="80">
      <pageMargins left="0.7" right="0.7" top="0.75" bottom="0.75" header="0.3" footer="0.3"/>
      <pageSetup paperSize="9" orientation="portrait" r:id="rId1"/>
    </customSheetView>
  </customSheetViews>
  <hyperlinks>
    <hyperlink ref="B13" location="'Tip QuantInd'!A1" display="How to complete"/>
    <hyperlink ref="B23" location="'Tip QualInd'!A1" display="How to complete"/>
    <hyperlink ref="B44" location="'Tip OthInd'!A1" display="How to complete"/>
    <hyperlink ref="B54" location="'RS Attrib'!A1" display="Go to next sheet"/>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AF567"/>
  <sheetViews>
    <sheetView zoomScale="80" zoomScaleNormal="80" workbookViewId="0"/>
  </sheetViews>
  <sheetFormatPr defaultRowHeight="14.25" x14ac:dyDescent="0.2"/>
  <cols>
    <col min="1" max="1" width="4.6640625" style="174" customWidth="1"/>
    <col min="2" max="2" width="19.109375" style="174" customWidth="1"/>
    <col min="3" max="3" width="45.109375" style="174" customWidth="1"/>
    <col min="4" max="4" width="16.88671875" style="174" customWidth="1"/>
    <col min="5" max="5" width="8.77734375" style="174" customWidth="1"/>
    <col min="6" max="6" width="17.44140625" style="174" customWidth="1"/>
    <col min="7" max="7" width="23.44140625" style="174" bestFit="1" customWidth="1"/>
    <col min="8" max="27" width="10.33203125" style="174" customWidth="1"/>
    <col min="28" max="28" width="21.5546875" style="174" customWidth="1"/>
    <col min="29" max="16384" width="8.88671875" style="174"/>
  </cols>
  <sheetData>
    <row r="2" spans="2:8" x14ac:dyDescent="0.2">
      <c r="B2" s="634" t="s">
        <v>414</v>
      </c>
    </row>
    <row r="4" spans="2:8" ht="15.75" x14ac:dyDescent="0.25">
      <c r="B4" s="173" t="s">
        <v>123</v>
      </c>
    </row>
    <row r="5" spans="2:8" x14ac:dyDescent="0.2">
      <c r="G5" s="175"/>
      <c r="H5" s="176"/>
    </row>
    <row r="6" spans="2:8" ht="15" x14ac:dyDescent="0.25">
      <c r="B6" s="207" t="s">
        <v>155</v>
      </c>
    </row>
    <row r="7" spans="2:8" x14ac:dyDescent="0.2">
      <c r="B7" s="174" t="s">
        <v>449</v>
      </c>
    </row>
    <row r="8" spans="2:8" x14ac:dyDescent="0.2">
      <c r="B8" s="174" t="s">
        <v>196</v>
      </c>
    </row>
    <row r="9" spans="2:8" x14ac:dyDescent="0.2">
      <c r="B9" s="174" t="s">
        <v>199</v>
      </c>
    </row>
    <row r="11" spans="2:8" x14ac:dyDescent="0.2">
      <c r="B11" s="373" t="s">
        <v>194</v>
      </c>
    </row>
    <row r="12" spans="2:8" x14ac:dyDescent="0.2">
      <c r="B12" s="373" t="s">
        <v>193</v>
      </c>
    </row>
    <row r="13" spans="2:8" x14ac:dyDescent="0.2">
      <c r="B13" s="373" t="s">
        <v>195</v>
      </c>
    </row>
    <row r="14" spans="2:8" x14ac:dyDescent="0.2">
      <c r="B14" s="373" t="s">
        <v>299</v>
      </c>
    </row>
    <row r="15" spans="2:8" x14ac:dyDescent="0.2">
      <c r="B15" s="373" t="s">
        <v>298</v>
      </c>
    </row>
    <row r="16" spans="2:8" x14ac:dyDescent="0.2">
      <c r="B16" s="373"/>
    </row>
    <row r="17" spans="2:27" ht="15" x14ac:dyDescent="0.2">
      <c r="B17" s="373" t="s">
        <v>300</v>
      </c>
      <c r="F17" s="732" t="s">
        <v>266</v>
      </c>
      <c r="G17" s="733"/>
    </row>
    <row r="19" spans="2:27" ht="15" x14ac:dyDescent="0.2">
      <c r="B19" s="738" t="s">
        <v>289</v>
      </c>
      <c r="C19" s="739"/>
    </row>
    <row r="20" spans="2:27" x14ac:dyDescent="0.2">
      <c r="B20" s="175"/>
      <c r="C20" s="308"/>
    </row>
    <row r="21" spans="2:27" x14ac:dyDescent="0.2">
      <c r="B21" s="175" t="s">
        <v>5</v>
      </c>
      <c r="C21" s="308" t="str">
        <f>Focus!C16</f>
        <v>Castle Eden Dene</v>
      </c>
    </row>
    <row r="22" spans="2:27" x14ac:dyDescent="0.2">
      <c r="B22" s="372"/>
      <c r="C22" s="308"/>
    </row>
    <row r="23" spans="2:27" x14ac:dyDescent="0.2">
      <c r="B23" s="174" t="s">
        <v>58</v>
      </c>
      <c r="D23" s="2"/>
      <c r="E23" s="177"/>
    </row>
    <row r="24" spans="2:27" x14ac:dyDescent="0.2">
      <c r="D24" s="382"/>
      <c r="E24" s="382"/>
      <c r="F24" s="382"/>
      <c r="G24" s="382"/>
      <c r="H24" s="382"/>
      <c r="I24" s="382"/>
      <c r="J24" s="382"/>
      <c r="K24" s="382"/>
      <c r="L24" s="382"/>
      <c r="M24" s="382"/>
      <c r="N24" s="382"/>
      <c r="O24" s="382"/>
      <c r="P24" s="382"/>
      <c r="Q24" s="382"/>
      <c r="R24" s="382"/>
      <c r="S24" s="382"/>
    </row>
    <row r="25" spans="2:27" x14ac:dyDescent="0.2">
      <c r="B25" s="373" t="s">
        <v>209</v>
      </c>
      <c r="D25" s="382"/>
      <c r="E25" s="382"/>
      <c r="F25" s="382"/>
      <c r="G25" s="382"/>
      <c r="H25" s="382"/>
      <c r="I25" s="382"/>
      <c r="J25" s="382"/>
      <c r="K25" s="382"/>
      <c r="L25" s="382"/>
      <c r="M25" s="382"/>
      <c r="N25" s="382"/>
      <c r="O25" s="382"/>
      <c r="P25" s="382"/>
      <c r="Q25" s="382"/>
      <c r="R25" s="382"/>
      <c r="S25" s="382"/>
    </row>
    <row r="26" spans="2:27" x14ac:dyDescent="0.2">
      <c r="B26" s="373" t="s">
        <v>210</v>
      </c>
      <c r="D26" s="382"/>
      <c r="E26" s="382"/>
      <c r="F26" s="382"/>
      <c r="G26" s="382"/>
      <c r="H26" s="382"/>
      <c r="I26" s="382"/>
      <c r="J26" s="382"/>
      <c r="K26" s="382"/>
      <c r="L26" s="382"/>
      <c r="M26" s="382"/>
      <c r="N26" s="382"/>
      <c r="O26" s="382"/>
      <c r="P26" s="382"/>
      <c r="Q26" s="382"/>
      <c r="R26" s="382"/>
      <c r="S26" s="382"/>
    </row>
    <row r="27" spans="2:27" x14ac:dyDescent="0.2">
      <c r="B27" s="373"/>
      <c r="D27" s="550"/>
      <c r="E27" s="550"/>
      <c r="F27" s="550"/>
      <c r="G27" s="550"/>
      <c r="H27" s="550"/>
      <c r="I27" s="550"/>
      <c r="J27" s="550"/>
      <c r="K27" s="550"/>
      <c r="L27" s="550"/>
      <c r="M27" s="550"/>
      <c r="N27" s="550"/>
      <c r="O27" s="550"/>
      <c r="P27" s="550"/>
      <c r="Q27" s="550"/>
      <c r="R27" s="550"/>
      <c r="S27" s="550"/>
    </row>
    <row r="28" spans="2:27" x14ac:dyDescent="0.2">
      <c r="B28" s="551" t="s">
        <v>316</v>
      </c>
      <c r="D28" s="550"/>
      <c r="E28" s="550"/>
      <c r="F28" s="550"/>
      <c r="G28" s="550"/>
      <c r="H28" s="550"/>
      <c r="I28" s="550"/>
      <c r="J28" s="550"/>
      <c r="K28" s="550"/>
      <c r="L28" s="550"/>
      <c r="M28" s="550"/>
      <c r="N28" s="550"/>
      <c r="O28" s="550"/>
      <c r="P28" s="550"/>
      <c r="Q28" s="550"/>
      <c r="R28" s="550"/>
      <c r="S28" s="550"/>
    </row>
    <row r="29" spans="2:27" x14ac:dyDescent="0.2">
      <c r="D29" s="177"/>
      <c r="E29" s="177"/>
      <c r="F29" s="177"/>
      <c r="G29" s="177"/>
      <c r="H29" s="177"/>
      <c r="I29" s="177"/>
      <c r="J29" s="177"/>
      <c r="K29" s="177"/>
      <c r="L29" s="177"/>
      <c r="M29" s="177"/>
      <c r="N29" s="177"/>
      <c r="O29" s="177"/>
      <c r="P29" s="177"/>
      <c r="Q29" s="177"/>
      <c r="R29" s="177"/>
      <c r="S29" s="177"/>
    </row>
    <row r="30" spans="2:27" ht="15" x14ac:dyDescent="0.25">
      <c r="C30" s="178"/>
      <c r="D30" s="179"/>
      <c r="E30" s="179"/>
      <c r="F30" s="179"/>
      <c r="G30" s="180"/>
      <c r="H30" s="740" t="s">
        <v>450</v>
      </c>
      <c r="I30" s="741"/>
      <c r="J30" s="741"/>
      <c r="K30" s="741"/>
      <c r="L30" s="741"/>
      <c r="M30" s="741"/>
      <c r="N30" s="741"/>
      <c r="O30" s="741"/>
      <c r="P30" s="741"/>
      <c r="Q30" s="741"/>
      <c r="R30" s="741"/>
      <c r="S30" s="741"/>
      <c r="T30" s="741"/>
      <c r="U30" s="741"/>
      <c r="V30" s="741"/>
      <c r="W30" s="741"/>
      <c r="X30" s="741"/>
      <c r="Y30" s="741"/>
      <c r="Z30" s="741"/>
      <c r="AA30" s="741"/>
    </row>
    <row r="31" spans="2:27" ht="30" x14ac:dyDescent="0.25">
      <c r="B31" s="181" t="s">
        <v>62</v>
      </c>
      <c r="C31" s="182" t="s">
        <v>63</v>
      </c>
      <c r="D31" s="183" t="s">
        <v>55</v>
      </c>
      <c r="E31" s="183" t="s">
        <v>79</v>
      </c>
      <c r="F31" s="183" t="s">
        <v>68</v>
      </c>
      <c r="G31" s="181" t="s">
        <v>65</v>
      </c>
      <c r="H31" s="184">
        <v>2016</v>
      </c>
      <c r="I31" s="185">
        <v>2017</v>
      </c>
      <c r="J31" s="185">
        <f t="shared" ref="J31:AA31" si="0">I31+1</f>
        <v>2018</v>
      </c>
      <c r="K31" s="185">
        <f t="shared" si="0"/>
        <v>2019</v>
      </c>
      <c r="L31" s="185">
        <f t="shared" si="0"/>
        <v>2020</v>
      </c>
      <c r="M31" s="185">
        <f t="shared" si="0"/>
        <v>2021</v>
      </c>
      <c r="N31" s="185">
        <f t="shared" si="0"/>
        <v>2022</v>
      </c>
      <c r="O31" s="185">
        <f t="shared" si="0"/>
        <v>2023</v>
      </c>
      <c r="P31" s="185">
        <f t="shared" si="0"/>
        <v>2024</v>
      </c>
      <c r="Q31" s="185">
        <f t="shared" si="0"/>
        <v>2025</v>
      </c>
      <c r="R31" s="185">
        <f t="shared" si="0"/>
        <v>2026</v>
      </c>
      <c r="S31" s="185">
        <f t="shared" si="0"/>
        <v>2027</v>
      </c>
      <c r="T31" s="185">
        <f t="shared" si="0"/>
        <v>2028</v>
      </c>
      <c r="U31" s="185">
        <f t="shared" si="0"/>
        <v>2029</v>
      </c>
      <c r="V31" s="185">
        <f t="shared" si="0"/>
        <v>2030</v>
      </c>
      <c r="W31" s="185">
        <f t="shared" si="0"/>
        <v>2031</v>
      </c>
      <c r="X31" s="185">
        <f t="shared" si="0"/>
        <v>2032</v>
      </c>
      <c r="Y31" s="185">
        <f t="shared" si="0"/>
        <v>2033</v>
      </c>
      <c r="Z31" s="185">
        <f t="shared" si="0"/>
        <v>2034</v>
      </c>
      <c r="AA31" s="185">
        <f t="shared" si="0"/>
        <v>2035</v>
      </c>
    </row>
    <row r="32" spans="2:27" ht="15" x14ac:dyDescent="0.25">
      <c r="B32" s="186" t="s">
        <v>17</v>
      </c>
      <c r="C32" s="187"/>
      <c r="D32" s="128"/>
      <c r="E32" s="128"/>
      <c r="F32" s="128"/>
      <c r="G32" s="129"/>
      <c r="H32" s="130"/>
      <c r="I32" s="131"/>
      <c r="J32" s="131"/>
      <c r="K32" s="131"/>
      <c r="L32" s="131"/>
      <c r="M32" s="131"/>
      <c r="N32" s="131"/>
      <c r="O32" s="131"/>
      <c r="P32" s="131"/>
      <c r="Q32" s="131"/>
      <c r="R32" s="131"/>
      <c r="S32" s="131"/>
      <c r="T32" s="131"/>
      <c r="U32" s="131"/>
      <c r="V32" s="131"/>
      <c r="W32" s="131"/>
      <c r="X32" s="131"/>
      <c r="Y32" s="131"/>
      <c r="Z32" s="131"/>
      <c r="AA32" s="131"/>
    </row>
    <row r="33" spans="2:27" x14ac:dyDescent="0.2">
      <c r="B33" s="736" t="str">
        <f>'RS Phys Flow'!B16</f>
        <v>Quality sawmill timber</v>
      </c>
      <c r="C33" s="188" t="s">
        <v>191</v>
      </c>
      <c r="D33" s="189"/>
      <c r="E33" s="189"/>
      <c r="F33" s="189"/>
      <c r="G33" s="190"/>
      <c r="H33" s="512"/>
      <c r="I33" s="512"/>
      <c r="J33" s="512"/>
      <c r="K33" s="512"/>
      <c r="L33" s="512"/>
      <c r="M33" s="512"/>
      <c r="N33" s="512"/>
      <c r="O33" s="512"/>
      <c r="P33" s="512"/>
      <c r="Q33" s="512"/>
      <c r="R33" s="512"/>
      <c r="S33" s="512"/>
      <c r="T33" s="512"/>
      <c r="U33" s="512"/>
      <c r="V33" s="512"/>
      <c r="W33" s="512"/>
      <c r="X33" s="512"/>
      <c r="Y33" s="512"/>
      <c r="Z33" s="512"/>
      <c r="AA33" s="512"/>
    </row>
    <row r="34" spans="2:27" ht="28.5" x14ac:dyDescent="0.2">
      <c r="B34" s="737"/>
      <c r="C34" s="363" t="s">
        <v>286</v>
      </c>
      <c r="D34" s="357"/>
      <c r="E34" s="189" t="s">
        <v>80</v>
      </c>
      <c r="F34" s="357"/>
      <c r="G34" s="157"/>
      <c r="H34" s="552"/>
      <c r="I34" s="552"/>
      <c r="J34" s="552"/>
      <c r="K34" s="552"/>
      <c r="L34" s="552"/>
      <c r="M34" s="552"/>
      <c r="N34" s="552"/>
      <c r="O34" s="552"/>
      <c r="P34" s="552"/>
      <c r="Q34" s="552"/>
      <c r="R34" s="552"/>
      <c r="S34" s="552"/>
      <c r="T34" s="552"/>
      <c r="U34" s="552"/>
      <c r="V34" s="552"/>
      <c r="W34" s="552"/>
      <c r="X34" s="552"/>
      <c r="Y34" s="552"/>
      <c r="Z34" s="552"/>
      <c r="AA34" s="552"/>
    </row>
    <row r="35" spans="2:27" ht="28.5" x14ac:dyDescent="0.2">
      <c r="B35" s="737"/>
      <c r="C35" s="363" t="s">
        <v>287</v>
      </c>
      <c r="D35" s="357"/>
      <c r="E35" s="189" t="s">
        <v>80</v>
      </c>
      <c r="F35" s="357"/>
      <c r="G35" s="157"/>
      <c r="H35" s="552"/>
      <c r="I35" s="552"/>
      <c r="J35" s="552"/>
      <c r="K35" s="552"/>
      <c r="L35" s="552"/>
      <c r="M35" s="552"/>
      <c r="N35" s="552"/>
      <c r="O35" s="552"/>
      <c r="P35" s="552"/>
      <c r="Q35" s="552"/>
      <c r="R35" s="552"/>
      <c r="S35" s="552"/>
      <c r="T35" s="552"/>
      <c r="U35" s="552"/>
      <c r="V35" s="552"/>
      <c r="W35" s="552"/>
      <c r="X35" s="552"/>
      <c r="Y35" s="552"/>
      <c r="Z35" s="552"/>
      <c r="AA35" s="552"/>
    </row>
    <row r="36" spans="2:27" ht="28.5" x14ac:dyDescent="0.2">
      <c r="B36" s="737"/>
      <c r="C36" s="363" t="s">
        <v>288</v>
      </c>
      <c r="D36" s="357"/>
      <c r="E36" s="189" t="s">
        <v>80</v>
      </c>
      <c r="F36" s="357"/>
      <c r="G36" s="157"/>
      <c r="H36" s="552"/>
      <c r="I36" s="552"/>
      <c r="J36" s="552"/>
      <c r="K36" s="552"/>
      <c r="L36" s="552"/>
      <c r="M36" s="552"/>
      <c r="N36" s="552"/>
      <c r="O36" s="552"/>
      <c r="P36" s="552"/>
      <c r="Q36" s="552"/>
      <c r="R36" s="552"/>
      <c r="S36" s="552"/>
      <c r="T36" s="552"/>
      <c r="U36" s="552"/>
      <c r="V36" s="552"/>
      <c r="W36" s="552"/>
      <c r="X36" s="552"/>
      <c r="Y36" s="552"/>
      <c r="Z36" s="552"/>
      <c r="AA36" s="552"/>
    </row>
    <row r="37" spans="2:27" x14ac:dyDescent="0.2">
      <c r="B37" s="737"/>
      <c r="C37" s="191" t="s">
        <v>81</v>
      </c>
      <c r="D37" s="189"/>
      <c r="E37" s="189" t="s">
        <v>80</v>
      </c>
      <c r="F37" s="189"/>
      <c r="G37" s="190"/>
      <c r="H37" s="512">
        <f>(H34*'X RS Gen V Info'!$E$54)+('RS Attrib'!H35*'X RS Gen V Info'!$E$55)+('RS Attrib'!H36*'X RS Gen V Info'!$E$56)</f>
        <v>0</v>
      </c>
      <c r="I37" s="512">
        <f>(I34*'X RS Gen V Info'!$E$54)+('RS Attrib'!I35*'X RS Gen V Info'!$E$55)+('RS Attrib'!I36*'X RS Gen V Info'!$E$56)</f>
        <v>0</v>
      </c>
      <c r="J37" s="512">
        <f>(J34*'X RS Gen V Info'!$E$54)+('RS Attrib'!J35*'X RS Gen V Info'!$E$55)+('RS Attrib'!J36*'X RS Gen V Info'!$E$56)</f>
        <v>0</v>
      </c>
      <c r="K37" s="512">
        <f>(K34*'X RS Gen V Info'!$E$54)+('RS Attrib'!K35*'X RS Gen V Info'!$E$55)+('RS Attrib'!K36*'X RS Gen V Info'!$E$56)</f>
        <v>0</v>
      </c>
      <c r="L37" s="512">
        <f>(L34*'X RS Gen V Info'!$E$54)+('RS Attrib'!L35*'X RS Gen V Info'!$E$55)+('RS Attrib'!L36*'X RS Gen V Info'!$E$56)</f>
        <v>0</v>
      </c>
      <c r="M37" s="512">
        <f>(M34*'X RS Gen V Info'!$E$54)+('RS Attrib'!M35*'X RS Gen V Info'!$E$55)+('RS Attrib'!M36*'X RS Gen V Info'!$E$56)</f>
        <v>0</v>
      </c>
      <c r="N37" s="512">
        <f>(N34*'X RS Gen V Info'!$E$54)+('RS Attrib'!N35*'X RS Gen V Info'!$E$55)+('RS Attrib'!N36*'X RS Gen V Info'!$E$56)</f>
        <v>0</v>
      </c>
      <c r="O37" s="512">
        <f>(O34*'X RS Gen V Info'!$E$54)+('RS Attrib'!O35*'X RS Gen V Info'!$E$55)+('RS Attrib'!O36*'X RS Gen V Info'!$E$56)</f>
        <v>0</v>
      </c>
      <c r="P37" s="512">
        <f>(P34*'X RS Gen V Info'!$E$54)+('RS Attrib'!P35*'X RS Gen V Info'!$E$55)+('RS Attrib'!P36*'X RS Gen V Info'!$E$56)</f>
        <v>0</v>
      </c>
      <c r="Q37" s="512">
        <f>(Q34*'X RS Gen V Info'!$E$54)+('RS Attrib'!Q35*'X RS Gen V Info'!$E$55)+('RS Attrib'!Q36*'X RS Gen V Info'!$E$56)</f>
        <v>0</v>
      </c>
      <c r="R37" s="512">
        <f>(R34*'X RS Gen V Info'!$E$54)+('RS Attrib'!R35*'X RS Gen V Info'!$E$55)+('RS Attrib'!R36*'X RS Gen V Info'!$E$56)</f>
        <v>0</v>
      </c>
      <c r="S37" s="512">
        <f>(S34*'X RS Gen V Info'!$E$54)+('RS Attrib'!S35*'X RS Gen V Info'!$E$55)+('RS Attrib'!S36*'X RS Gen V Info'!$E$56)</f>
        <v>0</v>
      </c>
      <c r="T37" s="512">
        <f>(T34*'X RS Gen V Info'!$E$54)+('RS Attrib'!T35*'X RS Gen V Info'!$E$55)+('RS Attrib'!T36*'X RS Gen V Info'!$E$56)</f>
        <v>0</v>
      </c>
      <c r="U37" s="512">
        <f>(U34*'X RS Gen V Info'!$E$54)+('RS Attrib'!U35*'X RS Gen V Info'!$E$55)+('RS Attrib'!U36*'X RS Gen V Info'!$E$56)</f>
        <v>0</v>
      </c>
      <c r="V37" s="512">
        <f>(V34*'X RS Gen V Info'!$E$54)+('RS Attrib'!V35*'X RS Gen V Info'!$E$55)+('RS Attrib'!V36*'X RS Gen V Info'!$E$56)</f>
        <v>0</v>
      </c>
      <c r="W37" s="512">
        <f>(W34*'X RS Gen V Info'!$E$54)+('RS Attrib'!W35*'X RS Gen V Info'!$E$55)+('RS Attrib'!W36*'X RS Gen V Info'!$E$56)</f>
        <v>0</v>
      </c>
      <c r="X37" s="512">
        <f>(X34*'X RS Gen V Info'!$E$54)+('RS Attrib'!X35*'X RS Gen V Info'!$E$55)+('RS Attrib'!X36*'X RS Gen V Info'!$E$56)</f>
        <v>0</v>
      </c>
      <c r="Y37" s="512">
        <f>(Y34*'X RS Gen V Info'!$E$54)+('RS Attrib'!Y35*'X RS Gen V Info'!$E$55)+('RS Attrib'!Y36*'X RS Gen V Info'!$E$56)</f>
        <v>0</v>
      </c>
      <c r="Z37" s="512">
        <f>(Z34*'X RS Gen V Info'!$E$54)+('RS Attrib'!Z35*'X RS Gen V Info'!$E$55)+('RS Attrib'!Z36*'X RS Gen V Info'!$E$56)</f>
        <v>0</v>
      </c>
      <c r="AA37" s="512">
        <f>(AA34*'X RS Gen V Info'!$E$54)+('RS Attrib'!AA35*'X RS Gen V Info'!$E$55)+('RS Attrib'!AA36*'X RS Gen V Info'!$E$56)</f>
        <v>0</v>
      </c>
    </row>
    <row r="38" spans="2:27" x14ac:dyDescent="0.2">
      <c r="B38" s="737"/>
      <c r="C38" s="363" t="s">
        <v>177</v>
      </c>
      <c r="D38" s="357"/>
      <c r="E38" s="481" t="s">
        <v>61</v>
      </c>
      <c r="F38" s="357"/>
      <c r="G38" s="157"/>
      <c r="H38" s="552"/>
      <c r="I38" s="552"/>
      <c r="J38" s="552"/>
      <c r="K38" s="552"/>
      <c r="L38" s="552"/>
      <c r="M38" s="552"/>
      <c r="N38" s="552"/>
      <c r="O38" s="552"/>
      <c r="P38" s="552"/>
      <c r="Q38" s="552"/>
      <c r="R38" s="552"/>
      <c r="S38" s="552"/>
      <c r="T38" s="552"/>
      <c r="U38" s="552"/>
      <c r="V38" s="552"/>
      <c r="W38" s="552"/>
      <c r="X38" s="552"/>
      <c r="Y38" s="552"/>
      <c r="Z38" s="552"/>
      <c r="AA38" s="552"/>
    </row>
    <row r="39" spans="2:27" x14ac:dyDescent="0.2">
      <c r="B39" s="737"/>
      <c r="C39" s="362" t="s">
        <v>178</v>
      </c>
      <c r="D39" s="357"/>
      <c r="E39" s="481" t="s">
        <v>61</v>
      </c>
      <c r="F39" s="357"/>
      <c r="G39" s="157"/>
      <c r="H39" s="552"/>
      <c r="I39" s="552"/>
      <c r="J39" s="552"/>
      <c r="K39" s="552"/>
      <c r="L39" s="552"/>
      <c r="M39" s="552"/>
      <c r="N39" s="552"/>
      <c r="O39" s="552"/>
      <c r="P39" s="552"/>
      <c r="Q39" s="552"/>
      <c r="R39" s="552"/>
      <c r="S39" s="552"/>
      <c r="T39" s="552"/>
      <c r="U39" s="552"/>
      <c r="V39" s="552"/>
      <c r="W39" s="552"/>
      <c r="X39" s="552"/>
      <c r="Y39" s="552"/>
      <c r="Z39" s="552"/>
      <c r="AA39" s="552"/>
    </row>
    <row r="40" spans="2:27" x14ac:dyDescent="0.2">
      <c r="B40" s="737"/>
      <c r="C40" s="362" t="s">
        <v>179</v>
      </c>
      <c r="D40" s="357"/>
      <c r="E40" s="481" t="s">
        <v>61</v>
      </c>
      <c r="F40" s="357"/>
      <c r="G40" s="157"/>
      <c r="H40" s="552"/>
      <c r="I40" s="552"/>
      <c r="J40" s="552"/>
      <c r="K40" s="552"/>
      <c r="L40" s="552"/>
      <c r="M40" s="552"/>
      <c r="N40" s="552"/>
      <c r="O40" s="552"/>
      <c r="P40" s="552"/>
      <c r="Q40" s="552"/>
      <c r="R40" s="552"/>
      <c r="S40" s="552"/>
      <c r="T40" s="552"/>
      <c r="U40" s="552"/>
      <c r="V40" s="552"/>
      <c r="W40" s="552"/>
      <c r="X40" s="552"/>
      <c r="Y40" s="552"/>
      <c r="Z40" s="552"/>
      <c r="AA40" s="552"/>
    </row>
    <row r="41" spans="2:27" x14ac:dyDescent="0.2">
      <c r="B41" s="737"/>
      <c r="C41" s="362" t="s">
        <v>180</v>
      </c>
      <c r="D41" s="357"/>
      <c r="E41" s="481" t="s">
        <v>61</v>
      </c>
      <c r="F41" s="357"/>
      <c r="G41" s="157"/>
      <c r="H41" s="552"/>
      <c r="I41" s="552"/>
      <c r="J41" s="552"/>
      <c r="K41" s="552"/>
      <c r="L41" s="552"/>
      <c r="M41" s="552"/>
      <c r="N41" s="552"/>
      <c r="O41" s="552"/>
      <c r="P41" s="552"/>
      <c r="Q41" s="552"/>
      <c r="R41" s="552"/>
      <c r="S41" s="552"/>
      <c r="T41" s="552"/>
      <c r="U41" s="552"/>
      <c r="V41" s="552"/>
      <c r="W41" s="552"/>
      <c r="X41" s="552"/>
      <c r="Y41" s="552"/>
      <c r="Z41" s="552"/>
      <c r="AA41" s="552"/>
    </row>
    <row r="42" spans="2:27" x14ac:dyDescent="0.2">
      <c r="B42" s="737"/>
      <c r="C42" s="362" t="s">
        <v>181</v>
      </c>
      <c r="D42" s="357"/>
      <c r="E42" s="481" t="s">
        <v>61</v>
      </c>
      <c r="F42" s="357"/>
      <c r="G42" s="157"/>
      <c r="H42" s="552"/>
      <c r="I42" s="552"/>
      <c r="J42" s="552"/>
      <c r="K42" s="552"/>
      <c r="L42" s="552"/>
      <c r="M42" s="552"/>
      <c r="N42" s="552"/>
      <c r="O42" s="552"/>
      <c r="P42" s="552"/>
      <c r="Q42" s="552"/>
      <c r="R42" s="552"/>
      <c r="S42" s="552"/>
      <c r="T42" s="552"/>
      <c r="U42" s="552"/>
      <c r="V42" s="552"/>
      <c r="W42" s="552"/>
      <c r="X42" s="552"/>
      <c r="Y42" s="552"/>
      <c r="Z42" s="552"/>
      <c r="AA42" s="552"/>
    </row>
    <row r="43" spans="2:27" x14ac:dyDescent="0.2">
      <c r="B43" s="737"/>
      <c r="C43" s="362" t="s">
        <v>182</v>
      </c>
      <c r="D43" s="357"/>
      <c r="E43" s="481" t="s">
        <v>80</v>
      </c>
      <c r="F43" s="357"/>
      <c r="G43" s="157"/>
      <c r="H43" s="552"/>
      <c r="I43" s="552"/>
      <c r="J43" s="552"/>
      <c r="K43" s="552"/>
      <c r="L43" s="552"/>
      <c r="M43" s="552"/>
      <c r="N43" s="552"/>
      <c r="O43" s="552"/>
      <c r="P43" s="552"/>
      <c r="Q43" s="552"/>
      <c r="R43" s="552"/>
      <c r="S43" s="552"/>
      <c r="T43" s="552"/>
      <c r="U43" s="552"/>
      <c r="V43" s="552"/>
      <c r="W43" s="552"/>
      <c r="X43" s="552"/>
      <c r="Y43" s="552"/>
      <c r="Z43" s="552"/>
      <c r="AA43" s="552"/>
    </row>
    <row r="44" spans="2:27" x14ac:dyDescent="0.2">
      <c r="B44" s="737"/>
      <c r="C44" s="362" t="s">
        <v>183</v>
      </c>
      <c r="D44" s="357"/>
      <c r="E44" s="481" t="s">
        <v>80</v>
      </c>
      <c r="F44" s="357"/>
      <c r="G44" s="157"/>
      <c r="H44" s="552"/>
      <c r="I44" s="552"/>
      <c r="J44" s="552"/>
      <c r="K44" s="552"/>
      <c r="L44" s="552"/>
      <c r="M44" s="552"/>
      <c r="N44" s="552"/>
      <c r="O44" s="552"/>
      <c r="P44" s="552"/>
      <c r="Q44" s="552"/>
      <c r="R44" s="552"/>
      <c r="S44" s="552"/>
      <c r="T44" s="552"/>
      <c r="U44" s="552"/>
      <c r="V44" s="552"/>
      <c r="W44" s="552"/>
      <c r="X44" s="552"/>
      <c r="Y44" s="552"/>
      <c r="Z44" s="552"/>
      <c r="AA44" s="552"/>
    </row>
    <row r="45" spans="2:27" x14ac:dyDescent="0.2">
      <c r="B45" s="737"/>
      <c r="C45" s="364" t="s">
        <v>190</v>
      </c>
      <c r="D45" s="357"/>
      <c r="E45" s="357"/>
      <c r="F45" s="357"/>
      <c r="G45" s="157"/>
      <c r="H45" s="552"/>
      <c r="I45" s="552"/>
      <c r="J45" s="552"/>
      <c r="K45" s="552"/>
      <c r="L45" s="552"/>
      <c r="M45" s="552"/>
      <c r="N45" s="552"/>
      <c r="O45" s="552"/>
      <c r="P45" s="552"/>
      <c r="Q45" s="552"/>
      <c r="R45" s="552"/>
      <c r="S45" s="552"/>
      <c r="T45" s="552"/>
      <c r="U45" s="552"/>
      <c r="V45" s="552"/>
      <c r="W45" s="552"/>
      <c r="X45" s="552"/>
      <c r="Y45" s="552"/>
      <c r="Z45" s="552"/>
      <c r="AA45" s="552"/>
    </row>
    <row r="46" spans="2:27" x14ac:dyDescent="0.2">
      <c r="B46" s="737"/>
      <c r="C46" s="369"/>
      <c r="D46" s="357"/>
      <c r="E46" s="357"/>
      <c r="F46" s="357"/>
      <c r="G46" s="157"/>
      <c r="H46" s="552"/>
      <c r="I46" s="552"/>
      <c r="J46" s="552"/>
      <c r="K46" s="552"/>
      <c r="L46" s="552"/>
      <c r="M46" s="552"/>
      <c r="N46" s="552"/>
      <c r="O46" s="552"/>
      <c r="P46" s="552"/>
      <c r="Q46" s="552"/>
      <c r="R46" s="552"/>
      <c r="S46" s="552"/>
      <c r="T46" s="552"/>
      <c r="U46" s="552"/>
      <c r="V46" s="552"/>
      <c r="W46" s="552"/>
      <c r="X46" s="552"/>
      <c r="Y46" s="552"/>
      <c r="Z46" s="552"/>
      <c r="AA46" s="552"/>
    </row>
    <row r="47" spans="2:27" x14ac:dyDescent="0.2">
      <c r="B47" s="737"/>
      <c r="C47" s="369"/>
      <c r="D47" s="357"/>
      <c r="E47" s="357"/>
      <c r="F47" s="357"/>
      <c r="G47" s="157"/>
      <c r="H47" s="552"/>
      <c r="I47" s="552"/>
      <c r="J47" s="552"/>
      <c r="K47" s="552"/>
      <c r="L47" s="552"/>
      <c r="M47" s="552"/>
      <c r="N47" s="552"/>
      <c r="O47" s="552"/>
      <c r="P47" s="552"/>
      <c r="Q47" s="552"/>
      <c r="R47" s="552"/>
      <c r="S47" s="552"/>
      <c r="T47" s="552"/>
      <c r="U47" s="552"/>
      <c r="V47" s="552"/>
      <c r="W47" s="552"/>
      <c r="X47" s="552"/>
      <c r="Y47" s="552"/>
      <c r="Z47" s="552"/>
      <c r="AA47" s="552"/>
    </row>
    <row r="48" spans="2:27" x14ac:dyDescent="0.2">
      <c r="B48" s="737"/>
      <c r="C48" s="369"/>
      <c r="D48" s="357"/>
      <c r="E48" s="357"/>
      <c r="F48" s="357"/>
      <c r="G48" s="157"/>
      <c r="H48" s="552"/>
      <c r="I48" s="552"/>
      <c r="J48" s="552"/>
      <c r="K48" s="552"/>
      <c r="L48" s="552"/>
      <c r="M48" s="552"/>
      <c r="N48" s="552"/>
      <c r="O48" s="552"/>
      <c r="P48" s="552"/>
      <c r="Q48" s="552"/>
      <c r="R48" s="552"/>
      <c r="S48" s="552"/>
      <c r="T48" s="552"/>
      <c r="U48" s="552"/>
      <c r="V48" s="552"/>
      <c r="W48" s="552"/>
      <c r="X48" s="552"/>
      <c r="Y48" s="552"/>
      <c r="Z48" s="552"/>
      <c r="AA48" s="552"/>
    </row>
    <row r="49" spans="2:27" x14ac:dyDescent="0.2">
      <c r="B49" s="737"/>
      <c r="C49" s="369"/>
      <c r="D49" s="357"/>
      <c r="E49" s="357"/>
      <c r="F49" s="357"/>
      <c r="G49" s="157"/>
      <c r="H49" s="552"/>
      <c r="I49" s="552"/>
      <c r="J49" s="552"/>
      <c r="K49" s="552"/>
      <c r="L49" s="552"/>
      <c r="M49" s="552"/>
      <c r="N49" s="552"/>
      <c r="O49" s="552"/>
      <c r="P49" s="552"/>
      <c r="Q49" s="552"/>
      <c r="R49" s="552"/>
      <c r="S49" s="552"/>
      <c r="T49" s="552"/>
      <c r="U49" s="552"/>
      <c r="V49" s="552"/>
      <c r="W49" s="552"/>
      <c r="X49" s="552"/>
      <c r="Y49" s="552"/>
      <c r="Z49" s="552"/>
      <c r="AA49" s="552"/>
    </row>
    <row r="50" spans="2:27" x14ac:dyDescent="0.2">
      <c r="B50" s="737"/>
      <c r="C50" s="188" t="s">
        <v>75</v>
      </c>
      <c r="D50" s="189"/>
      <c r="E50" s="189"/>
      <c r="F50" s="189"/>
      <c r="G50" s="190"/>
      <c r="H50" s="512"/>
      <c r="I50" s="512"/>
      <c r="J50" s="512"/>
      <c r="K50" s="512"/>
      <c r="L50" s="512"/>
      <c r="M50" s="512"/>
      <c r="N50" s="512"/>
      <c r="O50" s="512"/>
      <c r="P50" s="512"/>
      <c r="Q50" s="512"/>
      <c r="R50" s="512"/>
      <c r="S50" s="512"/>
      <c r="T50" s="512"/>
      <c r="U50" s="512"/>
      <c r="V50" s="512"/>
      <c r="W50" s="512"/>
      <c r="X50" s="512"/>
      <c r="Y50" s="512"/>
      <c r="Z50" s="512"/>
      <c r="AA50" s="512"/>
    </row>
    <row r="51" spans="2:27" x14ac:dyDescent="0.2">
      <c r="B51" s="737"/>
      <c r="C51" s="192" t="s">
        <v>73</v>
      </c>
      <c r="D51" s="189"/>
      <c r="E51" s="189"/>
      <c r="F51" s="189"/>
      <c r="G51" s="190"/>
      <c r="H51" s="513">
        <f>SUMIF($E37:$E49,"NE",H37:H49)</f>
        <v>0</v>
      </c>
      <c r="I51" s="513">
        <f t="shared" ref="I51:AA51" si="1">SUMIF($E37:$E49,"NE",I37:I49)</f>
        <v>0</v>
      </c>
      <c r="J51" s="513">
        <f t="shared" si="1"/>
        <v>0</v>
      </c>
      <c r="K51" s="513">
        <f t="shared" si="1"/>
        <v>0</v>
      </c>
      <c r="L51" s="513">
        <f t="shared" si="1"/>
        <v>0</v>
      </c>
      <c r="M51" s="513">
        <f t="shared" si="1"/>
        <v>0</v>
      </c>
      <c r="N51" s="513">
        <f t="shared" si="1"/>
        <v>0</v>
      </c>
      <c r="O51" s="513">
        <f t="shared" si="1"/>
        <v>0</v>
      </c>
      <c r="P51" s="513">
        <f t="shared" si="1"/>
        <v>0</v>
      </c>
      <c r="Q51" s="513">
        <f t="shared" si="1"/>
        <v>0</v>
      </c>
      <c r="R51" s="513">
        <f t="shared" si="1"/>
        <v>0</v>
      </c>
      <c r="S51" s="513">
        <f t="shared" si="1"/>
        <v>0</v>
      </c>
      <c r="T51" s="513">
        <f t="shared" si="1"/>
        <v>0</v>
      </c>
      <c r="U51" s="513">
        <f t="shared" si="1"/>
        <v>0</v>
      </c>
      <c r="V51" s="513">
        <f t="shared" si="1"/>
        <v>0</v>
      </c>
      <c r="W51" s="513">
        <f t="shared" si="1"/>
        <v>0</v>
      </c>
      <c r="X51" s="513">
        <f t="shared" si="1"/>
        <v>0</v>
      </c>
      <c r="Y51" s="513">
        <f t="shared" si="1"/>
        <v>0</v>
      </c>
      <c r="Z51" s="513">
        <f t="shared" si="1"/>
        <v>0</v>
      </c>
      <c r="AA51" s="513">
        <f t="shared" si="1"/>
        <v>0</v>
      </c>
    </row>
    <row r="52" spans="2:27" x14ac:dyDescent="0.2">
      <c r="B52" s="737"/>
      <c r="C52" s="192" t="s">
        <v>74</v>
      </c>
      <c r="D52" s="189"/>
      <c r="E52" s="189"/>
      <c r="F52" s="189"/>
      <c r="G52" s="190"/>
      <c r="H52" s="513">
        <f>SUMIF($E37:$E49,"Not NE",H37:H49)</f>
        <v>0</v>
      </c>
      <c r="I52" s="513">
        <f t="shared" ref="I52:AA52" si="2">SUMIF($E37:$E49,"Not NE",I37:I49)</f>
        <v>0</v>
      </c>
      <c r="J52" s="513">
        <f t="shared" si="2"/>
        <v>0</v>
      </c>
      <c r="K52" s="513">
        <f t="shared" si="2"/>
        <v>0</v>
      </c>
      <c r="L52" s="513">
        <f t="shared" si="2"/>
        <v>0</v>
      </c>
      <c r="M52" s="513">
        <f t="shared" si="2"/>
        <v>0</v>
      </c>
      <c r="N52" s="513">
        <f t="shared" si="2"/>
        <v>0</v>
      </c>
      <c r="O52" s="513">
        <f t="shared" si="2"/>
        <v>0</v>
      </c>
      <c r="P52" s="513">
        <f t="shared" si="2"/>
        <v>0</v>
      </c>
      <c r="Q52" s="513">
        <f t="shared" si="2"/>
        <v>0</v>
      </c>
      <c r="R52" s="513">
        <f t="shared" si="2"/>
        <v>0</v>
      </c>
      <c r="S52" s="513">
        <f t="shared" si="2"/>
        <v>0</v>
      </c>
      <c r="T52" s="513">
        <f t="shared" si="2"/>
        <v>0</v>
      </c>
      <c r="U52" s="513">
        <f t="shared" si="2"/>
        <v>0</v>
      </c>
      <c r="V52" s="513">
        <f t="shared" si="2"/>
        <v>0</v>
      </c>
      <c r="W52" s="513">
        <f t="shared" si="2"/>
        <v>0</v>
      </c>
      <c r="X52" s="513">
        <f t="shared" si="2"/>
        <v>0</v>
      </c>
      <c r="Y52" s="513">
        <f t="shared" si="2"/>
        <v>0</v>
      </c>
      <c r="Z52" s="513">
        <f t="shared" si="2"/>
        <v>0</v>
      </c>
      <c r="AA52" s="513">
        <f t="shared" si="2"/>
        <v>0</v>
      </c>
    </row>
    <row r="53" spans="2:27" x14ac:dyDescent="0.2">
      <c r="B53" s="737"/>
      <c r="C53" s="188" t="s">
        <v>72</v>
      </c>
      <c r="D53" s="189"/>
      <c r="E53" s="189"/>
      <c r="F53" s="189"/>
      <c r="G53" s="190"/>
      <c r="H53" s="514">
        <f t="shared" ref="H53:AA53" si="3">SUM(H37:H49)</f>
        <v>0</v>
      </c>
      <c r="I53" s="515">
        <f t="shared" si="3"/>
        <v>0</v>
      </c>
      <c r="J53" s="515">
        <f t="shared" si="3"/>
        <v>0</v>
      </c>
      <c r="K53" s="515">
        <f t="shared" si="3"/>
        <v>0</v>
      </c>
      <c r="L53" s="515">
        <f t="shared" si="3"/>
        <v>0</v>
      </c>
      <c r="M53" s="515">
        <f t="shared" si="3"/>
        <v>0</v>
      </c>
      <c r="N53" s="515">
        <f t="shared" si="3"/>
        <v>0</v>
      </c>
      <c r="O53" s="515">
        <f t="shared" si="3"/>
        <v>0</v>
      </c>
      <c r="P53" s="515">
        <f t="shared" si="3"/>
        <v>0</v>
      </c>
      <c r="Q53" s="515">
        <f t="shared" si="3"/>
        <v>0</v>
      </c>
      <c r="R53" s="515">
        <f t="shared" si="3"/>
        <v>0</v>
      </c>
      <c r="S53" s="515">
        <f t="shared" si="3"/>
        <v>0</v>
      </c>
      <c r="T53" s="515">
        <f t="shared" si="3"/>
        <v>0</v>
      </c>
      <c r="U53" s="515">
        <f t="shared" si="3"/>
        <v>0</v>
      </c>
      <c r="V53" s="515">
        <f t="shared" si="3"/>
        <v>0</v>
      </c>
      <c r="W53" s="515">
        <f t="shared" si="3"/>
        <v>0</v>
      </c>
      <c r="X53" s="515">
        <f t="shared" si="3"/>
        <v>0</v>
      </c>
      <c r="Y53" s="515">
        <f t="shared" si="3"/>
        <v>0</v>
      </c>
      <c r="Z53" s="515">
        <f t="shared" si="3"/>
        <v>0</v>
      </c>
      <c r="AA53" s="515">
        <f t="shared" si="3"/>
        <v>0</v>
      </c>
    </row>
    <row r="54" spans="2:27" x14ac:dyDescent="0.2">
      <c r="B54" s="736" t="str">
        <f>'RS Phys Flow'!B17</f>
        <v>Biomass and firewood</v>
      </c>
      <c r="C54" s="204" t="s">
        <v>191</v>
      </c>
      <c r="D54" s="195"/>
      <c r="E54" s="195"/>
      <c r="F54" s="195"/>
      <c r="G54" s="196"/>
      <c r="H54" s="512"/>
      <c r="I54" s="512"/>
      <c r="J54" s="512"/>
      <c r="K54" s="512"/>
      <c r="L54" s="512"/>
      <c r="M54" s="512"/>
      <c r="N54" s="512"/>
      <c r="O54" s="512"/>
      <c r="P54" s="512"/>
      <c r="Q54" s="512"/>
      <c r="R54" s="512"/>
      <c r="S54" s="512"/>
      <c r="T54" s="512"/>
      <c r="U54" s="512"/>
      <c r="V54" s="512"/>
      <c r="W54" s="512"/>
      <c r="X54" s="512"/>
      <c r="Y54" s="512"/>
      <c r="Z54" s="512"/>
      <c r="AA54" s="512"/>
    </row>
    <row r="55" spans="2:27" ht="28.5" x14ac:dyDescent="0.2">
      <c r="B55" s="737"/>
      <c r="C55" s="363" t="s">
        <v>286</v>
      </c>
      <c r="D55" s="357"/>
      <c r="E55" s="189" t="s">
        <v>80</v>
      </c>
      <c r="F55" s="357"/>
      <c r="G55" s="157"/>
      <c r="H55" s="552"/>
      <c r="I55" s="552"/>
      <c r="J55" s="552"/>
      <c r="K55" s="552"/>
      <c r="L55" s="552"/>
      <c r="M55" s="552"/>
      <c r="N55" s="552"/>
      <c r="O55" s="552"/>
      <c r="P55" s="552"/>
      <c r="Q55" s="552"/>
      <c r="R55" s="552"/>
      <c r="S55" s="552"/>
      <c r="T55" s="552"/>
      <c r="U55" s="552"/>
      <c r="V55" s="552"/>
      <c r="W55" s="552"/>
      <c r="X55" s="552"/>
      <c r="Y55" s="552"/>
      <c r="Z55" s="552"/>
      <c r="AA55" s="552"/>
    </row>
    <row r="56" spans="2:27" ht="28.5" x14ac:dyDescent="0.2">
      <c r="B56" s="737"/>
      <c r="C56" s="363" t="s">
        <v>287</v>
      </c>
      <c r="D56" s="357"/>
      <c r="E56" s="189" t="s">
        <v>80</v>
      </c>
      <c r="F56" s="357"/>
      <c r="G56" s="157"/>
      <c r="H56" s="552"/>
      <c r="I56" s="552"/>
      <c r="J56" s="552"/>
      <c r="K56" s="552"/>
      <c r="L56" s="552"/>
      <c r="M56" s="552"/>
      <c r="N56" s="552"/>
      <c r="O56" s="552"/>
      <c r="P56" s="552"/>
      <c r="Q56" s="552"/>
      <c r="R56" s="552"/>
      <c r="S56" s="552"/>
      <c r="T56" s="552"/>
      <c r="U56" s="552"/>
      <c r="V56" s="552"/>
      <c r="W56" s="552"/>
      <c r="X56" s="552"/>
      <c r="Y56" s="552"/>
      <c r="Z56" s="552"/>
      <c r="AA56" s="552"/>
    </row>
    <row r="57" spans="2:27" ht="28.5" x14ac:dyDescent="0.2">
      <c r="B57" s="737"/>
      <c r="C57" s="363" t="s">
        <v>288</v>
      </c>
      <c r="D57" s="357"/>
      <c r="E57" s="189" t="s">
        <v>80</v>
      </c>
      <c r="F57" s="357"/>
      <c r="G57" s="157"/>
      <c r="H57" s="552"/>
      <c r="I57" s="552"/>
      <c r="J57" s="552"/>
      <c r="K57" s="552"/>
      <c r="L57" s="552"/>
      <c r="M57" s="552"/>
      <c r="N57" s="552"/>
      <c r="O57" s="552"/>
      <c r="P57" s="552"/>
      <c r="Q57" s="552"/>
      <c r="R57" s="552"/>
      <c r="S57" s="552"/>
      <c r="T57" s="552"/>
      <c r="U57" s="552"/>
      <c r="V57" s="552"/>
      <c r="W57" s="552"/>
      <c r="X57" s="552"/>
      <c r="Y57" s="552"/>
      <c r="Z57" s="552"/>
      <c r="AA57" s="552"/>
    </row>
    <row r="58" spans="2:27" x14ac:dyDescent="0.2">
      <c r="B58" s="737"/>
      <c r="C58" s="191" t="s">
        <v>81</v>
      </c>
      <c r="D58" s="189"/>
      <c r="E58" s="189" t="s">
        <v>80</v>
      </c>
      <c r="F58" s="189"/>
      <c r="G58" s="190"/>
      <c r="H58" s="512">
        <f>(H55*'X RS Gen V Info'!$E$54)+('RS Attrib'!H56*'X RS Gen V Info'!$E$55)+('RS Attrib'!H57*'X RS Gen V Info'!$E$56)</f>
        <v>0</v>
      </c>
      <c r="I58" s="512">
        <f>(I55*'X RS Gen V Info'!$E$54)+('RS Attrib'!I56*'X RS Gen V Info'!$E$55)+('RS Attrib'!I57*'X RS Gen V Info'!$E$56)</f>
        <v>0</v>
      </c>
      <c r="J58" s="512">
        <f>(J55*'X RS Gen V Info'!$E$54)+('RS Attrib'!J56*'X RS Gen V Info'!$E$55)+('RS Attrib'!J57*'X RS Gen V Info'!$E$56)</f>
        <v>0</v>
      </c>
      <c r="K58" s="512">
        <f>(K55*'X RS Gen V Info'!$E$54)+('RS Attrib'!K56*'X RS Gen V Info'!$E$55)+('RS Attrib'!K57*'X RS Gen V Info'!$E$56)</f>
        <v>0</v>
      </c>
      <c r="L58" s="512">
        <f>(L55*'X RS Gen V Info'!$E$54)+('RS Attrib'!L56*'X RS Gen V Info'!$E$55)+('RS Attrib'!L57*'X RS Gen V Info'!$E$56)</f>
        <v>0</v>
      </c>
      <c r="M58" s="512">
        <f>(M55*'X RS Gen V Info'!$E$54)+('RS Attrib'!M56*'X RS Gen V Info'!$E$55)+('RS Attrib'!M57*'X RS Gen V Info'!$E$56)</f>
        <v>0</v>
      </c>
      <c r="N58" s="512">
        <f>(N55*'X RS Gen V Info'!$E$54)+('RS Attrib'!N56*'X RS Gen V Info'!$E$55)+('RS Attrib'!N57*'X RS Gen V Info'!$E$56)</f>
        <v>0</v>
      </c>
      <c r="O58" s="512">
        <f>(O55*'X RS Gen V Info'!$E$54)+('RS Attrib'!O56*'X RS Gen V Info'!$E$55)+('RS Attrib'!O57*'X RS Gen V Info'!$E$56)</f>
        <v>0</v>
      </c>
      <c r="P58" s="512">
        <f>(P55*'X RS Gen V Info'!$E$54)+('RS Attrib'!P56*'X RS Gen V Info'!$E$55)+('RS Attrib'!P57*'X RS Gen V Info'!$E$56)</f>
        <v>0</v>
      </c>
      <c r="Q58" s="512">
        <f>(Q55*'X RS Gen V Info'!$E$54)+('RS Attrib'!Q56*'X RS Gen V Info'!$E$55)+('RS Attrib'!Q57*'X RS Gen V Info'!$E$56)</f>
        <v>0</v>
      </c>
      <c r="R58" s="512">
        <f>(R55*'X RS Gen V Info'!$E$54)+('RS Attrib'!R56*'X RS Gen V Info'!$E$55)+('RS Attrib'!R57*'X RS Gen V Info'!$E$56)</f>
        <v>0</v>
      </c>
      <c r="S58" s="512">
        <f>(S55*'X RS Gen V Info'!$E$54)+('RS Attrib'!S56*'X RS Gen V Info'!$E$55)+('RS Attrib'!S57*'X RS Gen V Info'!$E$56)</f>
        <v>0</v>
      </c>
      <c r="T58" s="512">
        <f>(T55*'X RS Gen V Info'!$E$54)+('RS Attrib'!T56*'X RS Gen V Info'!$E$55)+('RS Attrib'!T57*'X RS Gen V Info'!$E$56)</f>
        <v>0</v>
      </c>
      <c r="U58" s="512">
        <f>(U55*'X RS Gen V Info'!$E$54)+('RS Attrib'!U56*'X RS Gen V Info'!$E$55)+('RS Attrib'!U57*'X RS Gen V Info'!$E$56)</f>
        <v>0</v>
      </c>
      <c r="V58" s="512">
        <f>(V55*'X RS Gen V Info'!$E$54)+('RS Attrib'!V56*'X RS Gen V Info'!$E$55)+('RS Attrib'!V57*'X RS Gen V Info'!$E$56)</f>
        <v>0</v>
      </c>
      <c r="W58" s="512">
        <f>(W55*'X RS Gen V Info'!$E$54)+('RS Attrib'!W56*'X RS Gen V Info'!$E$55)+('RS Attrib'!W57*'X RS Gen V Info'!$E$56)</f>
        <v>0</v>
      </c>
      <c r="X58" s="512">
        <f>(X55*'X RS Gen V Info'!$E$54)+('RS Attrib'!X56*'X RS Gen V Info'!$E$55)+('RS Attrib'!X57*'X RS Gen V Info'!$E$56)</f>
        <v>0</v>
      </c>
      <c r="Y58" s="512">
        <f>(Y55*'X RS Gen V Info'!$E$54)+('RS Attrib'!Y56*'X RS Gen V Info'!$E$55)+('RS Attrib'!Y57*'X RS Gen V Info'!$E$56)</f>
        <v>0</v>
      </c>
      <c r="Z58" s="512">
        <f>(Z55*'X RS Gen V Info'!$E$54)+('RS Attrib'!Z56*'X RS Gen V Info'!$E$55)+('RS Attrib'!Z57*'X RS Gen V Info'!$E$56)</f>
        <v>0</v>
      </c>
      <c r="AA58" s="512">
        <f>(AA55*'X RS Gen V Info'!$E$54)+('RS Attrib'!AA56*'X RS Gen V Info'!$E$55)+('RS Attrib'!AA57*'X RS Gen V Info'!$E$56)</f>
        <v>0</v>
      </c>
    </row>
    <row r="59" spans="2:27" x14ac:dyDescent="0.2">
      <c r="B59" s="737"/>
      <c r="C59" s="363" t="s">
        <v>177</v>
      </c>
      <c r="D59" s="357"/>
      <c r="E59" s="481" t="s">
        <v>61</v>
      </c>
      <c r="F59" s="357"/>
      <c r="G59" s="157"/>
      <c r="H59" s="552"/>
      <c r="I59" s="552"/>
      <c r="J59" s="552"/>
      <c r="K59" s="552"/>
      <c r="L59" s="552"/>
      <c r="M59" s="552"/>
      <c r="N59" s="552"/>
      <c r="O59" s="552"/>
      <c r="P59" s="552"/>
      <c r="Q59" s="552"/>
      <c r="R59" s="552"/>
      <c r="S59" s="552"/>
      <c r="T59" s="552"/>
      <c r="U59" s="552"/>
      <c r="V59" s="552"/>
      <c r="W59" s="552"/>
      <c r="X59" s="552"/>
      <c r="Y59" s="552"/>
      <c r="Z59" s="552"/>
      <c r="AA59" s="552"/>
    </row>
    <row r="60" spans="2:27" x14ac:dyDescent="0.2">
      <c r="B60" s="737"/>
      <c r="C60" s="362" t="s">
        <v>178</v>
      </c>
      <c r="D60" s="357"/>
      <c r="E60" s="481" t="s">
        <v>61</v>
      </c>
      <c r="F60" s="357"/>
      <c r="G60" s="157"/>
      <c r="H60" s="552"/>
      <c r="I60" s="552"/>
      <c r="J60" s="552"/>
      <c r="K60" s="552"/>
      <c r="L60" s="552"/>
      <c r="M60" s="552"/>
      <c r="N60" s="552"/>
      <c r="O60" s="552"/>
      <c r="P60" s="552"/>
      <c r="Q60" s="552"/>
      <c r="R60" s="552"/>
      <c r="S60" s="552"/>
      <c r="T60" s="552"/>
      <c r="U60" s="552"/>
      <c r="V60" s="552"/>
      <c r="W60" s="552"/>
      <c r="X60" s="552"/>
      <c r="Y60" s="552"/>
      <c r="Z60" s="552"/>
      <c r="AA60" s="552"/>
    </row>
    <row r="61" spans="2:27" x14ac:dyDescent="0.2">
      <c r="B61" s="737"/>
      <c r="C61" s="362" t="s">
        <v>179</v>
      </c>
      <c r="D61" s="357"/>
      <c r="E61" s="481" t="s">
        <v>61</v>
      </c>
      <c r="F61" s="357"/>
      <c r="G61" s="157"/>
      <c r="H61" s="552"/>
      <c r="I61" s="552"/>
      <c r="J61" s="552"/>
      <c r="K61" s="552"/>
      <c r="L61" s="552"/>
      <c r="M61" s="552"/>
      <c r="N61" s="552"/>
      <c r="O61" s="552"/>
      <c r="P61" s="552"/>
      <c r="Q61" s="552"/>
      <c r="R61" s="552"/>
      <c r="S61" s="552"/>
      <c r="T61" s="552"/>
      <c r="U61" s="552"/>
      <c r="V61" s="552"/>
      <c r="W61" s="552"/>
      <c r="X61" s="552"/>
      <c r="Y61" s="552"/>
      <c r="Z61" s="552"/>
      <c r="AA61" s="552"/>
    </row>
    <row r="62" spans="2:27" x14ac:dyDescent="0.2">
      <c r="B62" s="737"/>
      <c r="C62" s="362" t="s">
        <v>180</v>
      </c>
      <c r="D62" s="357"/>
      <c r="E62" s="481" t="s">
        <v>61</v>
      </c>
      <c r="F62" s="357"/>
      <c r="G62" s="157"/>
      <c r="H62" s="552"/>
      <c r="I62" s="552"/>
      <c r="J62" s="552"/>
      <c r="K62" s="552"/>
      <c r="L62" s="552"/>
      <c r="M62" s="552"/>
      <c r="N62" s="552"/>
      <c r="O62" s="552"/>
      <c r="P62" s="552"/>
      <c r="Q62" s="552"/>
      <c r="R62" s="552"/>
      <c r="S62" s="552"/>
      <c r="T62" s="552"/>
      <c r="U62" s="552"/>
      <c r="V62" s="552"/>
      <c r="W62" s="552"/>
      <c r="X62" s="552"/>
      <c r="Y62" s="552"/>
      <c r="Z62" s="552"/>
      <c r="AA62" s="552"/>
    </row>
    <row r="63" spans="2:27" x14ac:dyDescent="0.2">
      <c r="B63" s="737"/>
      <c r="C63" s="362" t="s">
        <v>181</v>
      </c>
      <c r="D63" s="357"/>
      <c r="E63" s="481" t="s">
        <v>61</v>
      </c>
      <c r="F63" s="357"/>
      <c r="G63" s="157"/>
      <c r="H63" s="552"/>
      <c r="I63" s="552"/>
      <c r="J63" s="552"/>
      <c r="K63" s="552"/>
      <c r="L63" s="552"/>
      <c r="M63" s="552"/>
      <c r="N63" s="552"/>
      <c r="O63" s="552"/>
      <c r="P63" s="552"/>
      <c r="Q63" s="552"/>
      <c r="R63" s="552"/>
      <c r="S63" s="552"/>
      <c r="T63" s="552"/>
      <c r="U63" s="552"/>
      <c r="V63" s="552"/>
      <c r="W63" s="552"/>
      <c r="X63" s="552"/>
      <c r="Y63" s="552"/>
      <c r="Z63" s="552"/>
      <c r="AA63" s="552"/>
    </row>
    <row r="64" spans="2:27" x14ac:dyDescent="0.2">
      <c r="B64" s="737"/>
      <c r="C64" s="362" t="s">
        <v>182</v>
      </c>
      <c r="D64" s="357"/>
      <c r="E64" s="481" t="s">
        <v>80</v>
      </c>
      <c r="F64" s="357"/>
      <c r="G64" s="157"/>
      <c r="H64" s="552"/>
      <c r="I64" s="552"/>
      <c r="J64" s="552"/>
      <c r="K64" s="552"/>
      <c r="L64" s="552"/>
      <c r="M64" s="552"/>
      <c r="N64" s="552"/>
      <c r="O64" s="552"/>
      <c r="P64" s="552"/>
      <c r="Q64" s="552"/>
      <c r="R64" s="552"/>
      <c r="S64" s="552"/>
      <c r="T64" s="552"/>
      <c r="U64" s="552"/>
      <c r="V64" s="552"/>
      <c r="W64" s="552"/>
      <c r="X64" s="552"/>
      <c r="Y64" s="552"/>
      <c r="Z64" s="552"/>
      <c r="AA64" s="552"/>
    </row>
    <row r="65" spans="2:27" x14ac:dyDescent="0.2">
      <c r="B65" s="737"/>
      <c r="C65" s="362" t="s">
        <v>183</v>
      </c>
      <c r="D65" s="357"/>
      <c r="E65" s="481" t="s">
        <v>80</v>
      </c>
      <c r="F65" s="357"/>
      <c r="G65" s="157"/>
      <c r="H65" s="552"/>
      <c r="I65" s="552"/>
      <c r="J65" s="552"/>
      <c r="K65" s="552"/>
      <c r="L65" s="552"/>
      <c r="M65" s="552"/>
      <c r="N65" s="552"/>
      <c r="O65" s="552"/>
      <c r="P65" s="552"/>
      <c r="Q65" s="552"/>
      <c r="R65" s="552"/>
      <c r="S65" s="552"/>
      <c r="T65" s="552"/>
      <c r="U65" s="552"/>
      <c r="V65" s="552"/>
      <c r="W65" s="552"/>
      <c r="X65" s="552"/>
      <c r="Y65" s="552"/>
      <c r="Z65" s="552"/>
      <c r="AA65" s="552"/>
    </row>
    <row r="66" spans="2:27" x14ac:dyDescent="0.2">
      <c r="B66" s="737"/>
      <c r="C66" s="364" t="s">
        <v>190</v>
      </c>
      <c r="D66" s="357"/>
      <c r="E66" s="357"/>
      <c r="F66" s="357"/>
      <c r="G66" s="157"/>
      <c r="H66" s="552"/>
      <c r="I66" s="552"/>
      <c r="J66" s="552"/>
      <c r="K66" s="552"/>
      <c r="L66" s="552"/>
      <c r="M66" s="552"/>
      <c r="N66" s="552"/>
      <c r="O66" s="552"/>
      <c r="P66" s="552"/>
      <c r="Q66" s="552"/>
      <c r="R66" s="552"/>
      <c r="S66" s="552"/>
      <c r="T66" s="552"/>
      <c r="U66" s="552"/>
      <c r="V66" s="552"/>
      <c r="W66" s="552"/>
      <c r="X66" s="552"/>
      <c r="Y66" s="552"/>
      <c r="Z66" s="552"/>
      <c r="AA66" s="552"/>
    </row>
    <row r="67" spans="2:27" x14ac:dyDescent="0.2">
      <c r="B67" s="737"/>
      <c r="C67" s="369"/>
      <c r="D67" s="357"/>
      <c r="E67" s="357"/>
      <c r="F67" s="357"/>
      <c r="G67" s="157"/>
      <c r="H67" s="552"/>
      <c r="I67" s="552"/>
      <c r="J67" s="552"/>
      <c r="K67" s="552"/>
      <c r="L67" s="552"/>
      <c r="M67" s="552"/>
      <c r="N67" s="552"/>
      <c r="O67" s="552"/>
      <c r="P67" s="552"/>
      <c r="Q67" s="552"/>
      <c r="R67" s="552"/>
      <c r="S67" s="552"/>
      <c r="T67" s="552"/>
      <c r="U67" s="552"/>
      <c r="V67" s="552"/>
      <c r="W67" s="552"/>
      <c r="X67" s="552"/>
      <c r="Y67" s="552"/>
      <c r="Z67" s="552"/>
      <c r="AA67" s="552"/>
    </row>
    <row r="68" spans="2:27" x14ac:dyDescent="0.2">
      <c r="B68" s="737"/>
      <c r="C68" s="369"/>
      <c r="D68" s="357"/>
      <c r="E68" s="357"/>
      <c r="F68" s="357"/>
      <c r="G68" s="157"/>
      <c r="H68" s="552"/>
      <c r="I68" s="552"/>
      <c r="J68" s="552"/>
      <c r="K68" s="552"/>
      <c r="L68" s="552"/>
      <c r="M68" s="552"/>
      <c r="N68" s="552"/>
      <c r="O68" s="552"/>
      <c r="P68" s="552"/>
      <c r="Q68" s="552"/>
      <c r="R68" s="552"/>
      <c r="S68" s="552"/>
      <c r="T68" s="552"/>
      <c r="U68" s="552"/>
      <c r="V68" s="552"/>
      <c r="W68" s="552"/>
      <c r="X68" s="552"/>
      <c r="Y68" s="552"/>
      <c r="Z68" s="552"/>
      <c r="AA68" s="552"/>
    </row>
    <row r="69" spans="2:27" x14ac:dyDescent="0.2">
      <c r="B69" s="737"/>
      <c r="C69" s="369"/>
      <c r="D69" s="357"/>
      <c r="E69" s="357"/>
      <c r="F69" s="357"/>
      <c r="G69" s="157"/>
      <c r="H69" s="552"/>
      <c r="I69" s="552"/>
      <c r="J69" s="552"/>
      <c r="K69" s="552"/>
      <c r="L69" s="552"/>
      <c r="M69" s="552"/>
      <c r="N69" s="552"/>
      <c r="O69" s="552"/>
      <c r="P69" s="552"/>
      <c r="Q69" s="552"/>
      <c r="R69" s="552"/>
      <c r="S69" s="552"/>
      <c r="T69" s="552"/>
      <c r="U69" s="552"/>
      <c r="V69" s="552"/>
      <c r="W69" s="552"/>
      <c r="X69" s="552"/>
      <c r="Y69" s="552"/>
      <c r="Z69" s="552"/>
      <c r="AA69" s="552"/>
    </row>
    <row r="70" spans="2:27" x14ac:dyDescent="0.2">
      <c r="B70" s="737"/>
      <c r="C70" s="369"/>
      <c r="D70" s="357"/>
      <c r="E70" s="357"/>
      <c r="F70" s="357"/>
      <c r="G70" s="157"/>
      <c r="H70" s="552"/>
      <c r="I70" s="552"/>
      <c r="J70" s="552"/>
      <c r="K70" s="552"/>
      <c r="L70" s="552"/>
      <c r="M70" s="552"/>
      <c r="N70" s="552"/>
      <c r="O70" s="552"/>
      <c r="P70" s="552"/>
      <c r="Q70" s="552"/>
      <c r="R70" s="552"/>
      <c r="S70" s="552"/>
      <c r="T70" s="552"/>
      <c r="U70" s="552"/>
      <c r="V70" s="552"/>
      <c r="W70" s="552"/>
      <c r="X70" s="552"/>
      <c r="Y70" s="552"/>
      <c r="Z70" s="552"/>
      <c r="AA70" s="552"/>
    </row>
    <row r="71" spans="2:27" x14ac:dyDescent="0.2">
      <c r="B71" s="737"/>
      <c r="C71" s="188" t="s">
        <v>75</v>
      </c>
      <c r="D71" s="189"/>
      <c r="E71" s="189"/>
      <c r="F71" s="189"/>
      <c r="G71" s="190"/>
      <c r="H71" s="512"/>
      <c r="I71" s="512"/>
      <c r="J71" s="512"/>
      <c r="K71" s="512"/>
      <c r="L71" s="512"/>
      <c r="M71" s="512"/>
      <c r="N71" s="512"/>
      <c r="O71" s="512"/>
      <c r="P71" s="512"/>
      <c r="Q71" s="512"/>
      <c r="R71" s="512"/>
      <c r="S71" s="512"/>
      <c r="T71" s="512"/>
      <c r="U71" s="512"/>
      <c r="V71" s="512"/>
      <c r="W71" s="512"/>
      <c r="X71" s="512"/>
      <c r="Y71" s="512"/>
      <c r="Z71" s="512"/>
      <c r="AA71" s="512"/>
    </row>
    <row r="72" spans="2:27" x14ac:dyDescent="0.2">
      <c r="B72" s="737"/>
      <c r="C72" s="192" t="s">
        <v>73</v>
      </c>
      <c r="D72" s="189"/>
      <c r="E72" s="189"/>
      <c r="F72" s="189"/>
      <c r="G72" s="190"/>
      <c r="H72" s="513">
        <f>SUMIF($E58:$E70,"NE",H58:H70)</f>
        <v>0</v>
      </c>
      <c r="I72" s="513">
        <f t="shared" ref="I72:AA72" si="4">SUMIF($E58:$E70,"NE",I58:I70)</f>
        <v>0</v>
      </c>
      <c r="J72" s="513">
        <f t="shared" si="4"/>
        <v>0</v>
      </c>
      <c r="K72" s="513">
        <f>SUMIF($E58:$E70,"NE",K58:K70)</f>
        <v>0</v>
      </c>
      <c r="L72" s="513">
        <f t="shared" si="4"/>
        <v>0</v>
      </c>
      <c r="M72" s="513">
        <f t="shared" si="4"/>
        <v>0</v>
      </c>
      <c r="N72" s="513">
        <f t="shared" si="4"/>
        <v>0</v>
      </c>
      <c r="O72" s="513">
        <f t="shared" si="4"/>
        <v>0</v>
      </c>
      <c r="P72" s="513">
        <f t="shared" si="4"/>
        <v>0</v>
      </c>
      <c r="Q72" s="513">
        <f t="shared" si="4"/>
        <v>0</v>
      </c>
      <c r="R72" s="513">
        <f t="shared" si="4"/>
        <v>0</v>
      </c>
      <c r="S72" s="513">
        <f t="shared" si="4"/>
        <v>0</v>
      </c>
      <c r="T72" s="513">
        <f t="shared" si="4"/>
        <v>0</v>
      </c>
      <c r="U72" s="513">
        <f t="shared" si="4"/>
        <v>0</v>
      </c>
      <c r="V72" s="513">
        <f t="shared" si="4"/>
        <v>0</v>
      </c>
      <c r="W72" s="513">
        <f t="shared" si="4"/>
        <v>0</v>
      </c>
      <c r="X72" s="513">
        <f t="shared" si="4"/>
        <v>0</v>
      </c>
      <c r="Y72" s="513">
        <f t="shared" si="4"/>
        <v>0</v>
      </c>
      <c r="Z72" s="513">
        <f t="shared" si="4"/>
        <v>0</v>
      </c>
      <c r="AA72" s="513">
        <f t="shared" si="4"/>
        <v>0</v>
      </c>
    </row>
    <row r="73" spans="2:27" x14ac:dyDescent="0.2">
      <c r="B73" s="737"/>
      <c r="C73" s="192" t="s">
        <v>74</v>
      </c>
      <c r="D73" s="189"/>
      <c r="E73" s="189"/>
      <c r="F73" s="189"/>
      <c r="G73" s="190"/>
      <c r="H73" s="513">
        <f>SUMIF($E58:$E70,"Not NE",H58:H70)</f>
        <v>0</v>
      </c>
      <c r="I73" s="513">
        <f t="shared" ref="I73:AA73" si="5">SUMIF($E58:$E70,"Not NE",I58:I70)</f>
        <v>0</v>
      </c>
      <c r="J73" s="513">
        <f t="shared" si="5"/>
        <v>0</v>
      </c>
      <c r="K73" s="513">
        <f t="shared" si="5"/>
        <v>0</v>
      </c>
      <c r="L73" s="513">
        <f t="shared" si="5"/>
        <v>0</v>
      </c>
      <c r="M73" s="513">
        <f t="shared" si="5"/>
        <v>0</v>
      </c>
      <c r="N73" s="513">
        <f t="shared" si="5"/>
        <v>0</v>
      </c>
      <c r="O73" s="513">
        <f t="shared" si="5"/>
        <v>0</v>
      </c>
      <c r="P73" s="513">
        <f t="shared" si="5"/>
        <v>0</v>
      </c>
      <c r="Q73" s="513">
        <f t="shared" si="5"/>
        <v>0</v>
      </c>
      <c r="R73" s="513">
        <f t="shared" si="5"/>
        <v>0</v>
      </c>
      <c r="S73" s="513">
        <f t="shared" si="5"/>
        <v>0</v>
      </c>
      <c r="T73" s="513">
        <f t="shared" si="5"/>
        <v>0</v>
      </c>
      <c r="U73" s="513">
        <f t="shared" si="5"/>
        <v>0</v>
      </c>
      <c r="V73" s="513">
        <f t="shared" si="5"/>
        <v>0</v>
      </c>
      <c r="W73" s="513">
        <f t="shared" si="5"/>
        <v>0</v>
      </c>
      <c r="X73" s="513">
        <f t="shared" si="5"/>
        <v>0</v>
      </c>
      <c r="Y73" s="513">
        <f t="shared" si="5"/>
        <v>0</v>
      </c>
      <c r="Z73" s="513">
        <f t="shared" si="5"/>
        <v>0</v>
      </c>
      <c r="AA73" s="513">
        <f t="shared" si="5"/>
        <v>0</v>
      </c>
    </row>
    <row r="74" spans="2:27" x14ac:dyDescent="0.2">
      <c r="B74" s="737"/>
      <c r="C74" s="193" t="s">
        <v>71</v>
      </c>
      <c r="D74" s="189"/>
      <c r="E74" s="189"/>
      <c r="F74" s="189"/>
      <c r="G74" s="190"/>
      <c r="H74" s="514">
        <f t="shared" ref="H74:AA74" si="6">SUM(H58:H70)</f>
        <v>0</v>
      </c>
      <c r="I74" s="515">
        <f t="shared" si="6"/>
        <v>0</v>
      </c>
      <c r="J74" s="515">
        <f t="shared" si="6"/>
        <v>0</v>
      </c>
      <c r="K74" s="515">
        <f t="shared" si="6"/>
        <v>0</v>
      </c>
      <c r="L74" s="515">
        <f t="shared" si="6"/>
        <v>0</v>
      </c>
      <c r="M74" s="515">
        <f t="shared" si="6"/>
        <v>0</v>
      </c>
      <c r="N74" s="515">
        <f t="shared" si="6"/>
        <v>0</v>
      </c>
      <c r="O74" s="515">
        <f t="shared" si="6"/>
        <v>0</v>
      </c>
      <c r="P74" s="515">
        <f t="shared" si="6"/>
        <v>0</v>
      </c>
      <c r="Q74" s="515">
        <f t="shared" si="6"/>
        <v>0</v>
      </c>
      <c r="R74" s="515">
        <f t="shared" si="6"/>
        <v>0</v>
      </c>
      <c r="S74" s="515">
        <f t="shared" si="6"/>
        <v>0</v>
      </c>
      <c r="T74" s="515">
        <f t="shared" si="6"/>
        <v>0</v>
      </c>
      <c r="U74" s="515">
        <f t="shared" si="6"/>
        <v>0</v>
      </c>
      <c r="V74" s="515">
        <f t="shared" si="6"/>
        <v>0</v>
      </c>
      <c r="W74" s="515">
        <f t="shared" si="6"/>
        <v>0</v>
      </c>
      <c r="X74" s="515">
        <f t="shared" si="6"/>
        <v>0</v>
      </c>
      <c r="Y74" s="515">
        <f t="shared" si="6"/>
        <v>0</v>
      </c>
      <c r="Z74" s="515">
        <f t="shared" si="6"/>
        <v>0</v>
      </c>
      <c r="AA74" s="515">
        <f t="shared" si="6"/>
        <v>0</v>
      </c>
    </row>
    <row r="75" spans="2:27" x14ac:dyDescent="0.2">
      <c r="B75" s="736">
        <f>'RS Phys Flow'!B18</f>
        <v>0</v>
      </c>
      <c r="C75" s="204" t="s">
        <v>191</v>
      </c>
      <c r="D75" s="195"/>
      <c r="E75" s="195"/>
      <c r="F75" s="195"/>
      <c r="G75" s="196"/>
      <c r="H75" s="512"/>
      <c r="I75" s="512"/>
      <c r="J75" s="512"/>
      <c r="K75" s="512"/>
      <c r="L75" s="512"/>
      <c r="M75" s="512"/>
      <c r="N75" s="512"/>
      <c r="O75" s="512"/>
      <c r="P75" s="512"/>
      <c r="Q75" s="512"/>
      <c r="R75" s="512"/>
      <c r="S75" s="512"/>
      <c r="T75" s="512"/>
      <c r="U75" s="512"/>
      <c r="V75" s="512"/>
      <c r="W75" s="512"/>
      <c r="X75" s="512"/>
      <c r="Y75" s="512"/>
      <c r="Z75" s="512"/>
      <c r="AA75" s="512"/>
    </row>
    <row r="76" spans="2:27" ht="28.5" x14ac:dyDescent="0.2">
      <c r="B76" s="737"/>
      <c r="C76" s="363" t="s">
        <v>286</v>
      </c>
      <c r="D76" s="357"/>
      <c r="E76" s="189" t="s">
        <v>80</v>
      </c>
      <c r="F76" s="357"/>
      <c r="G76" s="157"/>
      <c r="H76" s="552"/>
      <c r="I76" s="552"/>
      <c r="J76" s="552"/>
      <c r="K76" s="552"/>
      <c r="L76" s="552"/>
      <c r="M76" s="552"/>
      <c r="N76" s="552"/>
      <c r="O76" s="552"/>
      <c r="P76" s="552"/>
      <c r="Q76" s="552"/>
      <c r="R76" s="552"/>
      <c r="S76" s="552"/>
      <c r="T76" s="552"/>
      <c r="U76" s="552"/>
      <c r="V76" s="552"/>
      <c r="W76" s="552"/>
      <c r="X76" s="552"/>
      <c r="Y76" s="552"/>
      <c r="Z76" s="552"/>
      <c r="AA76" s="552"/>
    </row>
    <row r="77" spans="2:27" ht="28.5" x14ac:dyDescent="0.2">
      <c r="B77" s="737"/>
      <c r="C77" s="363" t="s">
        <v>287</v>
      </c>
      <c r="D77" s="357"/>
      <c r="E77" s="189" t="s">
        <v>80</v>
      </c>
      <c r="F77" s="357"/>
      <c r="G77" s="157"/>
      <c r="H77" s="552"/>
      <c r="I77" s="552"/>
      <c r="J77" s="552"/>
      <c r="K77" s="552"/>
      <c r="L77" s="552"/>
      <c r="M77" s="552"/>
      <c r="N77" s="552"/>
      <c r="O77" s="552"/>
      <c r="P77" s="552"/>
      <c r="Q77" s="552"/>
      <c r="R77" s="552"/>
      <c r="S77" s="552"/>
      <c r="T77" s="552"/>
      <c r="U77" s="552"/>
      <c r="V77" s="552"/>
      <c r="W77" s="552"/>
      <c r="X77" s="552"/>
      <c r="Y77" s="552"/>
      <c r="Z77" s="552"/>
      <c r="AA77" s="552"/>
    </row>
    <row r="78" spans="2:27" ht="28.5" x14ac:dyDescent="0.2">
      <c r="B78" s="737"/>
      <c r="C78" s="363" t="s">
        <v>288</v>
      </c>
      <c r="D78" s="357"/>
      <c r="E78" s="189" t="s">
        <v>80</v>
      </c>
      <c r="F78" s="357"/>
      <c r="G78" s="157"/>
      <c r="H78" s="552"/>
      <c r="I78" s="552"/>
      <c r="J78" s="552"/>
      <c r="K78" s="552"/>
      <c r="L78" s="552"/>
      <c r="M78" s="552"/>
      <c r="N78" s="552"/>
      <c r="O78" s="552"/>
      <c r="P78" s="552"/>
      <c r="Q78" s="552"/>
      <c r="R78" s="552"/>
      <c r="S78" s="552"/>
      <c r="T78" s="552"/>
      <c r="U78" s="552"/>
      <c r="V78" s="552"/>
      <c r="W78" s="552"/>
      <c r="X78" s="552"/>
      <c r="Y78" s="552"/>
      <c r="Z78" s="552"/>
      <c r="AA78" s="552"/>
    </row>
    <row r="79" spans="2:27" x14ac:dyDescent="0.2">
      <c r="B79" s="737"/>
      <c r="C79" s="191" t="s">
        <v>81</v>
      </c>
      <c r="D79" s="189"/>
      <c r="E79" s="189" t="s">
        <v>80</v>
      </c>
      <c r="F79" s="189"/>
      <c r="G79" s="190"/>
      <c r="H79" s="512">
        <f>(H76*'X RS Gen V Info'!$E$54)+('RS Attrib'!H77*'X RS Gen V Info'!$E$55)+('RS Attrib'!H78*'X RS Gen V Info'!$E$56)</f>
        <v>0</v>
      </c>
      <c r="I79" s="512">
        <f>(I76*'X RS Gen V Info'!$E$54)+('RS Attrib'!I77*'X RS Gen V Info'!$E$55)+('RS Attrib'!I78*'X RS Gen V Info'!$E$56)</f>
        <v>0</v>
      </c>
      <c r="J79" s="512">
        <f>(J76*'X RS Gen V Info'!$E$54)+('RS Attrib'!J77*'X RS Gen V Info'!$E$55)+('RS Attrib'!J78*'X RS Gen V Info'!$E$56)</f>
        <v>0</v>
      </c>
      <c r="K79" s="512">
        <f>(K76*'X RS Gen V Info'!$E$54)+('RS Attrib'!K77*'X RS Gen V Info'!$E$55)+('RS Attrib'!K78*'X RS Gen V Info'!$E$56)</f>
        <v>0</v>
      </c>
      <c r="L79" s="512">
        <f>(L76*'X RS Gen V Info'!$E$54)+('RS Attrib'!L77*'X RS Gen V Info'!$E$55)+('RS Attrib'!L78*'X RS Gen V Info'!$E$56)</f>
        <v>0</v>
      </c>
      <c r="M79" s="512">
        <f>(M76*'X RS Gen V Info'!$E$54)+('RS Attrib'!M77*'X RS Gen V Info'!$E$55)+('RS Attrib'!M78*'X RS Gen V Info'!$E$56)</f>
        <v>0</v>
      </c>
      <c r="N79" s="512">
        <f>(N76*'X RS Gen V Info'!$E$54)+('RS Attrib'!N77*'X RS Gen V Info'!$E$55)+('RS Attrib'!N78*'X RS Gen V Info'!$E$56)</f>
        <v>0</v>
      </c>
      <c r="O79" s="512">
        <f>(O76*'X RS Gen V Info'!$E$54)+('RS Attrib'!O77*'X RS Gen V Info'!$E$55)+('RS Attrib'!O78*'X RS Gen V Info'!$E$56)</f>
        <v>0</v>
      </c>
      <c r="P79" s="512">
        <f>(P76*'X RS Gen V Info'!$E$54)+('RS Attrib'!P77*'X RS Gen V Info'!$E$55)+('RS Attrib'!P78*'X RS Gen V Info'!$E$56)</f>
        <v>0</v>
      </c>
      <c r="Q79" s="512">
        <f>(Q76*'X RS Gen V Info'!$E$54)+('RS Attrib'!Q77*'X RS Gen V Info'!$E$55)+('RS Attrib'!Q78*'X RS Gen V Info'!$E$56)</f>
        <v>0</v>
      </c>
      <c r="R79" s="512">
        <f>(R76*'X RS Gen V Info'!$E$54)+('RS Attrib'!R77*'X RS Gen V Info'!$E$55)+('RS Attrib'!R78*'X RS Gen V Info'!$E$56)</f>
        <v>0</v>
      </c>
      <c r="S79" s="512">
        <f>(S76*'X RS Gen V Info'!$E$54)+('RS Attrib'!S77*'X RS Gen V Info'!$E$55)+('RS Attrib'!S78*'X RS Gen V Info'!$E$56)</f>
        <v>0</v>
      </c>
      <c r="T79" s="512">
        <f>(T76*'X RS Gen V Info'!$E$54)+('RS Attrib'!T77*'X RS Gen V Info'!$E$55)+('RS Attrib'!T78*'X RS Gen V Info'!$E$56)</f>
        <v>0</v>
      </c>
      <c r="U79" s="512">
        <f>(U76*'X RS Gen V Info'!$E$54)+('RS Attrib'!U77*'X RS Gen V Info'!$E$55)+('RS Attrib'!U78*'X RS Gen V Info'!$E$56)</f>
        <v>0</v>
      </c>
      <c r="V79" s="512">
        <f>(V76*'X RS Gen V Info'!$E$54)+('RS Attrib'!V77*'X RS Gen V Info'!$E$55)+('RS Attrib'!V78*'X RS Gen V Info'!$E$56)</f>
        <v>0</v>
      </c>
      <c r="W79" s="512">
        <f>(W76*'X RS Gen V Info'!$E$54)+('RS Attrib'!W77*'X RS Gen V Info'!$E$55)+('RS Attrib'!W78*'X RS Gen V Info'!$E$56)</f>
        <v>0</v>
      </c>
      <c r="X79" s="512">
        <f>(X76*'X RS Gen V Info'!$E$54)+('RS Attrib'!X77*'X RS Gen V Info'!$E$55)+('RS Attrib'!X78*'X RS Gen V Info'!$E$56)</f>
        <v>0</v>
      </c>
      <c r="Y79" s="512">
        <f>(Y76*'X RS Gen V Info'!$E$54)+('RS Attrib'!Y77*'X RS Gen V Info'!$E$55)+('RS Attrib'!Y78*'X RS Gen V Info'!$E$56)</f>
        <v>0</v>
      </c>
      <c r="Z79" s="512">
        <f>(Z76*'X RS Gen V Info'!$E$54)+('RS Attrib'!Z77*'X RS Gen V Info'!$E$55)+('RS Attrib'!Z78*'X RS Gen V Info'!$E$56)</f>
        <v>0</v>
      </c>
      <c r="AA79" s="512">
        <f>(AA76*'X RS Gen V Info'!$E$54)+('RS Attrib'!AA77*'X RS Gen V Info'!$E$55)+('RS Attrib'!AA78*'X RS Gen V Info'!$E$56)</f>
        <v>0</v>
      </c>
    </row>
    <row r="80" spans="2:27" x14ac:dyDescent="0.2">
      <c r="B80" s="737"/>
      <c r="C80" s="363" t="s">
        <v>177</v>
      </c>
      <c r="D80" s="357"/>
      <c r="E80" s="481" t="s">
        <v>61</v>
      </c>
      <c r="F80" s="357"/>
      <c r="G80" s="157"/>
      <c r="H80" s="552"/>
      <c r="I80" s="552"/>
      <c r="J80" s="552"/>
      <c r="K80" s="552"/>
      <c r="L80" s="552"/>
      <c r="M80" s="552"/>
      <c r="N80" s="552"/>
      <c r="O80" s="552"/>
      <c r="P80" s="552"/>
      <c r="Q80" s="552"/>
      <c r="R80" s="552"/>
      <c r="S80" s="552"/>
      <c r="T80" s="552"/>
      <c r="U80" s="552"/>
      <c r="V80" s="552"/>
      <c r="W80" s="552"/>
      <c r="X80" s="552"/>
      <c r="Y80" s="552"/>
      <c r="Z80" s="552"/>
      <c r="AA80" s="552"/>
    </row>
    <row r="81" spans="2:28" x14ac:dyDescent="0.2">
      <c r="B81" s="737"/>
      <c r="C81" s="362" t="s">
        <v>178</v>
      </c>
      <c r="D81" s="357"/>
      <c r="E81" s="481" t="s">
        <v>61</v>
      </c>
      <c r="F81" s="357"/>
      <c r="G81" s="157"/>
      <c r="H81" s="552"/>
      <c r="I81" s="552"/>
      <c r="J81" s="552"/>
      <c r="K81" s="552"/>
      <c r="L81" s="552"/>
      <c r="M81" s="552"/>
      <c r="N81" s="552"/>
      <c r="O81" s="552"/>
      <c r="P81" s="552"/>
      <c r="Q81" s="552"/>
      <c r="R81" s="552"/>
      <c r="S81" s="552"/>
      <c r="T81" s="552"/>
      <c r="U81" s="552"/>
      <c r="V81" s="552"/>
      <c r="W81" s="552"/>
      <c r="X81" s="552"/>
      <c r="Y81" s="552"/>
      <c r="Z81" s="552"/>
      <c r="AA81" s="552"/>
    </row>
    <row r="82" spans="2:28" x14ac:dyDescent="0.2">
      <c r="B82" s="737"/>
      <c r="C82" s="362" t="s">
        <v>179</v>
      </c>
      <c r="D82" s="357"/>
      <c r="E82" s="481" t="s">
        <v>61</v>
      </c>
      <c r="F82" s="357"/>
      <c r="G82" s="157"/>
      <c r="H82" s="552"/>
      <c r="I82" s="552"/>
      <c r="J82" s="552"/>
      <c r="K82" s="552"/>
      <c r="L82" s="552"/>
      <c r="M82" s="552"/>
      <c r="N82" s="552"/>
      <c r="O82" s="552"/>
      <c r="P82" s="552"/>
      <c r="Q82" s="552"/>
      <c r="R82" s="552"/>
      <c r="S82" s="552"/>
      <c r="T82" s="552"/>
      <c r="U82" s="552"/>
      <c r="V82" s="552"/>
      <c r="W82" s="552"/>
      <c r="X82" s="552"/>
      <c r="Y82" s="552"/>
      <c r="Z82" s="552"/>
      <c r="AA82" s="552"/>
    </row>
    <row r="83" spans="2:28" x14ac:dyDescent="0.2">
      <c r="B83" s="737"/>
      <c r="C83" s="362" t="s">
        <v>180</v>
      </c>
      <c r="D83" s="357"/>
      <c r="E83" s="481" t="s">
        <v>61</v>
      </c>
      <c r="F83" s="357"/>
      <c r="G83" s="157"/>
      <c r="H83" s="552"/>
      <c r="I83" s="552"/>
      <c r="J83" s="552"/>
      <c r="K83" s="552"/>
      <c r="L83" s="552"/>
      <c r="M83" s="552"/>
      <c r="N83" s="552"/>
      <c r="O83" s="552"/>
      <c r="P83" s="552"/>
      <c r="Q83" s="552"/>
      <c r="R83" s="552"/>
      <c r="S83" s="552"/>
      <c r="T83" s="552"/>
      <c r="U83" s="552"/>
      <c r="V83" s="552"/>
      <c r="W83" s="552"/>
      <c r="X83" s="552"/>
      <c r="Y83" s="552"/>
      <c r="Z83" s="552"/>
      <c r="AA83" s="552"/>
    </row>
    <row r="84" spans="2:28" x14ac:dyDescent="0.2">
      <c r="B84" s="737"/>
      <c r="C84" s="362" t="s">
        <v>181</v>
      </c>
      <c r="D84" s="357"/>
      <c r="E84" s="481" t="s">
        <v>61</v>
      </c>
      <c r="F84" s="357"/>
      <c r="G84" s="157"/>
      <c r="H84" s="552"/>
      <c r="I84" s="552"/>
      <c r="J84" s="552"/>
      <c r="K84" s="552"/>
      <c r="L84" s="552"/>
      <c r="M84" s="552"/>
      <c r="N84" s="552"/>
      <c r="O84" s="552"/>
      <c r="P84" s="552"/>
      <c r="Q84" s="552"/>
      <c r="R84" s="552"/>
      <c r="S84" s="552"/>
      <c r="T84" s="552"/>
      <c r="U84" s="552"/>
      <c r="V84" s="552"/>
      <c r="W84" s="552"/>
      <c r="X84" s="552"/>
      <c r="Y84" s="552"/>
      <c r="Z84" s="552"/>
      <c r="AA84" s="552"/>
    </row>
    <row r="85" spans="2:28" x14ac:dyDescent="0.2">
      <c r="B85" s="737"/>
      <c r="C85" s="362" t="s">
        <v>182</v>
      </c>
      <c r="D85" s="357"/>
      <c r="E85" s="481" t="s">
        <v>80</v>
      </c>
      <c r="F85" s="357"/>
      <c r="G85" s="157"/>
      <c r="H85" s="552"/>
      <c r="I85" s="552"/>
      <c r="J85" s="552"/>
      <c r="K85" s="552"/>
      <c r="L85" s="552"/>
      <c r="M85" s="552"/>
      <c r="N85" s="552"/>
      <c r="O85" s="552"/>
      <c r="P85" s="552"/>
      <c r="Q85" s="552"/>
      <c r="R85" s="552"/>
      <c r="S85" s="552"/>
      <c r="T85" s="552"/>
      <c r="U85" s="552"/>
      <c r="V85" s="552"/>
      <c r="W85" s="552"/>
      <c r="X85" s="552"/>
      <c r="Y85" s="552"/>
      <c r="Z85" s="552"/>
      <c r="AA85" s="552"/>
    </row>
    <row r="86" spans="2:28" x14ac:dyDescent="0.2">
      <c r="B86" s="737"/>
      <c r="C86" s="362" t="s">
        <v>183</v>
      </c>
      <c r="D86" s="357"/>
      <c r="E86" s="481" t="s">
        <v>80</v>
      </c>
      <c r="F86" s="357"/>
      <c r="G86" s="157"/>
      <c r="H86" s="552"/>
      <c r="I86" s="552"/>
      <c r="J86" s="552"/>
      <c r="K86" s="552"/>
      <c r="L86" s="552"/>
      <c r="M86" s="552"/>
      <c r="N86" s="552"/>
      <c r="O86" s="552"/>
      <c r="P86" s="552"/>
      <c r="Q86" s="552"/>
      <c r="R86" s="552"/>
      <c r="S86" s="552"/>
      <c r="T86" s="552"/>
      <c r="U86" s="552"/>
      <c r="V86" s="552"/>
      <c r="W86" s="552"/>
      <c r="X86" s="552"/>
      <c r="Y86" s="552"/>
      <c r="Z86" s="552"/>
      <c r="AA86" s="552"/>
    </row>
    <row r="87" spans="2:28" x14ac:dyDescent="0.2">
      <c r="B87" s="737"/>
      <c r="C87" s="364" t="s">
        <v>190</v>
      </c>
      <c r="D87" s="357"/>
      <c r="E87" s="357"/>
      <c r="F87" s="357"/>
      <c r="G87" s="157"/>
      <c r="H87" s="552"/>
      <c r="I87" s="552"/>
      <c r="J87" s="552"/>
      <c r="K87" s="552"/>
      <c r="L87" s="552"/>
      <c r="M87" s="552"/>
      <c r="N87" s="552"/>
      <c r="O87" s="552"/>
      <c r="P87" s="552"/>
      <c r="Q87" s="552"/>
      <c r="R87" s="552"/>
      <c r="S87" s="552"/>
      <c r="T87" s="552"/>
      <c r="U87" s="552"/>
      <c r="V87" s="552"/>
      <c r="W87" s="552"/>
      <c r="X87" s="552"/>
      <c r="Y87" s="552"/>
      <c r="Z87" s="552"/>
      <c r="AA87" s="552"/>
    </row>
    <row r="88" spans="2:28" x14ac:dyDescent="0.2">
      <c r="B88" s="737"/>
      <c r="C88" s="359"/>
      <c r="D88" s="357"/>
      <c r="E88" s="357"/>
      <c r="F88" s="357"/>
      <c r="G88" s="157"/>
      <c r="H88" s="552"/>
      <c r="I88" s="552"/>
      <c r="J88" s="552"/>
      <c r="K88" s="552"/>
      <c r="L88" s="552"/>
      <c r="M88" s="552"/>
      <c r="N88" s="552"/>
      <c r="O88" s="552"/>
      <c r="P88" s="552"/>
      <c r="Q88" s="552"/>
      <c r="R88" s="552"/>
      <c r="S88" s="552"/>
      <c r="T88" s="552"/>
      <c r="U88" s="552"/>
      <c r="V88" s="552"/>
      <c r="W88" s="552"/>
      <c r="X88" s="552"/>
      <c r="Y88" s="552"/>
      <c r="Z88" s="552"/>
      <c r="AA88" s="552"/>
    </row>
    <row r="89" spans="2:28" x14ac:dyDescent="0.2">
      <c r="B89" s="737"/>
      <c r="C89" s="359"/>
      <c r="D89" s="357"/>
      <c r="E89" s="357"/>
      <c r="F89" s="357"/>
      <c r="G89" s="157"/>
      <c r="H89" s="552"/>
      <c r="I89" s="552"/>
      <c r="J89" s="552"/>
      <c r="K89" s="552"/>
      <c r="L89" s="552"/>
      <c r="M89" s="552"/>
      <c r="N89" s="552"/>
      <c r="O89" s="552"/>
      <c r="P89" s="552"/>
      <c r="Q89" s="552"/>
      <c r="R89" s="552"/>
      <c r="S89" s="552"/>
      <c r="T89" s="552"/>
      <c r="U89" s="552"/>
      <c r="V89" s="552"/>
      <c r="W89" s="552"/>
      <c r="X89" s="552"/>
      <c r="Y89" s="552"/>
      <c r="Z89" s="552"/>
      <c r="AA89" s="552"/>
    </row>
    <row r="90" spans="2:28" x14ac:dyDescent="0.2">
      <c r="B90" s="737"/>
      <c r="C90" s="359"/>
      <c r="D90" s="357"/>
      <c r="E90" s="357"/>
      <c r="F90" s="357"/>
      <c r="G90" s="157"/>
      <c r="H90" s="552"/>
      <c r="I90" s="552"/>
      <c r="J90" s="552"/>
      <c r="K90" s="552"/>
      <c r="L90" s="552"/>
      <c r="M90" s="552"/>
      <c r="N90" s="552"/>
      <c r="O90" s="552"/>
      <c r="P90" s="552"/>
      <c r="Q90" s="552"/>
      <c r="R90" s="552"/>
      <c r="S90" s="552"/>
      <c r="T90" s="552"/>
      <c r="U90" s="552"/>
      <c r="V90" s="552"/>
      <c r="W90" s="552"/>
      <c r="X90" s="552"/>
      <c r="Y90" s="552"/>
      <c r="Z90" s="552"/>
      <c r="AA90" s="552"/>
    </row>
    <row r="91" spans="2:28" x14ac:dyDescent="0.2">
      <c r="B91" s="737"/>
      <c r="C91" s="359"/>
      <c r="D91" s="357"/>
      <c r="E91" s="357"/>
      <c r="F91" s="357"/>
      <c r="G91" s="157"/>
      <c r="H91" s="552"/>
      <c r="I91" s="552"/>
      <c r="J91" s="552"/>
      <c r="K91" s="552"/>
      <c r="L91" s="552"/>
      <c r="M91" s="552"/>
      <c r="N91" s="552"/>
      <c r="O91" s="552"/>
      <c r="P91" s="552"/>
      <c r="Q91" s="552"/>
      <c r="R91" s="552"/>
      <c r="S91" s="552"/>
      <c r="T91" s="552"/>
      <c r="U91" s="552"/>
      <c r="V91" s="552"/>
      <c r="W91" s="552"/>
      <c r="X91" s="552"/>
      <c r="Y91" s="552"/>
      <c r="Z91" s="552"/>
      <c r="AA91" s="552"/>
    </row>
    <row r="92" spans="2:28" x14ac:dyDescent="0.2">
      <c r="B92" s="737"/>
      <c r="C92" s="188" t="s">
        <v>75</v>
      </c>
      <c r="D92" s="189"/>
      <c r="E92" s="189"/>
      <c r="F92" s="189"/>
      <c r="G92" s="190"/>
      <c r="H92" s="512"/>
      <c r="I92" s="512"/>
      <c r="J92" s="512"/>
      <c r="K92" s="512"/>
      <c r="L92" s="512"/>
      <c r="M92" s="512"/>
      <c r="N92" s="512"/>
      <c r="O92" s="512"/>
      <c r="P92" s="512"/>
      <c r="Q92" s="512"/>
      <c r="R92" s="512"/>
      <c r="S92" s="512"/>
      <c r="T92" s="512"/>
      <c r="U92" s="512"/>
      <c r="V92" s="512"/>
      <c r="W92" s="512"/>
      <c r="X92" s="512"/>
      <c r="Y92" s="512"/>
      <c r="Z92" s="512"/>
      <c r="AA92" s="512"/>
    </row>
    <row r="93" spans="2:28" x14ac:dyDescent="0.2">
      <c r="B93" s="737"/>
      <c r="C93" s="192" t="s">
        <v>73</v>
      </c>
      <c r="D93" s="189"/>
      <c r="E93" s="189"/>
      <c r="F93" s="189"/>
      <c r="G93" s="190"/>
      <c r="H93" s="513">
        <f>SUMIF($E79:$E91,"NE",H79:H91)</f>
        <v>0</v>
      </c>
      <c r="I93" s="513">
        <f t="shared" ref="I93:AA93" si="7">SUMIF($E79:$E91,"NE",I79:I91)</f>
        <v>0</v>
      </c>
      <c r="J93" s="513">
        <f t="shared" si="7"/>
        <v>0</v>
      </c>
      <c r="K93" s="513">
        <f t="shared" si="7"/>
        <v>0</v>
      </c>
      <c r="L93" s="513">
        <f t="shared" si="7"/>
        <v>0</v>
      </c>
      <c r="M93" s="513">
        <f t="shared" si="7"/>
        <v>0</v>
      </c>
      <c r="N93" s="513">
        <f t="shared" si="7"/>
        <v>0</v>
      </c>
      <c r="O93" s="513">
        <f t="shared" si="7"/>
        <v>0</v>
      </c>
      <c r="P93" s="513">
        <f t="shared" si="7"/>
        <v>0</v>
      </c>
      <c r="Q93" s="513">
        <f t="shared" si="7"/>
        <v>0</v>
      </c>
      <c r="R93" s="513">
        <f t="shared" si="7"/>
        <v>0</v>
      </c>
      <c r="S93" s="513">
        <f t="shared" si="7"/>
        <v>0</v>
      </c>
      <c r="T93" s="513">
        <f t="shared" si="7"/>
        <v>0</v>
      </c>
      <c r="U93" s="513">
        <f t="shared" si="7"/>
        <v>0</v>
      </c>
      <c r="V93" s="513">
        <f t="shared" si="7"/>
        <v>0</v>
      </c>
      <c r="W93" s="513">
        <f t="shared" si="7"/>
        <v>0</v>
      </c>
      <c r="X93" s="513">
        <f t="shared" si="7"/>
        <v>0</v>
      </c>
      <c r="Y93" s="513">
        <f t="shared" si="7"/>
        <v>0</v>
      </c>
      <c r="Z93" s="513">
        <f t="shared" si="7"/>
        <v>0</v>
      </c>
      <c r="AA93" s="513">
        <f t="shared" si="7"/>
        <v>0</v>
      </c>
    </row>
    <row r="94" spans="2:28" x14ac:dyDescent="0.2">
      <c r="B94" s="737"/>
      <c r="C94" s="192" t="s">
        <v>74</v>
      </c>
      <c r="D94" s="189"/>
      <c r="E94" s="189"/>
      <c r="F94" s="189"/>
      <c r="G94" s="190"/>
      <c r="H94" s="513">
        <f>SUMIF($E79:$E91,"Not NE",H79:H91)</f>
        <v>0</v>
      </c>
      <c r="I94" s="513">
        <f t="shared" ref="I94:AA94" si="8">SUMIF($E79:$E91,"Not NE",I79:I91)</f>
        <v>0</v>
      </c>
      <c r="J94" s="513">
        <f t="shared" si="8"/>
        <v>0</v>
      </c>
      <c r="K94" s="513">
        <f t="shared" si="8"/>
        <v>0</v>
      </c>
      <c r="L94" s="513">
        <f t="shared" si="8"/>
        <v>0</v>
      </c>
      <c r="M94" s="513">
        <f t="shared" si="8"/>
        <v>0</v>
      </c>
      <c r="N94" s="513">
        <f t="shared" si="8"/>
        <v>0</v>
      </c>
      <c r="O94" s="513">
        <f t="shared" si="8"/>
        <v>0</v>
      </c>
      <c r="P94" s="513">
        <f t="shared" si="8"/>
        <v>0</v>
      </c>
      <c r="Q94" s="513">
        <f t="shared" si="8"/>
        <v>0</v>
      </c>
      <c r="R94" s="513">
        <f t="shared" si="8"/>
        <v>0</v>
      </c>
      <c r="S94" s="513">
        <f t="shared" si="8"/>
        <v>0</v>
      </c>
      <c r="T94" s="513">
        <f t="shared" si="8"/>
        <v>0</v>
      </c>
      <c r="U94" s="513">
        <f t="shared" si="8"/>
        <v>0</v>
      </c>
      <c r="V94" s="513">
        <f t="shared" si="8"/>
        <v>0</v>
      </c>
      <c r="W94" s="513">
        <f t="shared" si="8"/>
        <v>0</v>
      </c>
      <c r="X94" s="513">
        <f t="shared" si="8"/>
        <v>0</v>
      </c>
      <c r="Y94" s="513">
        <f t="shared" si="8"/>
        <v>0</v>
      </c>
      <c r="Z94" s="513">
        <f t="shared" si="8"/>
        <v>0</v>
      </c>
      <c r="AA94" s="513">
        <f t="shared" si="8"/>
        <v>0</v>
      </c>
    </row>
    <row r="95" spans="2:28" x14ac:dyDescent="0.2">
      <c r="B95" s="737"/>
      <c r="C95" s="193" t="s">
        <v>71</v>
      </c>
      <c r="D95" s="194"/>
      <c r="E95" s="194"/>
      <c r="F95" s="194"/>
      <c r="G95" s="197"/>
      <c r="H95" s="514">
        <f t="shared" ref="H95:AA95" si="9">SUM(H79:H91)</f>
        <v>0</v>
      </c>
      <c r="I95" s="515">
        <f t="shared" si="9"/>
        <v>0</v>
      </c>
      <c r="J95" s="515">
        <f t="shared" si="9"/>
        <v>0</v>
      </c>
      <c r="K95" s="515">
        <f t="shared" si="9"/>
        <v>0</v>
      </c>
      <c r="L95" s="515">
        <f t="shared" si="9"/>
        <v>0</v>
      </c>
      <c r="M95" s="515">
        <f t="shared" si="9"/>
        <v>0</v>
      </c>
      <c r="N95" s="515">
        <f t="shared" si="9"/>
        <v>0</v>
      </c>
      <c r="O95" s="515">
        <f t="shared" si="9"/>
        <v>0</v>
      </c>
      <c r="P95" s="515">
        <f t="shared" si="9"/>
        <v>0</v>
      </c>
      <c r="Q95" s="515">
        <f t="shared" si="9"/>
        <v>0</v>
      </c>
      <c r="R95" s="515">
        <f t="shared" si="9"/>
        <v>0</v>
      </c>
      <c r="S95" s="515">
        <f t="shared" si="9"/>
        <v>0</v>
      </c>
      <c r="T95" s="515">
        <f t="shared" si="9"/>
        <v>0</v>
      </c>
      <c r="U95" s="515">
        <f t="shared" si="9"/>
        <v>0</v>
      </c>
      <c r="V95" s="515">
        <f t="shared" si="9"/>
        <v>0</v>
      </c>
      <c r="W95" s="515">
        <f t="shared" si="9"/>
        <v>0</v>
      </c>
      <c r="X95" s="515">
        <f t="shared" si="9"/>
        <v>0</v>
      </c>
      <c r="Y95" s="515">
        <f t="shared" si="9"/>
        <v>0</v>
      </c>
      <c r="Z95" s="515">
        <f t="shared" si="9"/>
        <v>0</v>
      </c>
      <c r="AA95" s="515">
        <f t="shared" si="9"/>
        <v>0</v>
      </c>
    </row>
    <row r="96" spans="2:28" x14ac:dyDescent="0.2">
      <c r="B96" s="736">
        <f>'RS Phys Flow'!B19</f>
        <v>0</v>
      </c>
      <c r="C96" s="204" t="s">
        <v>191</v>
      </c>
      <c r="D96" s="189"/>
      <c r="E96" s="189" t="s">
        <v>80</v>
      </c>
      <c r="F96" s="189"/>
      <c r="G96" s="190"/>
      <c r="H96" s="512"/>
      <c r="I96" s="512"/>
      <c r="J96" s="512"/>
      <c r="K96" s="512"/>
      <c r="L96" s="512"/>
      <c r="M96" s="512"/>
      <c r="N96" s="512"/>
      <c r="O96" s="512"/>
      <c r="P96" s="512"/>
      <c r="Q96" s="512"/>
      <c r="R96" s="512"/>
      <c r="S96" s="512"/>
      <c r="T96" s="512"/>
      <c r="U96" s="512"/>
      <c r="V96" s="512"/>
      <c r="W96" s="512"/>
      <c r="X96" s="512"/>
      <c r="Y96" s="512"/>
      <c r="Z96" s="512"/>
      <c r="AA96" s="512"/>
      <c r="AB96" s="188"/>
    </row>
    <row r="97" spans="2:27" ht="28.5" x14ac:dyDescent="0.2">
      <c r="B97" s="737"/>
      <c r="C97" s="363" t="s">
        <v>286</v>
      </c>
      <c r="D97" s="357"/>
      <c r="E97" s="189" t="s">
        <v>80</v>
      </c>
      <c r="F97" s="357"/>
      <c r="G97" s="157"/>
      <c r="H97" s="552"/>
      <c r="I97" s="552"/>
      <c r="J97" s="552"/>
      <c r="K97" s="552"/>
      <c r="L97" s="552"/>
      <c r="M97" s="552"/>
      <c r="N97" s="552"/>
      <c r="O97" s="552"/>
      <c r="P97" s="552"/>
      <c r="Q97" s="552"/>
      <c r="R97" s="552"/>
      <c r="S97" s="552"/>
      <c r="T97" s="552"/>
      <c r="U97" s="552"/>
      <c r="V97" s="552"/>
      <c r="W97" s="552"/>
      <c r="X97" s="552"/>
      <c r="Y97" s="552"/>
      <c r="Z97" s="552"/>
      <c r="AA97" s="552"/>
    </row>
    <row r="98" spans="2:27" ht="28.5" x14ac:dyDescent="0.2">
      <c r="B98" s="737"/>
      <c r="C98" s="363" t="s">
        <v>287</v>
      </c>
      <c r="D98" s="357"/>
      <c r="E98" s="189" t="s">
        <v>80</v>
      </c>
      <c r="F98" s="357"/>
      <c r="G98" s="157"/>
      <c r="H98" s="552"/>
      <c r="I98" s="552"/>
      <c r="J98" s="552"/>
      <c r="K98" s="552"/>
      <c r="L98" s="552"/>
      <c r="M98" s="552"/>
      <c r="N98" s="552"/>
      <c r="O98" s="552"/>
      <c r="P98" s="552"/>
      <c r="Q98" s="552"/>
      <c r="R98" s="552"/>
      <c r="S98" s="552"/>
      <c r="T98" s="552"/>
      <c r="U98" s="552"/>
      <c r="V98" s="552"/>
      <c r="W98" s="552"/>
      <c r="X98" s="552"/>
      <c r="Y98" s="552"/>
      <c r="Z98" s="552"/>
      <c r="AA98" s="552"/>
    </row>
    <row r="99" spans="2:27" ht="28.5" x14ac:dyDescent="0.2">
      <c r="B99" s="737"/>
      <c r="C99" s="363" t="s">
        <v>288</v>
      </c>
      <c r="D99" s="357"/>
      <c r="E99" s="189" t="s">
        <v>80</v>
      </c>
      <c r="F99" s="357"/>
      <c r="G99" s="157"/>
      <c r="H99" s="552"/>
      <c r="I99" s="552"/>
      <c r="J99" s="552"/>
      <c r="K99" s="552"/>
      <c r="L99" s="552"/>
      <c r="M99" s="552"/>
      <c r="N99" s="552"/>
      <c r="O99" s="552"/>
      <c r="P99" s="552"/>
      <c r="Q99" s="552"/>
      <c r="R99" s="552"/>
      <c r="S99" s="552"/>
      <c r="T99" s="552"/>
      <c r="U99" s="552"/>
      <c r="V99" s="552"/>
      <c r="W99" s="552"/>
      <c r="X99" s="552"/>
      <c r="Y99" s="552"/>
      <c r="Z99" s="552"/>
      <c r="AA99" s="552"/>
    </row>
    <row r="100" spans="2:27" x14ac:dyDescent="0.2">
      <c r="B100" s="737"/>
      <c r="C100" s="191" t="s">
        <v>81</v>
      </c>
      <c r="D100" s="189"/>
      <c r="E100" s="189" t="s">
        <v>80</v>
      </c>
      <c r="F100" s="189"/>
      <c r="G100" s="190"/>
      <c r="H100" s="512">
        <f>(H97*'X RS Gen V Info'!$E$54)+('RS Attrib'!H98*'X RS Gen V Info'!$E$55)+('RS Attrib'!H99*'X RS Gen V Info'!$E$56)</f>
        <v>0</v>
      </c>
      <c r="I100" s="512">
        <f>(I97*'X RS Gen V Info'!$E$54)+('RS Attrib'!I98*'X RS Gen V Info'!$E$55)+('RS Attrib'!I99*'X RS Gen V Info'!$E$56)</f>
        <v>0</v>
      </c>
      <c r="J100" s="512">
        <f>(J97*'X RS Gen V Info'!$E$54)+('RS Attrib'!J98*'X RS Gen V Info'!$E$55)+('RS Attrib'!J99*'X RS Gen V Info'!$E$56)</f>
        <v>0</v>
      </c>
      <c r="K100" s="512">
        <f>(K97*'X RS Gen V Info'!$E$54)+('RS Attrib'!K98*'X RS Gen V Info'!$E$55)+('RS Attrib'!K99*'X RS Gen V Info'!$E$56)</f>
        <v>0</v>
      </c>
      <c r="L100" s="512">
        <f>(L97*'X RS Gen V Info'!$E$54)+('RS Attrib'!L98*'X RS Gen V Info'!$E$55)+('RS Attrib'!L99*'X RS Gen V Info'!$E$56)</f>
        <v>0</v>
      </c>
      <c r="M100" s="512">
        <f>(M97*'X RS Gen V Info'!$E$54)+('RS Attrib'!M98*'X RS Gen V Info'!$E$55)+('RS Attrib'!M99*'X RS Gen V Info'!$E$56)</f>
        <v>0</v>
      </c>
      <c r="N100" s="512">
        <f>(N97*'X RS Gen V Info'!$E$54)+('RS Attrib'!N98*'X RS Gen V Info'!$E$55)+('RS Attrib'!N99*'X RS Gen V Info'!$E$56)</f>
        <v>0</v>
      </c>
      <c r="O100" s="512">
        <f>(O97*'X RS Gen V Info'!$E$54)+('RS Attrib'!O98*'X RS Gen V Info'!$E$55)+('RS Attrib'!O99*'X RS Gen V Info'!$E$56)</f>
        <v>0</v>
      </c>
      <c r="P100" s="512">
        <f>(P97*'X RS Gen V Info'!$E$54)+('RS Attrib'!P98*'X RS Gen V Info'!$E$55)+('RS Attrib'!P99*'X RS Gen V Info'!$E$56)</f>
        <v>0</v>
      </c>
      <c r="Q100" s="512">
        <f>(Q97*'X RS Gen V Info'!$E$54)+('RS Attrib'!Q98*'X RS Gen V Info'!$E$55)+('RS Attrib'!Q99*'X RS Gen V Info'!$E$56)</f>
        <v>0</v>
      </c>
      <c r="R100" s="512">
        <f>(R97*'X RS Gen V Info'!$E$54)+('RS Attrib'!R98*'X RS Gen V Info'!$E$55)+('RS Attrib'!R99*'X RS Gen V Info'!$E$56)</f>
        <v>0</v>
      </c>
      <c r="S100" s="512">
        <f>(S97*'X RS Gen V Info'!$E$54)+('RS Attrib'!S98*'X RS Gen V Info'!$E$55)+('RS Attrib'!S99*'X RS Gen V Info'!$E$56)</f>
        <v>0</v>
      </c>
      <c r="T100" s="512">
        <f>(T97*'X RS Gen V Info'!$E$54)+('RS Attrib'!T98*'X RS Gen V Info'!$E$55)+('RS Attrib'!T99*'X RS Gen V Info'!$E$56)</f>
        <v>0</v>
      </c>
      <c r="U100" s="512">
        <f>(U97*'X RS Gen V Info'!$E$54)+('RS Attrib'!U98*'X RS Gen V Info'!$E$55)+('RS Attrib'!U99*'X RS Gen V Info'!$E$56)</f>
        <v>0</v>
      </c>
      <c r="V100" s="512">
        <f>(V97*'X RS Gen V Info'!$E$54)+('RS Attrib'!V98*'X RS Gen V Info'!$E$55)+('RS Attrib'!V99*'X RS Gen V Info'!$E$56)</f>
        <v>0</v>
      </c>
      <c r="W100" s="512">
        <f>(W97*'X RS Gen V Info'!$E$54)+('RS Attrib'!W98*'X RS Gen V Info'!$E$55)+('RS Attrib'!W99*'X RS Gen V Info'!$E$56)</f>
        <v>0</v>
      </c>
      <c r="X100" s="512">
        <f>(X97*'X RS Gen V Info'!$E$54)+('RS Attrib'!X98*'X RS Gen V Info'!$E$55)+('RS Attrib'!X99*'X RS Gen V Info'!$E$56)</f>
        <v>0</v>
      </c>
      <c r="Y100" s="512">
        <f>(Y97*'X RS Gen V Info'!$E$54)+('RS Attrib'!Y98*'X RS Gen V Info'!$E$55)+('RS Attrib'!Y99*'X RS Gen V Info'!$E$56)</f>
        <v>0</v>
      </c>
      <c r="Z100" s="512">
        <f>(Z97*'X RS Gen V Info'!$E$54)+('RS Attrib'!Z98*'X RS Gen V Info'!$E$55)+('RS Attrib'!Z99*'X RS Gen V Info'!$E$56)</f>
        <v>0</v>
      </c>
      <c r="AA100" s="512">
        <f>(AA97*'X RS Gen V Info'!$E$54)+('RS Attrib'!AA98*'X RS Gen V Info'!$E$55)+('RS Attrib'!AA99*'X RS Gen V Info'!$E$56)</f>
        <v>0</v>
      </c>
    </row>
    <row r="101" spans="2:27" x14ac:dyDescent="0.2">
      <c r="B101" s="737"/>
      <c r="C101" s="363" t="s">
        <v>177</v>
      </c>
      <c r="D101" s="357"/>
      <c r="E101" s="481" t="s">
        <v>61</v>
      </c>
      <c r="F101" s="357"/>
      <c r="G101" s="157"/>
      <c r="H101" s="552"/>
      <c r="I101" s="552"/>
      <c r="J101" s="552"/>
      <c r="K101" s="552"/>
      <c r="L101" s="552"/>
      <c r="M101" s="552"/>
      <c r="N101" s="552"/>
      <c r="O101" s="552"/>
      <c r="P101" s="552"/>
      <c r="Q101" s="552"/>
      <c r="R101" s="552"/>
      <c r="S101" s="552"/>
      <c r="T101" s="552"/>
      <c r="U101" s="552"/>
      <c r="V101" s="552"/>
      <c r="W101" s="552"/>
      <c r="X101" s="552"/>
      <c r="Y101" s="552"/>
      <c r="Z101" s="552"/>
      <c r="AA101" s="552"/>
    </row>
    <row r="102" spans="2:27" x14ac:dyDescent="0.2">
      <c r="B102" s="737"/>
      <c r="C102" s="362" t="s">
        <v>178</v>
      </c>
      <c r="D102" s="357"/>
      <c r="E102" s="481" t="s">
        <v>61</v>
      </c>
      <c r="F102" s="357"/>
      <c r="G102" s="157"/>
      <c r="H102" s="552"/>
      <c r="I102" s="552"/>
      <c r="J102" s="552"/>
      <c r="K102" s="552"/>
      <c r="L102" s="552"/>
      <c r="M102" s="552"/>
      <c r="N102" s="552"/>
      <c r="O102" s="552"/>
      <c r="P102" s="552"/>
      <c r="Q102" s="552"/>
      <c r="R102" s="552"/>
      <c r="S102" s="552"/>
      <c r="T102" s="552"/>
      <c r="U102" s="552"/>
      <c r="V102" s="552"/>
      <c r="W102" s="552"/>
      <c r="X102" s="552"/>
      <c r="Y102" s="552"/>
      <c r="Z102" s="552"/>
      <c r="AA102" s="552"/>
    </row>
    <row r="103" spans="2:27" x14ac:dyDescent="0.2">
      <c r="B103" s="737"/>
      <c r="C103" s="362" t="s">
        <v>179</v>
      </c>
      <c r="D103" s="357"/>
      <c r="E103" s="481" t="s">
        <v>61</v>
      </c>
      <c r="F103" s="357"/>
      <c r="G103" s="157"/>
      <c r="H103" s="552"/>
      <c r="I103" s="552"/>
      <c r="J103" s="552"/>
      <c r="K103" s="552"/>
      <c r="L103" s="552"/>
      <c r="M103" s="552"/>
      <c r="N103" s="552"/>
      <c r="O103" s="552"/>
      <c r="P103" s="552"/>
      <c r="Q103" s="552"/>
      <c r="R103" s="552"/>
      <c r="S103" s="552"/>
      <c r="T103" s="552"/>
      <c r="U103" s="552"/>
      <c r="V103" s="552"/>
      <c r="W103" s="552"/>
      <c r="X103" s="552"/>
      <c r="Y103" s="552"/>
      <c r="Z103" s="552"/>
      <c r="AA103" s="552"/>
    </row>
    <row r="104" spans="2:27" x14ac:dyDescent="0.2">
      <c r="B104" s="737"/>
      <c r="C104" s="362" t="s">
        <v>180</v>
      </c>
      <c r="D104" s="357"/>
      <c r="E104" s="481" t="s">
        <v>61</v>
      </c>
      <c r="F104" s="357"/>
      <c r="G104" s="157"/>
      <c r="H104" s="552"/>
      <c r="I104" s="552"/>
      <c r="J104" s="552"/>
      <c r="K104" s="552"/>
      <c r="L104" s="552"/>
      <c r="M104" s="552"/>
      <c r="N104" s="552"/>
      <c r="O104" s="552"/>
      <c r="P104" s="552"/>
      <c r="Q104" s="552"/>
      <c r="R104" s="552"/>
      <c r="S104" s="552"/>
      <c r="T104" s="552"/>
      <c r="U104" s="552"/>
      <c r="V104" s="552"/>
      <c r="W104" s="552"/>
      <c r="X104" s="552"/>
      <c r="Y104" s="552"/>
      <c r="Z104" s="552"/>
      <c r="AA104" s="552"/>
    </row>
    <row r="105" spans="2:27" x14ac:dyDescent="0.2">
      <c r="B105" s="737"/>
      <c r="C105" s="362" t="s">
        <v>181</v>
      </c>
      <c r="D105" s="357"/>
      <c r="E105" s="481" t="s">
        <v>61</v>
      </c>
      <c r="F105" s="357"/>
      <c r="G105" s="157"/>
      <c r="H105" s="552"/>
      <c r="I105" s="552"/>
      <c r="J105" s="552"/>
      <c r="K105" s="552"/>
      <c r="L105" s="552"/>
      <c r="M105" s="552"/>
      <c r="N105" s="552"/>
      <c r="O105" s="552"/>
      <c r="P105" s="552"/>
      <c r="Q105" s="552"/>
      <c r="R105" s="552"/>
      <c r="S105" s="552"/>
      <c r="T105" s="552"/>
      <c r="U105" s="552"/>
      <c r="V105" s="552"/>
      <c r="W105" s="552"/>
      <c r="X105" s="552"/>
      <c r="Y105" s="552"/>
      <c r="Z105" s="552"/>
      <c r="AA105" s="552"/>
    </row>
    <row r="106" spans="2:27" x14ac:dyDescent="0.2">
      <c r="B106" s="737"/>
      <c r="C106" s="362" t="s">
        <v>182</v>
      </c>
      <c r="D106" s="357"/>
      <c r="E106" s="481" t="s">
        <v>80</v>
      </c>
      <c r="F106" s="357"/>
      <c r="G106" s="157"/>
      <c r="H106" s="552"/>
      <c r="I106" s="552"/>
      <c r="J106" s="552"/>
      <c r="K106" s="552"/>
      <c r="L106" s="552"/>
      <c r="M106" s="552"/>
      <c r="N106" s="552"/>
      <c r="O106" s="552"/>
      <c r="P106" s="552"/>
      <c r="Q106" s="552"/>
      <c r="R106" s="552"/>
      <c r="S106" s="552"/>
      <c r="T106" s="552"/>
      <c r="U106" s="552"/>
      <c r="V106" s="552"/>
      <c r="W106" s="552"/>
      <c r="X106" s="552"/>
      <c r="Y106" s="552"/>
      <c r="Z106" s="552"/>
      <c r="AA106" s="552"/>
    </row>
    <row r="107" spans="2:27" x14ac:dyDescent="0.2">
      <c r="B107" s="737"/>
      <c r="C107" s="362" t="s">
        <v>183</v>
      </c>
      <c r="D107" s="357"/>
      <c r="E107" s="481" t="s">
        <v>80</v>
      </c>
      <c r="F107" s="357"/>
      <c r="G107" s="157"/>
      <c r="H107" s="552"/>
      <c r="I107" s="552"/>
      <c r="J107" s="552"/>
      <c r="K107" s="552"/>
      <c r="L107" s="552"/>
      <c r="M107" s="552"/>
      <c r="N107" s="552"/>
      <c r="O107" s="552"/>
      <c r="P107" s="552"/>
      <c r="Q107" s="552"/>
      <c r="R107" s="552"/>
      <c r="S107" s="552"/>
      <c r="T107" s="552"/>
      <c r="U107" s="552"/>
      <c r="V107" s="552"/>
      <c r="W107" s="552"/>
      <c r="X107" s="552"/>
      <c r="Y107" s="552"/>
      <c r="Z107" s="552"/>
      <c r="AA107" s="552"/>
    </row>
    <row r="108" spans="2:27" x14ac:dyDescent="0.2">
      <c r="B108" s="737"/>
      <c r="C108" s="364" t="s">
        <v>190</v>
      </c>
      <c r="D108" s="357"/>
      <c r="E108" s="357"/>
      <c r="F108" s="357"/>
      <c r="G108" s="157"/>
      <c r="H108" s="552"/>
      <c r="I108" s="552"/>
      <c r="J108" s="552"/>
      <c r="K108" s="552"/>
      <c r="L108" s="552"/>
      <c r="M108" s="552"/>
      <c r="N108" s="552"/>
      <c r="O108" s="552"/>
      <c r="P108" s="552"/>
      <c r="Q108" s="552"/>
      <c r="R108" s="552"/>
      <c r="S108" s="552"/>
      <c r="T108" s="552"/>
      <c r="U108" s="552"/>
      <c r="V108" s="552"/>
      <c r="W108" s="552"/>
      <c r="X108" s="552"/>
      <c r="Y108" s="552"/>
      <c r="Z108" s="552"/>
      <c r="AA108" s="552"/>
    </row>
    <row r="109" spans="2:27" x14ac:dyDescent="0.2">
      <c r="B109" s="737"/>
      <c r="C109" s="359"/>
      <c r="D109" s="357"/>
      <c r="E109" s="357"/>
      <c r="F109" s="357"/>
      <c r="G109" s="157"/>
      <c r="H109" s="552"/>
      <c r="I109" s="552"/>
      <c r="J109" s="552"/>
      <c r="K109" s="552"/>
      <c r="L109" s="552"/>
      <c r="M109" s="552"/>
      <c r="N109" s="552"/>
      <c r="O109" s="552"/>
      <c r="P109" s="552"/>
      <c r="Q109" s="552"/>
      <c r="R109" s="552"/>
      <c r="S109" s="552"/>
      <c r="T109" s="552"/>
      <c r="U109" s="552"/>
      <c r="V109" s="552"/>
      <c r="W109" s="552"/>
      <c r="X109" s="552"/>
      <c r="Y109" s="552"/>
      <c r="Z109" s="552"/>
      <c r="AA109" s="552"/>
    </row>
    <row r="110" spans="2:27" x14ac:dyDescent="0.2">
      <c r="B110" s="737"/>
      <c r="C110" s="359"/>
      <c r="D110" s="357"/>
      <c r="E110" s="357"/>
      <c r="F110" s="357"/>
      <c r="G110" s="157"/>
      <c r="H110" s="552"/>
      <c r="I110" s="552"/>
      <c r="J110" s="552"/>
      <c r="K110" s="552"/>
      <c r="L110" s="552"/>
      <c r="M110" s="552"/>
      <c r="N110" s="552"/>
      <c r="O110" s="552"/>
      <c r="P110" s="552"/>
      <c r="Q110" s="552"/>
      <c r="R110" s="552"/>
      <c r="S110" s="552"/>
      <c r="T110" s="552"/>
      <c r="U110" s="552"/>
      <c r="V110" s="552"/>
      <c r="W110" s="552"/>
      <c r="X110" s="552"/>
      <c r="Y110" s="552"/>
      <c r="Z110" s="552"/>
      <c r="AA110" s="552"/>
    </row>
    <row r="111" spans="2:27" x14ac:dyDescent="0.2">
      <c r="B111" s="737"/>
      <c r="C111" s="359"/>
      <c r="D111" s="357"/>
      <c r="E111" s="357"/>
      <c r="F111" s="357"/>
      <c r="G111" s="157"/>
      <c r="H111" s="552"/>
      <c r="I111" s="552"/>
      <c r="J111" s="552"/>
      <c r="K111" s="552"/>
      <c r="L111" s="552"/>
      <c r="M111" s="552"/>
      <c r="N111" s="552"/>
      <c r="O111" s="552"/>
      <c r="P111" s="552"/>
      <c r="Q111" s="552"/>
      <c r="R111" s="552"/>
      <c r="S111" s="552"/>
      <c r="T111" s="552"/>
      <c r="U111" s="552"/>
      <c r="V111" s="552"/>
      <c r="W111" s="552"/>
      <c r="X111" s="552"/>
      <c r="Y111" s="552"/>
      <c r="Z111" s="552"/>
      <c r="AA111" s="552"/>
    </row>
    <row r="112" spans="2:27" x14ac:dyDescent="0.2">
      <c r="B112" s="737"/>
      <c r="C112" s="359"/>
      <c r="D112" s="357"/>
      <c r="E112" s="357"/>
      <c r="F112" s="357"/>
      <c r="G112" s="157"/>
      <c r="H112" s="552"/>
      <c r="I112" s="552"/>
      <c r="J112" s="552"/>
      <c r="K112" s="552"/>
      <c r="L112" s="552"/>
      <c r="M112" s="552"/>
      <c r="N112" s="552"/>
      <c r="O112" s="552"/>
      <c r="P112" s="552"/>
      <c r="Q112" s="552"/>
      <c r="R112" s="552"/>
      <c r="S112" s="552"/>
      <c r="T112" s="552"/>
      <c r="U112" s="552"/>
      <c r="V112" s="552"/>
      <c r="W112" s="552"/>
      <c r="X112" s="552"/>
      <c r="Y112" s="552"/>
      <c r="Z112" s="552"/>
      <c r="AA112" s="552"/>
    </row>
    <row r="113" spans="2:27" x14ac:dyDescent="0.2">
      <c r="B113" s="737"/>
      <c r="C113" s="188" t="s">
        <v>75</v>
      </c>
      <c r="D113" s="189"/>
      <c r="E113" s="189"/>
      <c r="F113" s="189"/>
      <c r="G113" s="190"/>
      <c r="H113" s="512"/>
      <c r="I113" s="512"/>
      <c r="J113" s="512"/>
      <c r="K113" s="512"/>
      <c r="L113" s="512"/>
      <c r="M113" s="512"/>
      <c r="N113" s="512"/>
      <c r="O113" s="512"/>
      <c r="P113" s="512"/>
      <c r="Q113" s="512"/>
      <c r="R113" s="512"/>
      <c r="S113" s="512"/>
      <c r="T113" s="512"/>
      <c r="U113" s="512"/>
      <c r="V113" s="512"/>
      <c r="W113" s="512"/>
      <c r="X113" s="512"/>
      <c r="Y113" s="512"/>
      <c r="Z113" s="512"/>
      <c r="AA113" s="512"/>
    </row>
    <row r="114" spans="2:27" x14ac:dyDescent="0.2">
      <c r="B114" s="737"/>
      <c r="C114" s="192" t="s">
        <v>73</v>
      </c>
      <c r="D114" s="189"/>
      <c r="E114" s="189"/>
      <c r="F114" s="189"/>
      <c r="G114" s="190"/>
      <c r="H114" s="513">
        <f>SUMIF($E100:$E112,"NE",H100:H112)</f>
        <v>0</v>
      </c>
      <c r="I114" s="513">
        <f t="shared" ref="I114:AA114" si="10">SUMIF($E100:$E112,"NE",I100:I112)</f>
        <v>0</v>
      </c>
      <c r="J114" s="513">
        <f t="shared" si="10"/>
        <v>0</v>
      </c>
      <c r="K114" s="513">
        <f t="shared" si="10"/>
        <v>0</v>
      </c>
      <c r="L114" s="513">
        <f t="shared" si="10"/>
        <v>0</v>
      </c>
      <c r="M114" s="513">
        <f t="shared" si="10"/>
        <v>0</v>
      </c>
      <c r="N114" s="513">
        <f t="shared" si="10"/>
        <v>0</v>
      </c>
      <c r="O114" s="513">
        <f t="shared" si="10"/>
        <v>0</v>
      </c>
      <c r="P114" s="513">
        <f t="shared" si="10"/>
        <v>0</v>
      </c>
      <c r="Q114" s="513">
        <f t="shared" si="10"/>
        <v>0</v>
      </c>
      <c r="R114" s="513">
        <f t="shared" si="10"/>
        <v>0</v>
      </c>
      <c r="S114" s="513">
        <f t="shared" si="10"/>
        <v>0</v>
      </c>
      <c r="T114" s="513">
        <f t="shared" si="10"/>
        <v>0</v>
      </c>
      <c r="U114" s="513">
        <f t="shared" si="10"/>
        <v>0</v>
      </c>
      <c r="V114" s="513">
        <f t="shared" si="10"/>
        <v>0</v>
      </c>
      <c r="W114" s="513">
        <f t="shared" si="10"/>
        <v>0</v>
      </c>
      <c r="X114" s="513">
        <f t="shared" si="10"/>
        <v>0</v>
      </c>
      <c r="Y114" s="513">
        <f t="shared" si="10"/>
        <v>0</v>
      </c>
      <c r="Z114" s="513">
        <f t="shared" si="10"/>
        <v>0</v>
      </c>
      <c r="AA114" s="513">
        <f t="shared" si="10"/>
        <v>0</v>
      </c>
    </row>
    <row r="115" spans="2:27" x14ac:dyDescent="0.2">
      <c r="B115" s="737"/>
      <c r="C115" s="192" t="s">
        <v>74</v>
      </c>
      <c r="D115" s="189"/>
      <c r="E115" s="189"/>
      <c r="F115" s="189"/>
      <c r="G115" s="190"/>
      <c r="H115" s="513">
        <f>SUMIF($E100:$E112,"Not NE",H100:H112)</f>
        <v>0</v>
      </c>
      <c r="I115" s="513">
        <f t="shared" ref="I115:AA115" si="11">SUMIF($E100:$E112,"Not NE",I100:I112)</f>
        <v>0</v>
      </c>
      <c r="J115" s="513">
        <f t="shared" si="11"/>
        <v>0</v>
      </c>
      <c r="K115" s="513">
        <f t="shared" si="11"/>
        <v>0</v>
      </c>
      <c r="L115" s="513">
        <f t="shared" si="11"/>
        <v>0</v>
      </c>
      <c r="M115" s="513">
        <f t="shared" si="11"/>
        <v>0</v>
      </c>
      <c r="N115" s="513">
        <f t="shared" si="11"/>
        <v>0</v>
      </c>
      <c r="O115" s="513">
        <f t="shared" si="11"/>
        <v>0</v>
      </c>
      <c r="P115" s="513">
        <f t="shared" si="11"/>
        <v>0</v>
      </c>
      <c r="Q115" s="513">
        <f t="shared" si="11"/>
        <v>0</v>
      </c>
      <c r="R115" s="513">
        <f t="shared" si="11"/>
        <v>0</v>
      </c>
      <c r="S115" s="513">
        <f t="shared" si="11"/>
        <v>0</v>
      </c>
      <c r="T115" s="513">
        <f t="shared" si="11"/>
        <v>0</v>
      </c>
      <c r="U115" s="513">
        <f t="shared" si="11"/>
        <v>0</v>
      </c>
      <c r="V115" s="513">
        <f t="shared" si="11"/>
        <v>0</v>
      </c>
      <c r="W115" s="513">
        <f t="shared" si="11"/>
        <v>0</v>
      </c>
      <c r="X115" s="513">
        <f t="shared" si="11"/>
        <v>0</v>
      </c>
      <c r="Y115" s="513">
        <f t="shared" si="11"/>
        <v>0</v>
      </c>
      <c r="Z115" s="513">
        <f t="shared" si="11"/>
        <v>0</v>
      </c>
      <c r="AA115" s="513">
        <f t="shared" si="11"/>
        <v>0</v>
      </c>
    </row>
    <row r="116" spans="2:27" x14ac:dyDescent="0.2">
      <c r="B116" s="737"/>
      <c r="C116" s="193" t="s">
        <v>71</v>
      </c>
      <c r="D116" s="189"/>
      <c r="E116" s="189"/>
      <c r="F116" s="189"/>
      <c r="G116" s="190"/>
      <c r="H116" s="519">
        <f t="shared" ref="H116:AA116" si="12">SUM(H100:H112)</f>
        <v>0</v>
      </c>
      <c r="I116" s="513">
        <f t="shared" si="12"/>
        <v>0</v>
      </c>
      <c r="J116" s="513">
        <f t="shared" si="12"/>
        <v>0</v>
      </c>
      <c r="K116" s="513">
        <f t="shared" si="12"/>
        <v>0</v>
      </c>
      <c r="L116" s="515">
        <f t="shared" si="12"/>
        <v>0</v>
      </c>
      <c r="M116" s="515">
        <f t="shared" si="12"/>
        <v>0</v>
      </c>
      <c r="N116" s="515">
        <f t="shared" si="12"/>
        <v>0</v>
      </c>
      <c r="O116" s="515">
        <f t="shared" si="12"/>
        <v>0</v>
      </c>
      <c r="P116" s="515">
        <f t="shared" si="12"/>
        <v>0</v>
      </c>
      <c r="Q116" s="515">
        <f t="shared" si="12"/>
        <v>0</v>
      </c>
      <c r="R116" s="515">
        <f t="shared" si="12"/>
        <v>0</v>
      </c>
      <c r="S116" s="515">
        <f t="shared" si="12"/>
        <v>0</v>
      </c>
      <c r="T116" s="515">
        <f t="shared" si="12"/>
        <v>0</v>
      </c>
      <c r="U116" s="515">
        <f t="shared" si="12"/>
        <v>0</v>
      </c>
      <c r="V116" s="515">
        <f t="shared" si="12"/>
        <v>0</v>
      </c>
      <c r="W116" s="515">
        <f t="shared" si="12"/>
        <v>0</v>
      </c>
      <c r="X116" s="515">
        <f t="shared" si="12"/>
        <v>0</v>
      </c>
      <c r="Y116" s="515">
        <f t="shared" si="12"/>
        <v>0</v>
      </c>
      <c r="Z116" s="515">
        <f t="shared" si="12"/>
        <v>0</v>
      </c>
      <c r="AA116" s="515">
        <f t="shared" si="12"/>
        <v>0</v>
      </c>
    </row>
    <row r="117" spans="2:27" x14ac:dyDescent="0.2">
      <c r="B117" s="736">
        <f>'RS Phys Flow'!B20</f>
        <v>0</v>
      </c>
      <c r="C117" s="204" t="s">
        <v>191</v>
      </c>
      <c r="D117" s="195"/>
      <c r="E117" s="195"/>
      <c r="F117" s="195"/>
      <c r="G117" s="195"/>
      <c r="H117" s="553"/>
      <c r="I117" s="554"/>
      <c r="J117" s="554"/>
      <c r="K117" s="554"/>
      <c r="L117" s="554"/>
      <c r="M117" s="512"/>
      <c r="N117" s="512"/>
      <c r="O117" s="512"/>
      <c r="P117" s="512"/>
      <c r="Q117" s="512"/>
      <c r="R117" s="512"/>
      <c r="S117" s="512"/>
      <c r="T117" s="512"/>
      <c r="U117" s="512"/>
      <c r="V117" s="512"/>
      <c r="W117" s="512"/>
      <c r="X117" s="512"/>
      <c r="Y117" s="512"/>
      <c r="Z117" s="512"/>
      <c r="AA117" s="512"/>
    </row>
    <row r="118" spans="2:27" ht="28.5" x14ac:dyDescent="0.2">
      <c r="B118" s="737"/>
      <c r="C118" s="363" t="s">
        <v>286</v>
      </c>
      <c r="D118" s="357"/>
      <c r="E118" s="189" t="s">
        <v>80</v>
      </c>
      <c r="F118" s="357"/>
      <c r="G118" s="157"/>
      <c r="H118" s="552"/>
      <c r="I118" s="552"/>
      <c r="J118" s="552"/>
      <c r="K118" s="552"/>
      <c r="L118" s="552"/>
      <c r="M118" s="552"/>
      <c r="N118" s="552"/>
      <c r="O118" s="552"/>
      <c r="P118" s="552"/>
      <c r="Q118" s="552"/>
      <c r="R118" s="552"/>
      <c r="S118" s="552"/>
      <c r="T118" s="552"/>
      <c r="U118" s="552"/>
      <c r="V118" s="552"/>
      <c r="W118" s="552"/>
      <c r="X118" s="552"/>
      <c r="Y118" s="552"/>
      <c r="Z118" s="552"/>
      <c r="AA118" s="552"/>
    </row>
    <row r="119" spans="2:27" ht="28.5" x14ac:dyDescent="0.2">
      <c r="B119" s="737"/>
      <c r="C119" s="363" t="s">
        <v>287</v>
      </c>
      <c r="D119" s="357"/>
      <c r="E119" s="189" t="s">
        <v>80</v>
      </c>
      <c r="F119" s="357"/>
      <c r="G119" s="157"/>
      <c r="H119" s="552"/>
      <c r="I119" s="552"/>
      <c r="J119" s="552"/>
      <c r="K119" s="552"/>
      <c r="L119" s="552"/>
      <c r="M119" s="552"/>
      <c r="N119" s="552"/>
      <c r="O119" s="552"/>
      <c r="P119" s="552"/>
      <c r="Q119" s="552"/>
      <c r="R119" s="552"/>
      <c r="S119" s="552"/>
      <c r="T119" s="552"/>
      <c r="U119" s="552"/>
      <c r="V119" s="552"/>
      <c r="W119" s="552"/>
      <c r="X119" s="552"/>
      <c r="Y119" s="552"/>
      <c r="Z119" s="552"/>
      <c r="AA119" s="552"/>
    </row>
    <row r="120" spans="2:27" ht="28.5" x14ac:dyDescent="0.2">
      <c r="B120" s="737"/>
      <c r="C120" s="363" t="s">
        <v>288</v>
      </c>
      <c r="D120" s="357"/>
      <c r="E120" s="189" t="s">
        <v>80</v>
      </c>
      <c r="F120" s="357"/>
      <c r="G120" s="157"/>
      <c r="H120" s="552"/>
      <c r="I120" s="552"/>
      <c r="J120" s="552"/>
      <c r="K120" s="552"/>
      <c r="L120" s="552"/>
      <c r="M120" s="552"/>
      <c r="N120" s="552"/>
      <c r="O120" s="552"/>
      <c r="P120" s="552"/>
      <c r="Q120" s="552"/>
      <c r="R120" s="552"/>
      <c r="S120" s="552"/>
      <c r="T120" s="552"/>
      <c r="U120" s="552"/>
      <c r="V120" s="552"/>
      <c r="W120" s="552"/>
      <c r="X120" s="552"/>
      <c r="Y120" s="552"/>
      <c r="Z120" s="552"/>
      <c r="AA120" s="552"/>
    </row>
    <row r="121" spans="2:27" x14ac:dyDescent="0.2">
      <c r="B121" s="737"/>
      <c r="C121" s="191" t="s">
        <v>81</v>
      </c>
      <c r="D121" s="189"/>
      <c r="E121" s="189" t="s">
        <v>80</v>
      </c>
      <c r="F121" s="189"/>
      <c r="G121" s="190"/>
      <c r="H121" s="512">
        <f>(H118*'X RS Gen V Info'!$E$54)+('RS Attrib'!H119*'X RS Gen V Info'!$E$55)+('RS Attrib'!H120*'X RS Gen V Info'!$E$56)</f>
        <v>0</v>
      </c>
      <c r="I121" s="512">
        <f>(I118*'X RS Gen V Info'!$E$54)+('RS Attrib'!I119*'X RS Gen V Info'!$E$55)+('RS Attrib'!I120*'X RS Gen V Info'!$E$56)</f>
        <v>0</v>
      </c>
      <c r="J121" s="512">
        <f>(J118*'X RS Gen V Info'!$E$54)+('RS Attrib'!J119*'X RS Gen V Info'!$E$55)+('RS Attrib'!J120*'X RS Gen V Info'!$E$56)</f>
        <v>0</v>
      </c>
      <c r="K121" s="512">
        <f>(K118*'X RS Gen V Info'!$E$54)+('RS Attrib'!K119*'X RS Gen V Info'!$E$55)+('RS Attrib'!K120*'X RS Gen V Info'!$E$56)</f>
        <v>0</v>
      </c>
      <c r="L121" s="512">
        <f>(L118*'X RS Gen V Info'!$E$54)+('RS Attrib'!L119*'X RS Gen V Info'!$E$55)+('RS Attrib'!L120*'X RS Gen V Info'!$E$56)</f>
        <v>0</v>
      </c>
      <c r="M121" s="512">
        <f>(M118*'X RS Gen V Info'!$E$54)+('RS Attrib'!M119*'X RS Gen V Info'!$E$55)+('RS Attrib'!M120*'X RS Gen V Info'!$E$56)</f>
        <v>0</v>
      </c>
      <c r="N121" s="512">
        <f>(N118*'X RS Gen V Info'!$E$54)+('RS Attrib'!N119*'X RS Gen V Info'!$E$55)+('RS Attrib'!N120*'X RS Gen V Info'!$E$56)</f>
        <v>0</v>
      </c>
      <c r="O121" s="512">
        <f>(O118*'X RS Gen V Info'!$E$54)+('RS Attrib'!O119*'X RS Gen V Info'!$E$55)+('RS Attrib'!O120*'X RS Gen V Info'!$E$56)</f>
        <v>0</v>
      </c>
      <c r="P121" s="512">
        <f>(P118*'X RS Gen V Info'!$E$54)+('RS Attrib'!P119*'X RS Gen V Info'!$E$55)+('RS Attrib'!P120*'X RS Gen V Info'!$E$56)</f>
        <v>0</v>
      </c>
      <c r="Q121" s="512">
        <f>(Q118*'X RS Gen V Info'!$E$54)+('RS Attrib'!Q119*'X RS Gen V Info'!$E$55)+('RS Attrib'!Q120*'X RS Gen V Info'!$E$56)</f>
        <v>0</v>
      </c>
      <c r="R121" s="512">
        <f>(R118*'X RS Gen V Info'!$E$54)+('RS Attrib'!R119*'X RS Gen V Info'!$E$55)+('RS Attrib'!R120*'X RS Gen V Info'!$E$56)</f>
        <v>0</v>
      </c>
      <c r="S121" s="512">
        <f>(S118*'X RS Gen V Info'!$E$54)+('RS Attrib'!S119*'X RS Gen V Info'!$E$55)+('RS Attrib'!S120*'X RS Gen V Info'!$E$56)</f>
        <v>0</v>
      </c>
      <c r="T121" s="512">
        <f>(T118*'X RS Gen V Info'!$E$54)+('RS Attrib'!T119*'X RS Gen V Info'!$E$55)+('RS Attrib'!T120*'X RS Gen V Info'!$E$56)</f>
        <v>0</v>
      </c>
      <c r="U121" s="512">
        <f>(U118*'X RS Gen V Info'!$E$54)+('RS Attrib'!U119*'X RS Gen V Info'!$E$55)+('RS Attrib'!U120*'X RS Gen V Info'!$E$56)</f>
        <v>0</v>
      </c>
      <c r="V121" s="512">
        <f>(V118*'X RS Gen V Info'!$E$54)+('RS Attrib'!V119*'X RS Gen V Info'!$E$55)+('RS Attrib'!V120*'X RS Gen V Info'!$E$56)</f>
        <v>0</v>
      </c>
      <c r="W121" s="512">
        <f>(W118*'X RS Gen V Info'!$E$54)+('RS Attrib'!W119*'X RS Gen V Info'!$E$55)+('RS Attrib'!W120*'X RS Gen V Info'!$E$56)</f>
        <v>0</v>
      </c>
      <c r="X121" s="512">
        <f>(X118*'X RS Gen V Info'!$E$54)+('RS Attrib'!X119*'X RS Gen V Info'!$E$55)+('RS Attrib'!X120*'X RS Gen V Info'!$E$56)</f>
        <v>0</v>
      </c>
      <c r="Y121" s="512">
        <f>(Y118*'X RS Gen V Info'!$E$54)+('RS Attrib'!Y119*'X RS Gen V Info'!$E$55)+('RS Attrib'!Y120*'X RS Gen V Info'!$E$56)</f>
        <v>0</v>
      </c>
      <c r="Z121" s="512">
        <f>(Z118*'X RS Gen V Info'!$E$54)+('RS Attrib'!Z119*'X RS Gen V Info'!$E$55)+('RS Attrib'!Z120*'X RS Gen V Info'!$E$56)</f>
        <v>0</v>
      </c>
      <c r="AA121" s="512">
        <f>(AA118*'X RS Gen V Info'!$E$54)+('RS Attrib'!AA119*'X RS Gen V Info'!$E$55)+('RS Attrib'!AA120*'X RS Gen V Info'!$E$56)</f>
        <v>0</v>
      </c>
    </row>
    <row r="122" spans="2:27" x14ac:dyDescent="0.2">
      <c r="B122" s="737"/>
      <c r="C122" s="363" t="s">
        <v>177</v>
      </c>
      <c r="D122" s="357"/>
      <c r="E122" s="481" t="s">
        <v>61</v>
      </c>
      <c r="F122" s="357"/>
      <c r="G122" s="157"/>
      <c r="H122" s="552"/>
      <c r="I122" s="552"/>
      <c r="J122" s="552"/>
      <c r="K122" s="552"/>
      <c r="L122" s="552"/>
      <c r="M122" s="552"/>
      <c r="N122" s="552"/>
      <c r="O122" s="552"/>
      <c r="P122" s="552"/>
      <c r="Q122" s="552"/>
      <c r="R122" s="552"/>
      <c r="S122" s="552"/>
      <c r="T122" s="552"/>
      <c r="U122" s="552"/>
      <c r="V122" s="552"/>
      <c r="W122" s="552"/>
      <c r="X122" s="552"/>
      <c r="Y122" s="552"/>
      <c r="Z122" s="552"/>
      <c r="AA122" s="552"/>
    </row>
    <row r="123" spans="2:27" x14ac:dyDescent="0.2">
      <c r="B123" s="737"/>
      <c r="C123" s="362" t="s">
        <v>178</v>
      </c>
      <c r="D123" s="357"/>
      <c r="E123" s="481" t="s">
        <v>61</v>
      </c>
      <c r="F123" s="357"/>
      <c r="G123" s="157"/>
      <c r="H123" s="552"/>
      <c r="I123" s="552"/>
      <c r="J123" s="552"/>
      <c r="K123" s="552"/>
      <c r="L123" s="552"/>
      <c r="M123" s="552"/>
      <c r="N123" s="552"/>
      <c r="O123" s="552"/>
      <c r="P123" s="552"/>
      <c r="Q123" s="552"/>
      <c r="R123" s="552"/>
      <c r="S123" s="552"/>
      <c r="T123" s="552"/>
      <c r="U123" s="552"/>
      <c r="V123" s="552"/>
      <c r="W123" s="552"/>
      <c r="X123" s="552"/>
      <c r="Y123" s="552"/>
      <c r="Z123" s="552"/>
      <c r="AA123" s="552"/>
    </row>
    <row r="124" spans="2:27" x14ac:dyDescent="0.2">
      <c r="B124" s="737"/>
      <c r="C124" s="362" t="s">
        <v>179</v>
      </c>
      <c r="D124" s="357"/>
      <c r="E124" s="481" t="s">
        <v>61</v>
      </c>
      <c r="F124" s="357"/>
      <c r="G124" s="157"/>
      <c r="H124" s="552"/>
      <c r="I124" s="552"/>
      <c r="J124" s="552"/>
      <c r="K124" s="552"/>
      <c r="L124" s="552"/>
      <c r="M124" s="552"/>
      <c r="N124" s="552"/>
      <c r="O124" s="552"/>
      <c r="P124" s="552"/>
      <c r="Q124" s="552"/>
      <c r="R124" s="552"/>
      <c r="S124" s="552"/>
      <c r="T124" s="552"/>
      <c r="U124" s="552"/>
      <c r="V124" s="552"/>
      <c r="W124" s="552"/>
      <c r="X124" s="552"/>
      <c r="Y124" s="552"/>
      <c r="Z124" s="552"/>
      <c r="AA124" s="552"/>
    </row>
    <row r="125" spans="2:27" x14ac:dyDescent="0.2">
      <c r="B125" s="737"/>
      <c r="C125" s="362" t="s">
        <v>180</v>
      </c>
      <c r="D125" s="357"/>
      <c r="E125" s="481" t="s">
        <v>61</v>
      </c>
      <c r="F125" s="357"/>
      <c r="G125" s="157"/>
      <c r="H125" s="552"/>
      <c r="I125" s="552"/>
      <c r="J125" s="552"/>
      <c r="K125" s="552"/>
      <c r="L125" s="552"/>
      <c r="M125" s="552"/>
      <c r="N125" s="552"/>
      <c r="O125" s="552"/>
      <c r="P125" s="552"/>
      <c r="Q125" s="552"/>
      <c r="R125" s="552"/>
      <c r="S125" s="552"/>
      <c r="T125" s="552"/>
      <c r="U125" s="552"/>
      <c r="V125" s="552"/>
      <c r="W125" s="552"/>
      <c r="X125" s="552"/>
      <c r="Y125" s="552"/>
      <c r="Z125" s="552"/>
      <c r="AA125" s="552"/>
    </row>
    <row r="126" spans="2:27" x14ac:dyDescent="0.2">
      <c r="B126" s="737"/>
      <c r="C126" s="362" t="s">
        <v>181</v>
      </c>
      <c r="D126" s="357"/>
      <c r="E126" s="481" t="s">
        <v>61</v>
      </c>
      <c r="F126" s="357"/>
      <c r="G126" s="157"/>
      <c r="H126" s="552"/>
      <c r="I126" s="552"/>
      <c r="J126" s="552"/>
      <c r="K126" s="552"/>
      <c r="L126" s="552"/>
      <c r="M126" s="552"/>
      <c r="N126" s="552"/>
      <c r="O126" s="552"/>
      <c r="P126" s="552"/>
      <c r="Q126" s="552"/>
      <c r="R126" s="552"/>
      <c r="S126" s="552"/>
      <c r="T126" s="552"/>
      <c r="U126" s="552"/>
      <c r="V126" s="552"/>
      <c r="W126" s="552"/>
      <c r="X126" s="552"/>
      <c r="Y126" s="552"/>
      <c r="Z126" s="552"/>
      <c r="AA126" s="552"/>
    </row>
    <row r="127" spans="2:27" x14ac:dyDescent="0.2">
      <c r="B127" s="737"/>
      <c r="C127" s="362" t="s">
        <v>182</v>
      </c>
      <c r="D127" s="357"/>
      <c r="E127" s="481" t="s">
        <v>80</v>
      </c>
      <c r="F127" s="357"/>
      <c r="G127" s="157"/>
      <c r="H127" s="552"/>
      <c r="I127" s="552"/>
      <c r="J127" s="552"/>
      <c r="K127" s="552"/>
      <c r="L127" s="552"/>
      <c r="M127" s="552"/>
      <c r="N127" s="552"/>
      <c r="O127" s="552"/>
      <c r="P127" s="552"/>
      <c r="Q127" s="552"/>
      <c r="R127" s="552"/>
      <c r="S127" s="552"/>
      <c r="T127" s="552"/>
      <c r="U127" s="552"/>
      <c r="V127" s="552"/>
      <c r="W127" s="552"/>
      <c r="X127" s="552"/>
      <c r="Y127" s="552"/>
      <c r="Z127" s="552"/>
      <c r="AA127" s="552"/>
    </row>
    <row r="128" spans="2:27" x14ac:dyDescent="0.2">
      <c r="B128" s="737"/>
      <c r="C128" s="362" t="s">
        <v>183</v>
      </c>
      <c r="D128" s="357"/>
      <c r="E128" s="481" t="s">
        <v>80</v>
      </c>
      <c r="F128" s="357"/>
      <c r="G128" s="157"/>
      <c r="H128" s="552"/>
      <c r="I128" s="552"/>
      <c r="J128" s="552"/>
      <c r="K128" s="552"/>
      <c r="L128" s="552"/>
      <c r="M128" s="552"/>
      <c r="N128" s="552"/>
      <c r="O128" s="552"/>
      <c r="P128" s="552"/>
      <c r="Q128" s="552"/>
      <c r="R128" s="552"/>
      <c r="S128" s="552"/>
      <c r="T128" s="552"/>
      <c r="U128" s="552"/>
      <c r="V128" s="552"/>
      <c r="W128" s="552"/>
      <c r="X128" s="552"/>
      <c r="Y128" s="552"/>
      <c r="Z128" s="552"/>
      <c r="AA128" s="552"/>
    </row>
    <row r="129" spans="2:27" x14ac:dyDescent="0.2">
      <c r="B129" s="737"/>
      <c r="C129" s="364" t="s">
        <v>190</v>
      </c>
      <c r="D129" s="357"/>
      <c r="E129" s="357"/>
      <c r="F129" s="357"/>
      <c r="G129" s="157"/>
      <c r="H129" s="552"/>
      <c r="I129" s="552"/>
      <c r="J129" s="552"/>
      <c r="K129" s="552"/>
      <c r="L129" s="552"/>
      <c r="M129" s="552"/>
      <c r="N129" s="552"/>
      <c r="O129" s="552"/>
      <c r="P129" s="552"/>
      <c r="Q129" s="552"/>
      <c r="R129" s="552"/>
      <c r="S129" s="552"/>
      <c r="T129" s="552"/>
      <c r="U129" s="552"/>
      <c r="V129" s="552"/>
      <c r="W129" s="552"/>
      <c r="X129" s="552"/>
      <c r="Y129" s="552"/>
      <c r="Z129" s="552"/>
      <c r="AA129" s="552"/>
    </row>
    <row r="130" spans="2:27" x14ac:dyDescent="0.2">
      <c r="B130" s="737"/>
      <c r="C130" s="359"/>
      <c r="D130" s="357"/>
      <c r="E130" s="357"/>
      <c r="F130" s="357"/>
      <c r="G130" s="157"/>
      <c r="H130" s="552"/>
      <c r="I130" s="552"/>
      <c r="J130" s="552"/>
      <c r="K130" s="552"/>
      <c r="L130" s="552"/>
      <c r="M130" s="552"/>
      <c r="N130" s="552"/>
      <c r="O130" s="552"/>
      <c r="P130" s="552"/>
      <c r="Q130" s="552"/>
      <c r="R130" s="552"/>
      <c r="S130" s="552"/>
      <c r="T130" s="552"/>
      <c r="U130" s="552"/>
      <c r="V130" s="552"/>
      <c r="W130" s="552"/>
      <c r="X130" s="552"/>
      <c r="Y130" s="552"/>
      <c r="Z130" s="552"/>
      <c r="AA130" s="552"/>
    </row>
    <row r="131" spans="2:27" x14ac:dyDescent="0.2">
      <c r="B131" s="737"/>
      <c r="C131" s="359"/>
      <c r="D131" s="357"/>
      <c r="E131" s="357"/>
      <c r="F131" s="357"/>
      <c r="G131" s="157"/>
      <c r="H131" s="552"/>
      <c r="I131" s="552"/>
      <c r="J131" s="552"/>
      <c r="K131" s="552"/>
      <c r="L131" s="552"/>
      <c r="M131" s="552"/>
      <c r="N131" s="552"/>
      <c r="O131" s="552"/>
      <c r="P131" s="552"/>
      <c r="Q131" s="552"/>
      <c r="R131" s="552"/>
      <c r="S131" s="552"/>
      <c r="T131" s="552"/>
      <c r="U131" s="552"/>
      <c r="V131" s="552"/>
      <c r="W131" s="552"/>
      <c r="X131" s="552"/>
      <c r="Y131" s="552"/>
      <c r="Z131" s="552"/>
      <c r="AA131" s="552"/>
    </row>
    <row r="132" spans="2:27" x14ac:dyDescent="0.2">
      <c r="B132" s="737"/>
      <c r="C132" s="359"/>
      <c r="D132" s="357"/>
      <c r="E132" s="357"/>
      <c r="F132" s="357"/>
      <c r="G132" s="157"/>
      <c r="H132" s="552"/>
      <c r="I132" s="552"/>
      <c r="J132" s="552"/>
      <c r="K132" s="552"/>
      <c r="L132" s="552"/>
      <c r="M132" s="552"/>
      <c r="N132" s="552"/>
      <c r="O132" s="552"/>
      <c r="P132" s="552"/>
      <c r="Q132" s="552"/>
      <c r="R132" s="552"/>
      <c r="S132" s="552"/>
      <c r="T132" s="552"/>
      <c r="U132" s="552"/>
      <c r="V132" s="552"/>
      <c r="W132" s="552"/>
      <c r="X132" s="552"/>
      <c r="Y132" s="552"/>
      <c r="Z132" s="552"/>
      <c r="AA132" s="552"/>
    </row>
    <row r="133" spans="2:27" x14ac:dyDescent="0.2">
      <c r="B133" s="737"/>
      <c r="C133" s="359"/>
      <c r="D133" s="357"/>
      <c r="E133" s="357"/>
      <c r="F133" s="357"/>
      <c r="G133" s="157"/>
      <c r="H133" s="552"/>
      <c r="I133" s="552"/>
      <c r="J133" s="552"/>
      <c r="K133" s="552"/>
      <c r="L133" s="552"/>
      <c r="M133" s="552"/>
      <c r="N133" s="552"/>
      <c r="O133" s="552"/>
      <c r="P133" s="552"/>
      <c r="Q133" s="552"/>
      <c r="R133" s="552"/>
      <c r="S133" s="552"/>
      <c r="T133" s="552"/>
      <c r="U133" s="552"/>
      <c r="V133" s="552"/>
      <c r="W133" s="552"/>
      <c r="X133" s="552"/>
      <c r="Y133" s="552"/>
      <c r="Z133" s="552"/>
      <c r="AA133" s="552"/>
    </row>
    <row r="134" spans="2:27" x14ac:dyDescent="0.2">
      <c r="B134" s="737"/>
      <c r="C134" s="188" t="s">
        <v>75</v>
      </c>
      <c r="D134" s="189"/>
      <c r="E134" s="189"/>
      <c r="F134" s="189"/>
      <c r="G134" s="190"/>
      <c r="H134" s="512"/>
      <c r="I134" s="512"/>
      <c r="J134" s="512"/>
      <c r="K134" s="512"/>
      <c r="L134" s="512"/>
      <c r="M134" s="512"/>
      <c r="N134" s="512"/>
      <c r="O134" s="512"/>
      <c r="P134" s="512"/>
      <c r="Q134" s="512"/>
      <c r="R134" s="512"/>
      <c r="S134" s="512"/>
      <c r="T134" s="512"/>
      <c r="U134" s="512"/>
      <c r="V134" s="512"/>
      <c r="W134" s="512"/>
      <c r="X134" s="512"/>
      <c r="Y134" s="512"/>
      <c r="Z134" s="512"/>
      <c r="AA134" s="512"/>
    </row>
    <row r="135" spans="2:27" x14ac:dyDescent="0.2">
      <c r="B135" s="737"/>
      <c r="C135" s="192" t="s">
        <v>73</v>
      </c>
      <c r="D135" s="189"/>
      <c r="E135" s="189"/>
      <c r="F135" s="189"/>
      <c r="G135" s="190"/>
      <c r="H135" s="513">
        <f>SUMIF($E121:$E133,"NE",H121:H133)</f>
        <v>0</v>
      </c>
      <c r="I135" s="513">
        <f t="shared" ref="I135:AA135" si="13">SUMIF($E121:$E133,"NE",I121:I133)</f>
        <v>0</v>
      </c>
      <c r="J135" s="513">
        <f t="shared" si="13"/>
        <v>0</v>
      </c>
      <c r="K135" s="513">
        <f t="shared" si="13"/>
        <v>0</v>
      </c>
      <c r="L135" s="513">
        <f t="shared" si="13"/>
        <v>0</v>
      </c>
      <c r="M135" s="513">
        <f t="shared" si="13"/>
        <v>0</v>
      </c>
      <c r="N135" s="513">
        <f t="shared" si="13"/>
        <v>0</v>
      </c>
      <c r="O135" s="513">
        <f t="shared" si="13"/>
        <v>0</v>
      </c>
      <c r="P135" s="513">
        <f t="shared" si="13"/>
        <v>0</v>
      </c>
      <c r="Q135" s="513">
        <f t="shared" si="13"/>
        <v>0</v>
      </c>
      <c r="R135" s="513">
        <f t="shared" si="13"/>
        <v>0</v>
      </c>
      <c r="S135" s="513">
        <f t="shared" si="13"/>
        <v>0</v>
      </c>
      <c r="T135" s="513">
        <f t="shared" si="13"/>
        <v>0</v>
      </c>
      <c r="U135" s="513">
        <f t="shared" si="13"/>
        <v>0</v>
      </c>
      <c r="V135" s="513">
        <f t="shared" si="13"/>
        <v>0</v>
      </c>
      <c r="W135" s="513">
        <f t="shared" si="13"/>
        <v>0</v>
      </c>
      <c r="X135" s="513">
        <f t="shared" si="13"/>
        <v>0</v>
      </c>
      <c r="Y135" s="513">
        <f t="shared" si="13"/>
        <v>0</v>
      </c>
      <c r="Z135" s="513">
        <f t="shared" si="13"/>
        <v>0</v>
      </c>
      <c r="AA135" s="513">
        <f t="shared" si="13"/>
        <v>0</v>
      </c>
    </row>
    <row r="136" spans="2:27" x14ac:dyDescent="0.2">
      <c r="B136" s="737"/>
      <c r="C136" s="192" t="s">
        <v>74</v>
      </c>
      <c r="D136" s="189"/>
      <c r="E136" s="189"/>
      <c r="F136" s="189"/>
      <c r="G136" s="190"/>
      <c r="H136" s="513">
        <f>SUMIF($E121:$E133,"Not NE",H121:H133)</f>
        <v>0</v>
      </c>
      <c r="I136" s="513">
        <f t="shared" ref="I136:AA136" si="14">SUMIF($E121:$E133,"Not NE",I121:I133)</f>
        <v>0</v>
      </c>
      <c r="J136" s="513">
        <f t="shared" si="14"/>
        <v>0</v>
      </c>
      <c r="K136" s="513">
        <f t="shared" si="14"/>
        <v>0</v>
      </c>
      <c r="L136" s="513">
        <f t="shared" si="14"/>
        <v>0</v>
      </c>
      <c r="M136" s="513">
        <f t="shared" si="14"/>
        <v>0</v>
      </c>
      <c r="N136" s="513">
        <f t="shared" si="14"/>
        <v>0</v>
      </c>
      <c r="O136" s="513">
        <f t="shared" si="14"/>
        <v>0</v>
      </c>
      <c r="P136" s="513">
        <f t="shared" si="14"/>
        <v>0</v>
      </c>
      <c r="Q136" s="513">
        <f t="shared" si="14"/>
        <v>0</v>
      </c>
      <c r="R136" s="513">
        <f t="shared" si="14"/>
        <v>0</v>
      </c>
      <c r="S136" s="513">
        <f t="shared" si="14"/>
        <v>0</v>
      </c>
      <c r="T136" s="513">
        <f t="shared" si="14"/>
        <v>0</v>
      </c>
      <c r="U136" s="513">
        <f t="shared" si="14"/>
        <v>0</v>
      </c>
      <c r="V136" s="513">
        <f t="shared" si="14"/>
        <v>0</v>
      </c>
      <c r="W136" s="513">
        <f t="shared" si="14"/>
        <v>0</v>
      </c>
      <c r="X136" s="513">
        <f t="shared" si="14"/>
        <v>0</v>
      </c>
      <c r="Y136" s="513">
        <f t="shared" si="14"/>
        <v>0</v>
      </c>
      <c r="Z136" s="513">
        <f t="shared" si="14"/>
        <v>0</v>
      </c>
      <c r="AA136" s="513">
        <f t="shared" si="14"/>
        <v>0</v>
      </c>
    </row>
    <row r="137" spans="2:27" x14ac:dyDescent="0.2">
      <c r="B137" s="737"/>
      <c r="C137" s="193" t="s">
        <v>71</v>
      </c>
      <c r="D137" s="194"/>
      <c r="E137" s="194"/>
      <c r="F137" s="194"/>
      <c r="G137" s="197"/>
      <c r="H137" s="514">
        <f t="shared" ref="H137:AA137" si="15">SUM(H121:H133)</f>
        <v>0</v>
      </c>
      <c r="I137" s="515">
        <f t="shared" si="15"/>
        <v>0</v>
      </c>
      <c r="J137" s="515">
        <f t="shared" si="15"/>
        <v>0</v>
      </c>
      <c r="K137" s="515">
        <f t="shared" si="15"/>
        <v>0</v>
      </c>
      <c r="L137" s="515">
        <f t="shared" si="15"/>
        <v>0</v>
      </c>
      <c r="M137" s="515">
        <f t="shared" si="15"/>
        <v>0</v>
      </c>
      <c r="N137" s="515">
        <f t="shared" si="15"/>
        <v>0</v>
      </c>
      <c r="O137" s="515">
        <f t="shared" si="15"/>
        <v>0</v>
      </c>
      <c r="P137" s="515">
        <f t="shared" si="15"/>
        <v>0</v>
      </c>
      <c r="Q137" s="515">
        <f t="shared" si="15"/>
        <v>0</v>
      </c>
      <c r="R137" s="515">
        <f t="shared" si="15"/>
        <v>0</v>
      </c>
      <c r="S137" s="515">
        <f t="shared" si="15"/>
        <v>0</v>
      </c>
      <c r="T137" s="515">
        <f t="shared" si="15"/>
        <v>0</v>
      </c>
      <c r="U137" s="515">
        <f t="shared" si="15"/>
        <v>0</v>
      </c>
      <c r="V137" s="515">
        <f t="shared" si="15"/>
        <v>0</v>
      </c>
      <c r="W137" s="515">
        <f t="shared" si="15"/>
        <v>0</v>
      </c>
      <c r="X137" s="515">
        <f t="shared" si="15"/>
        <v>0</v>
      </c>
      <c r="Y137" s="515">
        <f t="shared" si="15"/>
        <v>0</v>
      </c>
      <c r="Z137" s="515">
        <f t="shared" si="15"/>
        <v>0</v>
      </c>
      <c r="AA137" s="515">
        <f t="shared" si="15"/>
        <v>0</v>
      </c>
    </row>
    <row r="138" spans="2:27" x14ac:dyDescent="0.2">
      <c r="B138" s="736">
        <f>'RS Phys Flow'!B21</f>
        <v>0</v>
      </c>
      <c r="C138" s="204" t="s">
        <v>191</v>
      </c>
      <c r="D138" s="189"/>
      <c r="E138" s="189" t="s">
        <v>80</v>
      </c>
      <c r="F138" s="189"/>
      <c r="G138" s="190"/>
      <c r="H138" s="512"/>
      <c r="I138" s="512"/>
      <c r="J138" s="512"/>
      <c r="K138" s="512"/>
      <c r="L138" s="512"/>
      <c r="M138" s="512"/>
      <c r="N138" s="512"/>
      <c r="O138" s="512"/>
      <c r="P138" s="512"/>
      <c r="Q138" s="512"/>
      <c r="R138" s="512"/>
      <c r="S138" s="512"/>
      <c r="T138" s="512"/>
      <c r="U138" s="512"/>
      <c r="V138" s="512"/>
      <c r="W138" s="512"/>
      <c r="X138" s="512"/>
      <c r="Y138" s="512"/>
      <c r="Z138" s="512"/>
      <c r="AA138" s="512"/>
    </row>
    <row r="139" spans="2:27" ht="28.5" x14ac:dyDescent="0.2">
      <c r="B139" s="737"/>
      <c r="C139" s="363" t="s">
        <v>286</v>
      </c>
      <c r="D139" s="357"/>
      <c r="E139" s="189" t="s">
        <v>80</v>
      </c>
      <c r="F139" s="357"/>
      <c r="G139" s="157"/>
      <c r="H139" s="552"/>
      <c r="I139" s="552"/>
      <c r="J139" s="552"/>
      <c r="K139" s="552"/>
      <c r="L139" s="552"/>
      <c r="M139" s="552"/>
      <c r="N139" s="552"/>
      <c r="O139" s="552"/>
      <c r="P139" s="552"/>
      <c r="Q139" s="552"/>
      <c r="R139" s="552"/>
      <c r="S139" s="552"/>
      <c r="T139" s="552"/>
      <c r="U139" s="552"/>
      <c r="V139" s="552"/>
      <c r="W139" s="552"/>
      <c r="X139" s="552"/>
      <c r="Y139" s="552"/>
      <c r="Z139" s="552"/>
      <c r="AA139" s="552"/>
    </row>
    <row r="140" spans="2:27" ht="28.5" x14ac:dyDescent="0.2">
      <c r="B140" s="737"/>
      <c r="C140" s="363" t="s">
        <v>287</v>
      </c>
      <c r="D140" s="357"/>
      <c r="E140" s="189" t="s">
        <v>80</v>
      </c>
      <c r="F140" s="357"/>
      <c r="G140" s="157"/>
      <c r="H140" s="552"/>
      <c r="I140" s="552"/>
      <c r="J140" s="552"/>
      <c r="K140" s="552"/>
      <c r="L140" s="552"/>
      <c r="M140" s="552"/>
      <c r="N140" s="552"/>
      <c r="O140" s="552"/>
      <c r="P140" s="552"/>
      <c r="Q140" s="552"/>
      <c r="R140" s="552"/>
      <c r="S140" s="552"/>
      <c r="T140" s="552"/>
      <c r="U140" s="552"/>
      <c r="V140" s="552"/>
      <c r="W140" s="552"/>
      <c r="X140" s="552"/>
      <c r="Y140" s="552"/>
      <c r="Z140" s="552"/>
      <c r="AA140" s="552"/>
    </row>
    <row r="141" spans="2:27" ht="28.5" x14ac:dyDescent="0.2">
      <c r="B141" s="737"/>
      <c r="C141" s="363" t="s">
        <v>288</v>
      </c>
      <c r="D141" s="357"/>
      <c r="E141" s="189" t="s">
        <v>80</v>
      </c>
      <c r="F141" s="357"/>
      <c r="G141" s="157"/>
      <c r="H141" s="552"/>
      <c r="I141" s="552"/>
      <c r="J141" s="552"/>
      <c r="K141" s="552"/>
      <c r="L141" s="552"/>
      <c r="M141" s="552"/>
      <c r="N141" s="552"/>
      <c r="O141" s="552"/>
      <c r="P141" s="552"/>
      <c r="Q141" s="552"/>
      <c r="R141" s="552"/>
      <c r="S141" s="552"/>
      <c r="T141" s="552"/>
      <c r="U141" s="552"/>
      <c r="V141" s="552"/>
      <c r="W141" s="552"/>
      <c r="X141" s="552"/>
      <c r="Y141" s="552"/>
      <c r="Z141" s="552"/>
      <c r="AA141" s="552"/>
    </row>
    <row r="142" spans="2:27" x14ac:dyDescent="0.2">
      <c r="B142" s="737"/>
      <c r="C142" s="191" t="s">
        <v>81</v>
      </c>
      <c r="D142" s="189"/>
      <c r="E142" s="189" t="s">
        <v>80</v>
      </c>
      <c r="F142" s="189"/>
      <c r="G142" s="190"/>
      <c r="H142" s="512">
        <f>(H139*'X RS Gen V Info'!$E$54)+('RS Attrib'!H140*'X RS Gen V Info'!$E$55)+('RS Attrib'!H141*'X RS Gen V Info'!$E$56)</f>
        <v>0</v>
      </c>
      <c r="I142" s="512">
        <f>(I139*'X RS Gen V Info'!$E$54)+('RS Attrib'!I140*'X RS Gen V Info'!$E$55)+('RS Attrib'!I141*'X RS Gen V Info'!$E$56)</f>
        <v>0</v>
      </c>
      <c r="J142" s="512">
        <f>(J139*'X RS Gen V Info'!$E$54)+('RS Attrib'!J140*'X RS Gen V Info'!$E$55)+('RS Attrib'!J141*'X RS Gen V Info'!$E$56)</f>
        <v>0</v>
      </c>
      <c r="K142" s="512">
        <f>(K139*'X RS Gen V Info'!$E$54)+('RS Attrib'!K140*'X RS Gen V Info'!$E$55)+('RS Attrib'!K141*'X RS Gen V Info'!$E$56)</f>
        <v>0</v>
      </c>
      <c r="L142" s="512">
        <f>(L139*'X RS Gen V Info'!$E$54)+('RS Attrib'!L140*'X RS Gen V Info'!$E$55)+('RS Attrib'!L141*'X RS Gen V Info'!$E$56)</f>
        <v>0</v>
      </c>
      <c r="M142" s="512">
        <f>(M139*'X RS Gen V Info'!$E$54)+('RS Attrib'!M140*'X RS Gen V Info'!$E$55)+('RS Attrib'!M141*'X RS Gen V Info'!$E$56)</f>
        <v>0</v>
      </c>
      <c r="N142" s="512">
        <f>(N139*'X RS Gen V Info'!$E$54)+('RS Attrib'!N140*'X RS Gen V Info'!$E$55)+('RS Attrib'!N141*'X RS Gen V Info'!$E$56)</f>
        <v>0</v>
      </c>
      <c r="O142" s="512">
        <f>(O139*'X RS Gen V Info'!$E$54)+('RS Attrib'!O140*'X RS Gen V Info'!$E$55)+('RS Attrib'!O141*'X RS Gen V Info'!$E$56)</f>
        <v>0</v>
      </c>
      <c r="P142" s="512">
        <f>(P139*'X RS Gen V Info'!$E$54)+('RS Attrib'!P140*'X RS Gen V Info'!$E$55)+('RS Attrib'!P141*'X RS Gen V Info'!$E$56)</f>
        <v>0</v>
      </c>
      <c r="Q142" s="512">
        <f>(Q139*'X RS Gen V Info'!$E$54)+('RS Attrib'!Q140*'X RS Gen V Info'!$E$55)+('RS Attrib'!Q141*'X RS Gen V Info'!$E$56)</f>
        <v>0</v>
      </c>
      <c r="R142" s="512">
        <f>(R139*'X RS Gen V Info'!$E$54)+('RS Attrib'!R140*'X RS Gen V Info'!$E$55)+('RS Attrib'!R141*'X RS Gen V Info'!$E$56)</f>
        <v>0</v>
      </c>
      <c r="S142" s="512">
        <f>(S139*'X RS Gen V Info'!$E$54)+('RS Attrib'!S140*'X RS Gen V Info'!$E$55)+('RS Attrib'!S141*'X RS Gen V Info'!$E$56)</f>
        <v>0</v>
      </c>
      <c r="T142" s="512">
        <f>(T139*'X RS Gen V Info'!$E$54)+('RS Attrib'!T140*'X RS Gen V Info'!$E$55)+('RS Attrib'!T141*'X RS Gen V Info'!$E$56)</f>
        <v>0</v>
      </c>
      <c r="U142" s="512">
        <f>(U139*'X RS Gen V Info'!$E$54)+('RS Attrib'!U140*'X RS Gen V Info'!$E$55)+('RS Attrib'!U141*'X RS Gen V Info'!$E$56)</f>
        <v>0</v>
      </c>
      <c r="V142" s="512">
        <f>(V139*'X RS Gen V Info'!$E$54)+('RS Attrib'!V140*'X RS Gen V Info'!$E$55)+('RS Attrib'!V141*'X RS Gen V Info'!$E$56)</f>
        <v>0</v>
      </c>
      <c r="W142" s="512">
        <f>(W139*'X RS Gen V Info'!$E$54)+('RS Attrib'!W140*'X RS Gen V Info'!$E$55)+('RS Attrib'!W141*'X RS Gen V Info'!$E$56)</f>
        <v>0</v>
      </c>
      <c r="X142" s="512">
        <f>(X139*'X RS Gen V Info'!$E$54)+('RS Attrib'!X140*'X RS Gen V Info'!$E$55)+('RS Attrib'!X141*'X RS Gen V Info'!$E$56)</f>
        <v>0</v>
      </c>
      <c r="Y142" s="512">
        <f>(Y139*'X RS Gen V Info'!$E$54)+('RS Attrib'!Y140*'X RS Gen V Info'!$E$55)+('RS Attrib'!Y141*'X RS Gen V Info'!$E$56)</f>
        <v>0</v>
      </c>
      <c r="Z142" s="512">
        <f>(Z139*'X RS Gen V Info'!$E$54)+('RS Attrib'!Z140*'X RS Gen V Info'!$E$55)+('RS Attrib'!Z141*'X RS Gen V Info'!$E$56)</f>
        <v>0</v>
      </c>
      <c r="AA142" s="512">
        <f>(AA139*'X RS Gen V Info'!$E$54)+('RS Attrib'!AA140*'X RS Gen V Info'!$E$55)+('RS Attrib'!AA141*'X RS Gen V Info'!$E$56)</f>
        <v>0</v>
      </c>
    </row>
    <row r="143" spans="2:27" x14ac:dyDescent="0.2">
      <c r="B143" s="737"/>
      <c r="C143" s="363" t="s">
        <v>177</v>
      </c>
      <c r="D143" s="357"/>
      <c r="E143" s="481" t="s">
        <v>61</v>
      </c>
      <c r="F143" s="357"/>
      <c r="G143" s="157"/>
      <c r="H143" s="552"/>
      <c r="I143" s="552"/>
      <c r="J143" s="552"/>
      <c r="K143" s="552"/>
      <c r="L143" s="552"/>
      <c r="M143" s="552"/>
      <c r="N143" s="552"/>
      <c r="O143" s="552"/>
      <c r="P143" s="552"/>
      <c r="Q143" s="552"/>
      <c r="R143" s="552"/>
      <c r="S143" s="552"/>
      <c r="T143" s="552"/>
      <c r="U143" s="552"/>
      <c r="V143" s="552"/>
      <c r="W143" s="552"/>
      <c r="X143" s="552"/>
      <c r="Y143" s="552"/>
      <c r="Z143" s="552"/>
      <c r="AA143" s="552"/>
    </row>
    <row r="144" spans="2:27" x14ac:dyDescent="0.2">
      <c r="B144" s="737"/>
      <c r="C144" s="362" t="s">
        <v>178</v>
      </c>
      <c r="D144" s="357"/>
      <c r="E144" s="481" t="s">
        <v>61</v>
      </c>
      <c r="F144" s="357"/>
      <c r="G144" s="157"/>
      <c r="H144" s="552"/>
      <c r="I144" s="552"/>
      <c r="J144" s="552"/>
      <c r="K144" s="552"/>
      <c r="L144" s="552"/>
      <c r="M144" s="552"/>
      <c r="N144" s="552"/>
      <c r="O144" s="552"/>
      <c r="P144" s="552"/>
      <c r="Q144" s="552"/>
      <c r="R144" s="552"/>
      <c r="S144" s="552"/>
      <c r="T144" s="552"/>
      <c r="U144" s="552"/>
      <c r="V144" s="552"/>
      <c r="W144" s="552"/>
      <c r="X144" s="552"/>
      <c r="Y144" s="552"/>
      <c r="Z144" s="552"/>
      <c r="AA144" s="552"/>
    </row>
    <row r="145" spans="2:27" x14ac:dyDescent="0.2">
      <c r="B145" s="737"/>
      <c r="C145" s="362" t="s">
        <v>179</v>
      </c>
      <c r="D145" s="357"/>
      <c r="E145" s="481" t="s">
        <v>61</v>
      </c>
      <c r="F145" s="357"/>
      <c r="G145" s="157"/>
      <c r="H145" s="552"/>
      <c r="I145" s="552"/>
      <c r="J145" s="552"/>
      <c r="K145" s="552"/>
      <c r="L145" s="552"/>
      <c r="M145" s="552"/>
      <c r="N145" s="552"/>
      <c r="O145" s="552"/>
      <c r="P145" s="552"/>
      <c r="Q145" s="552"/>
      <c r="R145" s="552"/>
      <c r="S145" s="552"/>
      <c r="T145" s="552"/>
      <c r="U145" s="552"/>
      <c r="V145" s="552"/>
      <c r="W145" s="552"/>
      <c r="X145" s="552"/>
      <c r="Y145" s="552"/>
      <c r="Z145" s="552"/>
      <c r="AA145" s="552"/>
    </row>
    <row r="146" spans="2:27" x14ac:dyDescent="0.2">
      <c r="B146" s="737"/>
      <c r="C146" s="362" t="s">
        <v>180</v>
      </c>
      <c r="D146" s="357"/>
      <c r="E146" s="481" t="s">
        <v>61</v>
      </c>
      <c r="F146" s="357"/>
      <c r="G146" s="157"/>
      <c r="H146" s="552"/>
      <c r="I146" s="552"/>
      <c r="J146" s="552"/>
      <c r="K146" s="552"/>
      <c r="L146" s="552"/>
      <c r="M146" s="552"/>
      <c r="N146" s="552"/>
      <c r="O146" s="552"/>
      <c r="P146" s="552"/>
      <c r="Q146" s="552"/>
      <c r="R146" s="552"/>
      <c r="S146" s="552"/>
      <c r="T146" s="552"/>
      <c r="U146" s="552"/>
      <c r="V146" s="552"/>
      <c r="W146" s="552"/>
      <c r="X146" s="552"/>
      <c r="Y146" s="552"/>
      <c r="Z146" s="552"/>
      <c r="AA146" s="552"/>
    </row>
    <row r="147" spans="2:27" x14ac:dyDescent="0.2">
      <c r="B147" s="737"/>
      <c r="C147" s="362" t="s">
        <v>181</v>
      </c>
      <c r="D147" s="357"/>
      <c r="E147" s="481" t="s">
        <v>61</v>
      </c>
      <c r="F147" s="357"/>
      <c r="G147" s="157"/>
      <c r="H147" s="552"/>
      <c r="I147" s="552"/>
      <c r="J147" s="552"/>
      <c r="K147" s="552"/>
      <c r="L147" s="552"/>
      <c r="M147" s="552"/>
      <c r="N147" s="552"/>
      <c r="O147" s="552"/>
      <c r="P147" s="552"/>
      <c r="Q147" s="552"/>
      <c r="R147" s="552"/>
      <c r="S147" s="552"/>
      <c r="T147" s="552"/>
      <c r="U147" s="552"/>
      <c r="V147" s="552"/>
      <c r="W147" s="552"/>
      <c r="X147" s="552"/>
      <c r="Y147" s="552"/>
      <c r="Z147" s="552"/>
      <c r="AA147" s="552"/>
    </row>
    <row r="148" spans="2:27" x14ac:dyDescent="0.2">
      <c r="B148" s="737"/>
      <c r="C148" s="362" t="s">
        <v>182</v>
      </c>
      <c r="D148" s="357"/>
      <c r="E148" s="481" t="s">
        <v>80</v>
      </c>
      <c r="F148" s="357"/>
      <c r="G148" s="157"/>
      <c r="H148" s="552"/>
      <c r="I148" s="552"/>
      <c r="J148" s="552"/>
      <c r="K148" s="552"/>
      <c r="L148" s="552"/>
      <c r="M148" s="552"/>
      <c r="N148" s="552"/>
      <c r="O148" s="552"/>
      <c r="P148" s="552"/>
      <c r="Q148" s="552"/>
      <c r="R148" s="552"/>
      <c r="S148" s="552"/>
      <c r="T148" s="552"/>
      <c r="U148" s="552"/>
      <c r="V148" s="552"/>
      <c r="W148" s="552"/>
      <c r="X148" s="552"/>
      <c r="Y148" s="552"/>
      <c r="Z148" s="552"/>
      <c r="AA148" s="552"/>
    </row>
    <row r="149" spans="2:27" x14ac:dyDescent="0.2">
      <c r="B149" s="737"/>
      <c r="C149" s="362" t="s">
        <v>183</v>
      </c>
      <c r="D149" s="357"/>
      <c r="E149" s="481" t="s">
        <v>80</v>
      </c>
      <c r="F149" s="357"/>
      <c r="G149" s="157"/>
      <c r="H149" s="552"/>
      <c r="I149" s="552"/>
      <c r="J149" s="552"/>
      <c r="K149" s="552"/>
      <c r="L149" s="552"/>
      <c r="M149" s="552"/>
      <c r="N149" s="552"/>
      <c r="O149" s="552"/>
      <c r="P149" s="552"/>
      <c r="Q149" s="552"/>
      <c r="R149" s="552"/>
      <c r="S149" s="552"/>
      <c r="T149" s="552"/>
      <c r="U149" s="552"/>
      <c r="V149" s="552"/>
      <c r="W149" s="552"/>
      <c r="X149" s="552"/>
      <c r="Y149" s="552"/>
      <c r="Z149" s="552"/>
      <c r="AA149" s="552"/>
    </row>
    <row r="150" spans="2:27" x14ac:dyDescent="0.2">
      <c r="B150" s="737"/>
      <c r="C150" s="364" t="s">
        <v>190</v>
      </c>
      <c r="D150" s="357"/>
      <c r="E150" s="357"/>
      <c r="F150" s="357"/>
      <c r="G150" s="157"/>
      <c r="H150" s="552"/>
      <c r="I150" s="552"/>
      <c r="J150" s="552"/>
      <c r="K150" s="552"/>
      <c r="L150" s="552"/>
      <c r="M150" s="552"/>
      <c r="N150" s="552"/>
      <c r="O150" s="552"/>
      <c r="P150" s="552"/>
      <c r="Q150" s="552"/>
      <c r="R150" s="552"/>
      <c r="S150" s="552"/>
      <c r="T150" s="552"/>
      <c r="U150" s="552"/>
      <c r="V150" s="552"/>
      <c r="W150" s="552"/>
      <c r="X150" s="552"/>
      <c r="Y150" s="552"/>
      <c r="Z150" s="552"/>
      <c r="AA150" s="552"/>
    </row>
    <row r="151" spans="2:27" x14ac:dyDescent="0.2">
      <c r="B151" s="737"/>
      <c r="C151" s="359"/>
      <c r="D151" s="357"/>
      <c r="E151" s="357"/>
      <c r="F151" s="357"/>
      <c r="G151" s="157"/>
      <c r="H151" s="552"/>
      <c r="I151" s="552"/>
      <c r="J151" s="552"/>
      <c r="K151" s="552"/>
      <c r="L151" s="552"/>
      <c r="M151" s="552"/>
      <c r="N151" s="552"/>
      <c r="O151" s="552"/>
      <c r="P151" s="552"/>
      <c r="Q151" s="552"/>
      <c r="R151" s="552"/>
      <c r="S151" s="552"/>
      <c r="T151" s="552"/>
      <c r="U151" s="552"/>
      <c r="V151" s="552"/>
      <c r="W151" s="552"/>
      <c r="X151" s="552"/>
      <c r="Y151" s="552"/>
      <c r="Z151" s="552"/>
      <c r="AA151" s="552"/>
    </row>
    <row r="152" spans="2:27" x14ac:dyDescent="0.2">
      <c r="B152" s="737"/>
      <c r="C152" s="359"/>
      <c r="D152" s="357"/>
      <c r="E152" s="357"/>
      <c r="F152" s="357"/>
      <c r="G152" s="157"/>
      <c r="H152" s="552"/>
      <c r="I152" s="552"/>
      <c r="J152" s="552"/>
      <c r="K152" s="552"/>
      <c r="L152" s="552"/>
      <c r="M152" s="552"/>
      <c r="N152" s="552"/>
      <c r="O152" s="552"/>
      <c r="P152" s="552"/>
      <c r="Q152" s="552"/>
      <c r="R152" s="552"/>
      <c r="S152" s="552"/>
      <c r="T152" s="552"/>
      <c r="U152" s="552"/>
      <c r="V152" s="552"/>
      <c r="W152" s="552"/>
      <c r="X152" s="552"/>
      <c r="Y152" s="552"/>
      <c r="Z152" s="552"/>
      <c r="AA152" s="552"/>
    </row>
    <row r="153" spans="2:27" x14ac:dyDescent="0.2">
      <c r="B153" s="737"/>
      <c r="C153" s="359"/>
      <c r="D153" s="357"/>
      <c r="E153" s="357"/>
      <c r="F153" s="357"/>
      <c r="G153" s="157"/>
      <c r="H153" s="552"/>
      <c r="I153" s="552"/>
      <c r="J153" s="552"/>
      <c r="K153" s="552"/>
      <c r="L153" s="552"/>
      <c r="M153" s="552"/>
      <c r="N153" s="552"/>
      <c r="O153" s="552"/>
      <c r="P153" s="552"/>
      <c r="Q153" s="552"/>
      <c r="R153" s="552"/>
      <c r="S153" s="552"/>
      <c r="T153" s="552"/>
      <c r="U153" s="552"/>
      <c r="V153" s="552"/>
      <c r="W153" s="552"/>
      <c r="X153" s="552"/>
      <c r="Y153" s="552"/>
      <c r="Z153" s="552"/>
      <c r="AA153" s="552"/>
    </row>
    <row r="154" spans="2:27" x14ac:dyDescent="0.2">
      <c r="B154" s="737"/>
      <c r="C154" s="359"/>
      <c r="D154" s="357"/>
      <c r="E154" s="357"/>
      <c r="F154" s="357"/>
      <c r="G154" s="157"/>
      <c r="H154" s="552"/>
      <c r="I154" s="552"/>
      <c r="J154" s="552"/>
      <c r="K154" s="552"/>
      <c r="L154" s="552"/>
      <c r="M154" s="552"/>
      <c r="N154" s="552"/>
      <c r="O154" s="552"/>
      <c r="P154" s="552"/>
      <c r="Q154" s="552"/>
      <c r="R154" s="552"/>
      <c r="S154" s="552"/>
      <c r="T154" s="552"/>
      <c r="U154" s="552"/>
      <c r="V154" s="552"/>
      <c r="W154" s="552"/>
      <c r="X154" s="552"/>
      <c r="Y154" s="552"/>
      <c r="Z154" s="552"/>
      <c r="AA154" s="552"/>
    </row>
    <row r="155" spans="2:27" x14ac:dyDescent="0.2">
      <c r="B155" s="737"/>
      <c r="C155" s="188" t="s">
        <v>75</v>
      </c>
      <c r="D155" s="189"/>
      <c r="E155" s="189"/>
      <c r="F155" s="189"/>
      <c r="G155" s="190"/>
      <c r="H155" s="512"/>
      <c r="I155" s="512"/>
      <c r="J155" s="512"/>
      <c r="K155" s="512"/>
      <c r="L155" s="512"/>
      <c r="M155" s="512"/>
      <c r="N155" s="512"/>
      <c r="O155" s="512"/>
      <c r="P155" s="512"/>
      <c r="Q155" s="512"/>
      <c r="R155" s="512"/>
      <c r="S155" s="512"/>
      <c r="T155" s="512"/>
      <c r="U155" s="512"/>
      <c r="V155" s="512"/>
      <c r="W155" s="512"/>
      <c r="X155" s="512"/>
      <c r="Y155" s="512"/>
      <c r="Z155" s="512"/>
      <c r="AA155" s="512"/>
    </row>
    <row r="156" spans="2:27" x14ac:dyDescent="0.2">
      <c r="B156" s="737"/>
      <c r="C156" s="192" t="s">
        <v>73</v>
      </c>
      <c r="D156" s="189"/>
      <c r="E156" s="189"/>
      <c r="F156" s="189"/>
      <c r="G156" s="190"/>
      <c r="H156" s="513">
        <f>SUMIF($E142:$E154,"NE",H142:H154)</f>
        <v>0</v>
      </c>
      <c r="I156" s="513">
        <f t="shared" ref="I156:AA156" si="16">SUMIF($E142:$E154,"NE",I142:I154)</f>
        <v>0</v>
      </c>
      <c r="J156" s="513">
        <f t="shared" si="16"/>
        <v>0</v>
      </c>
      <c r="K156" s="513">
        <f t="shared" si="16"/>
        <v>0</v>
      </c>
      <c r="L156" s="513">
        <f t="shared" si="16"/>
        <v>0</v>
      </c>
      <c r="M156" s="513">
        <f t="shared" si="16"/>
        <v>0</v>
      </c>
      <c r="N156" s="513">
        <f t="shared" si="16"/>
        <v>0</v>
      </c>
      <c r="O156" s="513">
        <f t="shared" si="16"/>
        <v>0</v>
      </c>
      <c r="P156" s="513">
        <f t="shared" si="16"/>
        <v>0</v>
      </c>
      <c r="Q156" s="513">
        <f t="shared" si="16"/>
        <v>0</v>
      </c>
      <c r="R156" s="513">
        <f t="shared" si="16"/>
        <v>0</v>
      </c>
      <c r="S156" s="513">
        <f t="shared" si="16"/>
        <v>0</v>
      </c>
      <c r="T156" s="513">
        <f t="shared" si="16"/>
        <v>0</v>
      </c>
      <c r="U156" s="513">
        <f t="shared" si="16"/>
        <v>0</v>
      </c>
      <c r="V156" s="513">
        <f t="shared" si="16"/>
        <v>0</v>
      </c>
      <c r="W156" s="513">
        <f t="shared" si="16"/>
        <v>0</v>
      </c>
      <c r="X156" s="513">
        <f t="shared" si="16"/>
        <v>0</v>
      </c>
      <c r="Y156" s="513">
        <f t="shared" si="16"/>
        <v>0</v>
      </c>
      <c r="Z156" s="513">
        <f t="shared" si="16"/>
        <v>0</v>
      </c>
      <c r="AA156" s="513">
        <f t="shared" si="16"/>
        <v>0</v>
      </c>
    </row>
    <row r="157" spans="2:27" x14ac:dyDescent="0.2">
      <c r="B157" s="737"/>
      <c r="C157" s="192" t="s">
        <v>74</v>
      </c>
      <c r="D157" s="189"/>
      <c r="E157" s="189"/>
      <c r="F157" s="189"/>
      <c r="G157" s="190"/>
      <c r="H157" s="513">
        <f>SUMIF($E142:$E154,"Not NE",H142:H154)</f>
        <v>0</v>
      </c>
      <c r="I157" s="513">
        <f t="shared" ref="I157:AA157" si="17">SUMIF($E142:$E154,"Not NE",I142:I154)</f>
        <v>0</v>
      </c>
      <c r="J157" s="513">
        <f t="shared" si="17"/>
        <v>0</v>
      </c>
      <c r="K157" s="513">
        <f t="shared" si="17"/>
        <v>0</v>
      </c>
      <c r="L157" s="513">
        <f t="shared" si="17"/>
        <v>0</v>
      </c>
      <c r="M157" s="513">
        <f t="shared" si="17"/>
        <v>0</v>
      </c>
      <c r="N157" s="513">
        <f t="shared" si="17"/>
        <v>0</v>
      </c>
      <c r="O157" s="513">
        <f t="shared" si="17"/>
        <v>0</v>
      </c>
      <c r="P157" s="513">
        <f t="shared" si="17"/>
        <v>0</v>
      </c>
      <c r="Q157" s="513">
        <f t="shared" si="17"/>
        <v>0</v>
      </c>
      <c r="R157" s="513">
        <f t="shared" si="17"/>
        <v>0</v>
      </c>
      <c r="S157" s="513">
        <f t="shared" si="17"/>
        <v>0</v>
      </c>
      <c r="T157" s="513">
        <f t="shared" si="17"/>
        <v>0</v>
      </c>
      <c r="U157" s="513">
        <f t="shared" si="17"/>
        <v>0</v>
      </c>
      <c r="V157" s="513">
        <f t="shared" si="17"/>
        <v>0</v>
      </c>
      <c r="W157" s="513">
        <f t="shared" si="17"/>
        <v>0</v>
      </c>
      <c r="X157" s="513">
        <f t="shared" si="17"/>
        <v>0</v>
      </c>
      <c r="Y157" s="513">
        <f t="shared" si="17"/>
        <v>0</v>
      </c>
      <c r="Z157" s="513">
        <f t="shared" si="17"/>
        <v>0</v>
      </c>
      <c r="AA157" s="513">
        <f t="shared" si="17"/>
        <v>0</v>
      </c>
    </row>
    <row r="158" spans="2:27" x14ac:dyDescent="0.2">
      <c r="B158" s="737"/>
      <c r="C158" s="193" t="s">
        <v>71</v>
      </c>
      <c r="D158" s="189"/>
      <c r="E158" s="189"/>
      <c r="F158" s="189"/>
      <c r="G158" s="190"/>
      <c r="H158" s="519">
        <f t="shared" ref="H158:AA158" si="18">SUM(H142:H154)</f>
        <v>0</v>
      </c>
      <c r="I158" s="515">
        <f t="shared" si="18"/>
        <v>0</v>
      </c>
      <c r="J158" s="515">
        <f t="shared" si="18"/>
        <v>0</v>
      </c>
      <c r="K158" s="515">
        <f t="shared" si="18"/>
        <v>0</v>
      </c>
      <c r="L158" s="515">
        <f t="shared" si="18"/>
        <v>0</v>
      </c>
      <c r="M158" s="515">
        <f t="shared" si="18"/>
        <v>0</v>
      </c>
      <c r="N158" s="515">
        <f t="shared" si="18"/>
        <v>0</v>
      </c>
      <c r="O158" s="515">
        <f t="shared" si="18"/>
        <v>0</v>
      </c>
      <c r="P158" s="515">
        <f t="shared" si="18"/>
        <v>0</v>
      </c>
      <c r="Q158" s="515">
        <f t="shared" si="18"/>
        <v>0</v>
      </c>
      <c r="R158" s="515">
        <f t="shared" si="18"/>
        <v>0</v>
      </c>
      <c r="S158" s="515">
        <f t="shared" si="18"/>
        <v>0</v>
      </c>
      <c r="T158" s="515">
        <f t="shared" si="18"/>
        <v>0</v>
      </c>
      <c r="U158" s="515">
        <f t="shared" si="18"/>
        <v>0</v>
      </c>
      <c r="V158" s="515">
        <f t="shared" si="18"/>
        <v>0</v>
      </c>
      <c r="W158" s="515">
        <f t="shared" si="18"/>
        <v>0</v>
      </c>
      <c r="X158" s="515">
        <f t="shared" si="18"/>
        <v>0</v>
      </c>
      <c r="Y158" s="515">
        <f t="shared" si="18"/>
        <v>0</v>
      </c>
      <c r="Z158" s="515">
        <f t="shared" si="18"/>
        <v>0</v>
      </c>
      <c r="AA158" s="515">
        <f t="shared" si="18"/>
        <v>0</v>
      </c>
    </row>
    <row r="159" spans="2:27" x14ac:dyDescent="0.2">
      <c r="B159" s="736">
        <f>'RS Phys Flow'!B22</f>
        <v>0</v>
      </c>
      <c r="C159" s="204" t="s">
        <v>191</v>
      </c>
      <c r="D159" s="195"/>
      <c r="E159" s="195"/>
      <c r="F159" s="195"/>
      <c r="G159" s="195"/>
      <c r="H159" s="553"/>
      <c r="I159" s="512"/>
      <c r="J159" s="512"/>
      <c r="K159" s="512"/>
      <c r="L159" s="512"/>
      <c r="M159" s="512"/>
      <c r="N159" s="512"/>
      <c r="O159" s="512"/>
      <c r="P159" s="512"/>
      <c r="Q159" s="512"/>
      <c r="R159" s="512"/>
      <c r="S159" s="512"/>
      <c r="T159" s="512"/>
      <c r="U159" s="512"/>
      <c r="V159" s="512"/>
      <c r="W159" s="512"/>
      <c r="X159" s="512"/>
      <c r="Y159" s="512"/>
      <c r="Z159" s="512"/>
      <c r="AA159" s="512"/>
    </row>
    <row r="160" spans="2:27" ht="28.5" x14ac:dyDescent="0.2">
      <c r="B160" s="737"/>
      <c r="C160" s="363" t="s">
        <v>286</v>
      </c>
      <c r="D160" s="357"/>
      <c r="E160" s="189" t="s">
        <v>80</v>
      </c>
      <c r="F160" s="357"/>
      <c r="G160" s="157"/>
      <c r="H160" s="552"/>
      <c r="I160" s="552"/>
      <c r="J160" s="552"/>
      <c r="K160" s="552"/>
      <c r="L160" s="552"/>
      <c r="M160" s="552"/>
      <c r="N160" s="552"/>
      <c r="O160" s="552"/>
      <c r="P160" s="552"/>
      <c r="Q160" s="552"/>
      <c r="R160" s="552"/>
      <c r="S160" s="552"/>
      <c r="T160" s="552"/>
      <c r="U160" s="552"/>
      <c r="V160" s="552"/>
      <c r="W160" s="552"/>
      <c r="X160" s="552"/>
      <c r="Y160" s="552"/>
      <c r="Z160" s="552"/>
      <c r="AA160" s="552"/>
    </row>
    <row r="161" spans="2:27" ht="28.5" x14ac:dyDescent="0.2">
      <c r="B161" s="737"/>
      <c r="C161" s="363" t="s">
        <v>287</v>
      </c>
      <c r="D161" s="357"/>
      <c r="E161" s="189" t="s">
        <v>80</v>
      </c>
      <c r="F161" s="357"/>
      <c r="G161" s="157"/>
      <c r="H161" s="552"/>
      <c r="I161" s="552"/>
      <c r="J161" s="552"/>
      <c r="K161" s="552"/>
      <c r="L161" s="552"/>
      <c r="M161" s="552"/>
      <c r="N161" s="552"/>
      <c r="O161" s="552"/>
      <c r="P161" s="552"/>
      <c r="Q161" s="552"/>
      <c r="R161" s="552"/>
      <c r="S161" s="552"/>
      <c r="T161" s="552"/>
      <c r="U161" s="552"/>
      <c r="V161" s="552"/>
      <c r="W161" s="552"/>
      <c r="X161" s="552"/>
      <c r="Y161" s="552"/>
      <c r="Z161" s="552"/>
      <c r="AA161" s="552"/>
    </row>
    <row r="162" spans="2:27" ht="28.5" x14ac:dyDescent="0.2">
      <c r="B162" s="737"/>
      <c r="C162" s="363" t="s">
        <v>288</v>
      </c>
      <c r="D162" s="357"/>
      <c r="E162" s="189" t="s">
        <v>80</v>
      </c>
      <c r="F162" s="357"/>
      <c r="G162" s="157"/>
      <c r="H162" s="552"/>
      <c r="I162" s="552"/>
      <c r="J162" s="552"/>
      <c r="K162" s="552"/>
      <c r="L162" s="552"/>
      <c r="M162" s="552"/>
      <c r="N162" s="552"/>
      <c r="O162" s="552"/>
      <c r="P162" s="552"/>
      <c r="Q162" s="552"/>
      <c r="R162" s="552"/>
      <c r="S162" s="552"/>
      <c r="T162" s="552"/>
      <c r="U162" s="552"/>
      <c r="V162" s="552"/>
      <c r="W162" s="552"/>
      <c r="X162" s="552"/>
      <c r="Y162" s="552"/>
      <c r="Z162" s="552"/>
      <c r="AA162" s="552"/>
    </row>
    <row r="163" spans="2:27" x14ac:dyDescent="0.2">
      <c r="B163" s="737"/>
      <c r="C163" s="191" t="s">
        <v>81</v>
      </c>
      <c r="D163" s="189"/>
      <c r="E163" s="189" t="s">
        <v>80</v>
      </c>
      <c r="F163" s="189"/>
      <c r="G163" s="190"/>
      <c r="H163" s="512">
        <f>(H160*'X RS Gen V Info'!$E$54)+('RS Attrib'!H161*'X RS Gen V Info'!$E$55)+('RS Attrib'!H162*'X RS Gen V Info'!$E$56)</f>
        <v>0</v>
      </c>
      <c r="I163" s="512">
        <f>(I160*'X RS Gen V Info'!$E$54)+('RS Attrib'!I161*'X RS Gen V Info'!$E$55)+('RS Attrib'!I162*'X RS Gen V Info'!$E$56)</f>
        <v>0</v>
      </c>
      <c r="J163" s="512">
        <f>(J160*'X RS Gen V Info'!$E$54)+('RS Attrib'!J161*'X RS Gen V Info'!$E$55)+('RS Attrib'!J162*'X RS Gen V Info'!$E$56)</f>
        <v>0</v>
      </c>
      <c r="K163" s="512">
        <f>(K160*'X RS Gen V Info'!$E$54)+('RS Attrib'!K161*'X RS Gen V Info'!$E$55)+('RS Attrib'!K162*'X RS Gen V Info'!$E$56)</f>
        <v>0</v>
      </c>
      <c r="L163" s="512">
        <f>(L160*'X RS Gen V Info'!$E$54)+('RS Attrib'!L161*'X RS Gen V Info'!$E$55)+('RS Attrib'!L162*'X RS Gen V Info'!$E$56)</f>
        <v>0</v>
      </c>
      <c r="M163" s="512">
        <f>(M160*'X RS Gen V Info'!$E$54)+('RS Attrib'!M161*'X RS Gen V Info'!$E$55)+('RS Attrib'!M162*'X RS Gen V Info'!$E$56)</f>
        <v>0</v>
      </c>
      <c r="N163" s="512">
        <f>(N160*'X RS Gen V Info'!$E$54)+('RS Attrib'!N161*'X RS Gen V Info'!$E$55)+('RS Attrib'!N162*'X RS Gen V Info'!$E$56)</f>
        <v>0</v>
      </c>
      <c r="O163" s="512">
        <f>(O160*'X RS Gen V Info'!$E$54)+('RS Attrib'!O161*'X RS Gen V Info'!$E$55)+('RS Attrib'!O162*'X RS Gen V Info'!$E$56)</f>
        <v>0</v>
      </c>
      <c r="P163" s="512">
        <f>(P160*'X RS Gen V Info'!$E$54)+('RS Attrib'!P161*'X RS Gen V Info'!$E$55)+('RS Attrib'!P162*'X RS Gen V Info'!$E$56)</f>
        <v>0</v>
      </c>
      <c r="Q163" s="512">
        <f>(Q160*'X RS Gen V Info'!$E$54)+('RS Attrib'!Q161*'X RS Gen V Info'!$E$55)+('RS Attrib'!Q162*'X RS Gen V Info'!$E$56)</f>
        <v>0</v>
      </c>
      <c r="R163" s="512">
        <f>(R160*'X RS Gen V Info'!$E$54)+('RS Attrib'!R161*'X RS Gen V Info'!$E$55)+('RS Attrib'!R162*'X RS Gen V Info'!$E$56)</f>
        <v>0</v>
      </c>
      <c r="S163" s="512">
        <f>(S160*'X RS Gen V Info'!$E$54)+('RS Attrib'!S161*'X RS Gen V Info'!$E$55)+('RS Attrib'!S162*'X RS Gen V Info'!$E$56)</f>
        <v>0</v>
      </c>
      <c r="T163" s="512">
        <f>(T160*'X RS Gen V Info'!$E$54)+('RS Attrib'!T161*'X RS Gen V Info'!$E$55)+('RS Attrib'!T162*'X RS Gen V Info'!$E$56)</f>
        <v>0</v>
      </c>
      <c r="U163" s="512">
        <f>(U160*'X RS Gen V Info'!$E$54)+('RS Attrib'!U161*'X RS Gen V Info'!$E$55)+('RS Attrib'!U162*'X RS Gen V Info'!$E$56)</f>
        <v>0</v>
      </c>
      <c r="V163" s="512">
        <f>(V160*'X RS Gen V Info'!$E$54)+('RS Attrib'!V161*'X RS Gen V Info'!$E$55)+('RS Attrib'!V162*'X RS Gen V Info'!$E$56)</f>
        <v>0</v>
      </c>
      <c r="W163" s="512">
        <f>(W160*'X RS Gen V Info'!$E$54)+('RS Attrib'!W161*'X RS Gen V Info'!$E$55)+('RS Attrib'!W162*'X RS Gen V Info'!$E$56)</f>
        <v>0</v>
      </c>
      <c r="X163" s="512">
        <f>(X160*'X RS Gen V Info'!$E$54)+('RS Attrib'!X161*'X RS Gen V Info'!$E$55)+('RS Attrib'!X162*'X RS Gen V Info'!$E$56)</f>
        <v>0</v>
      </c>
      <c r="Y163" s="512">
        <f>(Y160*'X RS Gen V Info'!$E$54)+('RS Attrib'!Y161*'X RS Gen V Info'!$E$55)+('RS Attrib'!Y162*'X RS Gen V Info'!$E$56)</f>
        <v>0</v>
      </c>
      <c r="Z163" s="512">
        <f>(Z160*'X RS Gen V Info'!$E$54)+('RS Attrib'!Z161*'X RS Gen V Info'!$E$55)+('RS Attrib'!Z162*'X RS Gen V Info'!$E$56)</f>
        <v>0</v>
      </c>
      <c r="AA163" s="512">
        <f>(AA160*'X RS Gen V Info'!$E$54)+('RS Attrib'!AA161*'X RS Gen V Info'!$E$55)+('RS Attrib'!AA162*'X RS Gen V Info'!$E$56)</f>
        <v>0</v>
      </c>
    </row>
    <row r="164" spans="2:27" x14ac:dyDescent="0.2">
      <c r="B164" s="737"/>
      <c r="C164" s="363" t="s">
        <v>177</v>
      </c>
      <c r="D164" s="357"/>
      <c r="E164" s="481" t="s">
        <v>61</v>
      </c>
      <c r="F164" s="357"/>
      <c r="G164" s="157"/>
      <c r="H164" s="552"/>
      <c r="I164" s="552"/>
      <c r="J164" s="552"/>
      <c r="K164" s="552"/>
      <c r="L164" s="552"/>
      <c r="M164" s="552"/>
      <c r="N164" s="552"/>
      <c r="O164" s="552"/>
      <c r="P164" s="552"/>
      <c r="Q164" s="552"/>
      <c r="R164" s="552"/>
      <c r="S164" s="552"/>
      <c r="T164" s="552"/>
      <c r="U164" s="552"/>
      <c r="V164" s="552"/>
      <c r="W164" s="552"/>
      <c r="X164" s="552"/>
      <c r="Y164" s="552"/>
      <c r="Z164" s="552"/>
      <c r="AA164" s="552"/>
    </row>
    <row r="165" spans="2:27" x14ac:dyDescent="0.2">
      <c r="B165" s="737"/>
      <c r="C165" s="362" t="s">
        <v>178</v>
      </c>
      <c r="D165" s="357"/>
      <c r="E165" s="481" t="s">
        <v>61</v>
      </c>
      <c r="F165" s="357"/>
      <c r="G165" s="157"/>
      <c r="H165" s="552"/>
      <c r="I165" s="552"/>
      <c r="J165" s="552"/>
      <c r="K165" s="552"/>
      <c r="L165" s="552"/>
      <c r="M165" s="552"/>
      <c r="N165" s="552"/>
      <c r="O165" s="552"/>
      <c r="P165" s="552"/>
      <c r="Q165" s="552"/>
      <c r="R165" s="552"/>
      <c r="S165" s="552"/>
      <c r="T165" s="552"/>
      <c r="U165" s="552"/>
      <c r="V165" s="552"/>
      <c r="W165" s="552"/>
      <c r="X165" s="552"/>
      <c r="Y165" s="552"/>
      <c r="Z165" s="552"/>
      <c r="AA165" s="552"/>
    </row>
    <row r="166" spans="2:27" x14ac:dyDescent="0.2">
      <c r="B166" s="737"/>
      <c r="C166" s="362" t="s">
        <v>179</v>
      </c>
      <c r="D166" s="357"/>
      <c r="E166" s="481" t="s">
        <v>61</v>
      </c>
      <c r="F166" s="357"/>
      <c r="G166" s="157"/>
      <c r="H166" s="552"/>
      <c r="I166" s="552"/>
      <c r="J166" s="552"/>
      <c r="K166" s="552"/>
      <c r="L166" s="552"/>
      <c r="M166" s="552"/>
      <c r="N166" s="552"/>
      <c r="O166" s="552"/>
      <c r="P166" s="552"/>
      <c r="Q166" s="552"/>
      <c r="R166" s="552"/>
      <c r="S166" s="552"/>
      <c r="T166" s="552"/>
      <c r="U166" s="552"/>
      <c r="V166" s="552"/>
      <c r="W166" s="552"/>
      <c r="X166" s="552"/>
      <c r="Y166" s="552"/>
      <c r="Z166" s="552"/>
      <c r="AA166" s="552"/>
    </row>
    <row r="167" spans="2:27" x14ac:dyDescent="0.2">
      <c r="B167" s="737"/>
      <c r="C167" s="362" t="s">
        <v>180</v>
      </c>
      <c r="D167" s="357"/>
      <c r="E167" s="481" t="s">
        <v>61</v>
      </c>
      <c r="F167" s="357"/>
      <c r="G167" s="157"/>
      <c r="H167" s="552"/>
      <c r="I167" s="552"/>
      <c r="J167" s="552"/>
      <c r="K167" s="552"/>
      <c r="L167" s="552"/>
      <c r="M167" s="552"/>
      <c r="N167" s="552"/>
      <c r="O167" s="552"/>
      <c r="P167" s="552"/>
      <c r="Q167" s="552"/>
      <c r="R167" s="552"/>
      <c r="S167" s="552"/>
      <c r="T167" s="552"/>
      <c r="U167" s="552"/>
      <c r="V167" s="552"/>
      <c r="W167" s="552"/>
      <c r="X167" s="552"/>
      <c r="Y167" s="552"/>
      <c r="Z167" s="552"/>
      <c r="AA167" s="552"/>
    </row>
    <row r="168" spans="2:27" x14ac:dyDescent="0.2">
      <c r="B168" s="737"/>
      <c r="C168" s="362" t="s">
        <v>181</v>
      </c>
      <c r="D168" s="357"/>
      <c r="E168" s="481" t="s">
        <v>61</v>
      </c>
      <c r="F168" s="357"/>
      <c r="G168" s="157"/>
      <c r="H168" s="552"/>
      <c r="I168" s="552"/>
      <c r="J168" s="552"/>
      <c r="K168" s="552"/>
      <c r="L168" s="552"/>
      <c r="M168" s="552"/>
      <c r="N168" s="552"/>
      <c r="O168" s="552"/>
      <c r="P168" s="552"/>
      <c r="Q168" s="552"/>
      <c r="R168" s="552"/>
      <c r="S168" s="552"/>
      <c r="T168" s="552"/>
      <c r="U168" s="552"/>
      <c r="V168" s="552"/>
      <c r="W168" s="552"/>
      <c r="X168" s="552"/>
      <c r="Y168" s="552"/>
      <c r="Z168" s="552"/>
      <c r="AA168" s="552"/>
    </row>
    <row r="169" spans="2:27" x14ac:dyDescent="0.2">
      <c r="B169" s="737"/>
      <c r="C169" s="362" t="s">
        <v>182</v>
      </c>
      <c r="D169" s="357"/>
      <c r="E169" s="481" t="s">
        <v>80</v>
      </c>
      <c r="F169" s="357"/>
      <c r="G169" s="157"/>
      <c r="H169" s="552"/>
      <c r="I169" s="552"/>
      <c r="J169" s="552"/>
      <c r="K169" s="552"/>
      <c r="L169" s="552"/>
      <c r="M169" s="552"/>
      <c r="N169" s="552"/>
      <c r="O169" s="552"/>
      <c r="P169" s="552"/>
      <c r="Q169" s="552"/>
      <c r="R169" s="552"/>
      <c r="S169" s="552"/>
      <c r="T169" s="552"/>
      <c r="U169" s="552"/>
      <c r="V169" s="552"/>
      <c r="W169" s="552"/>
      <c r="X169" s="552"/>
      <c r="Y169" s="552"/>
      <c r="Z169" s="552"/>
      <c r="AA169" s="552"/>
    </row>
    <row r="170" spans="2:27" x14ac:dyDescent="0.2">
      <c r="B170" s="737"/>
      <c r="C170" s="362" t="s">
        <v>183</v>
      </c>
      <c r="D170" s="357"/>
      <c r="E170" s="481" t="s">
        <v>80</v>
      </c>
      <c r="F170" s="357"/>
      <c r="G170" s="157"/>
      <c r="H170" s="552"/>
      <c r="I170" s="552"/>
      <c r="J170" s="552"/>
      <c r="K170" s="552"/>
      <c r="L170" s="552"/>
      <c r="M170" s="552"/>
      <c r="N170" s="552"/>
      <c r="O170" s="552"/>
      <c r="P170" s="552"/>
      <c r="Q170" s="552"/>
      <c r="R170" s="552"/>
      <c r="S170" s="552"/>
      <c r="T170" s="552"/>
      <c r="U170" s="552"/>
      <c r="V170" s="552"/>
      <c r="W170" s="552"/>
      <c r="X170" s="552"/>
      <c r="Y170" s="552"/>
      <c r="Z170" s="552"/>
      <c r="AA170" s="552"/>
    </row>
    <row r="171" spans="2:27" x14ac:dyDescent="0.2">
      <c r="B171" s="737"/>
      <c r="C171" s="364" t="s">
        <v>190</v>
      </c>
      <c r="D171" s="357"/>
      <c r="E171" s="357"/>
      <c r="F171" s="357"/>
      <c r="G171" s="157"/>
      <c r="H171" s="552"/>
      <c r="I171" s="552"/>
      <c r="J171" s="552"/>
      <c r="K171" s="552"/>
      <c r="L171" s="552"/>
      <c r="M171" s="552"/>
      <c r="N171" s="552"/>
      <c r="O171" s="552"/>
      <c r="P171" s="552"/>
      <c r="Q171" s="552"/>
      <c r="R171" s="552"/>
      <c r="S171" s="552"/>
      <c r="T171" s="552"/>
      <c r="U171" s="552"/>
      <c r="V171" s="552"/>
      <c r="W171" s="552"/>
      <c r="X171" s="552"/>
      <c r="Y171" s="552"/>
      <c r="Z171" s="552"/>
      <c r="AA171" s="552"/>
    </row>
    <row r="172" spans="2:27" x14ac:dyDescent="0.2">
      <c r="B172" s="737"/>
      <c r="C172" s="359"/>
      <c r="D172" s="357"/>
      <c r="E172" s="357"/>
      <c r="F172" s="357"/>
      <c r="G172" s="157"/>
      <c r="H172" s="552"/>
      <c r="I172" s="552"/>
      <c r="J172" s="552"/>
      <c r="K172" s="552"/>
      <c r="L172" s="552"/>
      <c r="M172" s="552"/>
      <c r="N172" s="552"/>
      <c r="O172" s="552"/>
      <c r="P172" s="552"/>
      <c r="Q172" s="552"/>
      <c r="R172" s="552"/>
      <c r="S172" s="552"/>
      <c r="T172" s="552"/>
      <c r="U172" s="552"/>
      <c r="V172" s="552"/>
      <c r="W172" s="552"/>
      <c r="X172" s="552"/>
      <c r="Y172" s="552"/>
      <c r="Z172" s="552"/>
      <c r="AA172" s="552"/>
    </row>
    <row r="173" spans="2:27" x14ac:dyDescent="0.2">
      <c r="B173" s="737"/>
      <c r="C173" s="359"/>
      <c r="D173" s="357"/>
      <c r="E173" s="357"/>
      <c r="F173" s="357"/>
      <c r="G173" s="157"/>
      <c r="H173" s="552"/>
      <c r="I173" s="552"/>
      <c r="J173" s="552"/>
      <c r="K173" s="552"/>
      <c r="L173" s="552"/>
      <c r="M173" s="552"/>
      <c r="N173" s="552"/>
      <c r="O173" s="552"/>
      <c r="P173" s="552"/>
      <c r="Q173" s="552"/>
      <c r="R173" s="552"/>
      <c r="S173" s="552"/>
      <c r="T173" s="552"/>
      <c r="U173" s="552"/>
      <c r="V173" s="552"/>
      <c r="W173" s="552"/>
      <c r="X173" s="552"/>
      <c r="Y173" s="552"/>
      <c r="Z173" s="552"/>
      <c r="AA173" s="552"/>
    </row>
    <row r="174" spans="2:27" x14ac:dyDescent="0.2">
      <c r="B174" s="737"/>
      <c r="C174" s="359"/>
      <c r="D174" s="357"/>
      <c r="E174" s="357"/>
      <c r="F174" s="357"/>
      <c r="G174" s="157"/>
      <c r="H174" s="552"/>
      <c r="I174" s="552"/>
      <c r="J174" s="552"/>
      <c r="K174" s="552"/>
      <c r="L174" s="552"/>
      <c r="M174" s="552"/>
      <c r="N174" s="552"/>
      <c r="O174" s="552"/>
      <c r="P174" s="552"/>
      <c r="Q174" s="552"/>
      <c r="R174" s="552"/>
      <c r="S174" s="552"/>
      <c r="T174" s="552"/>
      <c r="U174" s="552"/>
      <c r="V174" s="552"/>
      <c r="W174" s="552"/>
      <c r="X174" s="552"/>
      <c r="Y174" s="552"/>
      <c r="Z174" s="552"/>
      <c r="AA174" s="552"/>
    </row>
    <row r="175" spans="2:27" x14ac:dyDescent="0.2">
      <c r="B175" s="737"/>
      <c r="C175" s="359"/>
      <c r="D175" s="357"/>
      <c r="E175" s="357"/>
      <c r="F175" s="357"/>
      <c r="G175" s="157"/>
      <c r="H175" s="552"/>
      <c r="I175" s="552"/>
      <c r="J175" s="552"/>
      <c r="K175" s="552"/>
      <c r="L175" s="552"/>
      <c r="M175" s="552"/>
      <c r="N175" s="552"/>
      <c r="O175" s="552"/>
      <c r="P175" s="552"/>
      <c r="Q175" s="552"/>
      <c r="R175" s="552"/>
      <c r="S175" s="552"/>
      <c r="T175" s="552"/>
      <c r="U175" s="552"/>
      <c r="V175" s="552"/>
      <c r="W175" s="552"/>
      <c r="X175" s="552"/>
      <c r="Y175" s="552"/>
      <c r="Z175" s="552"/>
      <c r="AA175" s="552"/>
    </row>
    <row r="176" spans="2:27" x14ac:dyDescent="0.2">
      <c r="B176" s="737"/>
      <c r="C176" s="188" t="s">
        <v>75</v>
      </c>
      <c r="D176" s="189"/>
      <c r="E176" s="189"/>
      <c r="F176" s="189"/>
      <c r="G176" s="190"/>
      <c r="H176" s="512"/>
      <c r="I176" s="512"/>
      <c r="J176" s="512"/>
      <c r="K176" s="512"/>
      <c r="L176" s="512"/>
      <c r="M176" s="512"/>
      <c r="N176" s="512"/>
      <c r="O176" s="512"/>
      <c r="P176" s="512"/>
      <c r="Q176" s="512"/>
      <c r="R176" s="512"/>
      <c r="S176" s="512"/>
      <c r="T176" s="512"/>
      <c r="U176" s="512"/>
      <c r="V176" s="512"/>
      <c r="W176" s="512"/>
      <c r="X176" s="512"/>
      <c r="Y176" s="512"/>
      <c r="Z176" s="512"/>
      <c r="AA176" s="512"/>
    </row>
    <row r="177" spans="2:28" x14ac:dyDescent="0.2">
      <c r="B177" s="737"/>
      <c r="C177" s="192" t="s">
        <v>73</v>
      </c>
      <c r="D177" s="189"/>
      <c r="E177" s="189"/>
      <c r="F177" s="189"/>
      <c r="G177" s="190"/>
      <c r="H177" s="513">
        <f>SUMIF($E163:$E175,"NE",H163:H175)</f>
        <v>0</v>
      </c>
      <c r="I177" s="513">
        <f t="shared" ref="I177:AA177" si="19">SUMIF($E163:$E175,"NE",I163:I175)</f>
        <v>0</v>
      </c>
      <c r="J177" s="513">
        <f t="shared" si="19"/>
        <v>0</v>
      </c>
      <c r="K177" s="513">
        <f t="shared" si="19"/>
        <v>0</v>
      </c>
      <c r="L177" s="513">
        <f t="shared" si="19"/>
        <v>0</v>
      </c>
      <c r="M177" s="513">
        <f t="shared" si="19"/>
        <v>0</v>
      </c>
      <c r="N177" s="513">
        <f t="shared" si="19"/>
        <v>0</v>
      </c>
      <c r="O177" s="513">
        <f t="shared" si="19"/>
        <v>0</v>
      </c>
      <c r="P177" s="513">
        <f t="shared" si="19"/>
        <v>0</v>
      </c>
      <c r="Q177" s="513">
        <f t="shared" si="19"/>
        <v>0</v>
      </c>
      <c r="R177" s="513">
        <f t="shared" si="19"/>
        <v>0</v>
      </c>
      <c r="S177" s="513">
        <f t="shared" si="19"/>
        <v>0</v>
      </c>
      <c r="T177" s="513">
        <f t="shared" si="19"/>
        <v>0</v>
      </c>
      <c r="U177" s="513">
        <f t="shared" si="19"/>
        <v>0</v>
      </c>
      <c r="V177" s="513">
        <f t="shared" si="19"/>
        <v>0</v>
      </c>
      <c r="W177" s="513">
        <f t="shared" si="19"/>
        <v>0</v>
      </c>
      <c r="X177" s="513">
        <f t="shared" si="19"/>
        <v>0</v>
      </c>
      <c r="Y177" s="513">
        <f t="shared" si="19"/>
        <v>0</v>
      </c>
      <c r="Z177" s="513">
        <f t="shared" si="19"/>
        <v>0</v>
      </c>
      <c r="AA177" s="513">
        <f t="shared" si="19"/>
        <v>0</v>
      </c>
    </row>
    <row r="178" spans="2:28" x14ac:dyDescent="0.2">
      <c r="B178" s="737"/>
      <c r="C178" s="192" t="s">
        <v>74</v>
      </c>
      <c r="D178" s="189"/>
      <c r="E178" s="189"/>
      <c r="F178" s="189"/>
      <c r="G178" s="190"/>
      <c r="H178" s="513">
        <f>SUMIF($E163:$E175,"Not NE",H163:H175)</f>
        <v>0</v>
      </c>
      <c r="I178" s="513">
        <f t="shared" ref="I178:AA178" si="20">SUMIF($E163:$E175,"Not NE",I163:I175)</f>
        <v>0</v>
      </c>
      <c r="J178" s="513">
        <f t="shared" si="20"/>
        <v>0</v>
      </c>
      <c r="K178" s="513">
        <f t="shared" si="20"/>
        <v>0</v>
      </c>
      <c r="L178" s="513">
        <f t="shared" si="20"/>
        <v>0</v>
      </c>
      <c r="M178" s="513">
        <f t="shared" si="20"/>
        <v>0</v>
      </c>
      <c r="N178" s="513">
        <f t="shared" si="20"/>
        <v>0</v>
      </c>
      <c r="O178" s="513">
        <f t="shared" si="20"/>
        <v>0</v>
      </c>
      <c r="P178" s="513">
        <f t="shared" si="20"/>
        <v>0</v>
      </c>
      <c r="Q178" s="513">
        <f t="shared" si="20"/>
        <v>0</v>
      </c>
      <c r="R178" s="513">
        <f t="shared" si="20"/>
        <v>0</v>
      </c>
      <c r="S178" s="513">
        <f t="shared" si="20"/>
        <v>0</v>
      </c>
      <c r="T178" s="513">
        <f t="shared" si="20"/>
        <v>0</v>
      </c>
      <c r="U178" s="513">
        <f t="shared" si="20"/>
        <v>0</v>
      </c>
      <c r="V178" s="513">
        <f t="shared" si="20"/>
        <v>0</v>
      </c>
      <c r="W178" s="513">
        <f t="shared" si="20"/>
        <v>0</v>
      </c>
      <c r="X178" s="513">
        <f t="shared" si="20"/>
        <v>0</v>
      </c>
      <c r="Y178" s="513">
        <f t="shared" si="20"/>
        <v>0</v>
      </c>
      <c r="Z178" s="513">
        <f t="shared" si="20"/>
        <v>0</v>
      </c>
      <c r="AA178" s="513">
        <f t="shared" si="20"/>
        <v>0</v>
      </c>
    </row>
    <row r="179" spans="2:28" x14ac:dyDescent="0.2">
      <c r="B179" s="737"/>
      <c r="C179" s="193" t="s">
        <v>71</v>
      </c>
      <c r="D179" s="194"/>
      <c r="E179" s="194"/>
      <c r="F179" s="194"/>
      <c r="G179" s="197"/>
      <c r="H179" s="514">
        <f t="shared" ref="H179:AA179" si="21">SUM(H163:H175)</f>
        <v>0</v>
      </c>
      <c r="I179" s="515">
        <f t="shared" si="21"/>
        <v>0</v>
      </c>
      <c r="J179" s="515">
        <f t="shared" si="21"/>
        <v>0</v>
      </c>
      <c r="K179" s="515">
        <f t="shared" si="21"/>
        <v>0</v>
      </c>
      <c r="L179" s="515">
        <f t="shared" si="21"/>
        <v>0</v>
      </c>
      <c r="M179" s="515">
        <f t="shared" si="21"/>
        <v>0</v>
      </c>
      <c r="N179" s="515">
        <f t="shared" si="21"/>
        <v>0</v>
      </c>
      <c r="O179" s="515">
        <f t="shared" si="21"/>
        <v>0</v>
      </c>
      <c r="P179" s="515">
        <f t="shared" si="21"/>
        <v>0</v>
      </c>
      <c r="Q179" s="515">
        <f t="shared" si="21"/>
        <v>0</v>
      </c>
      <c r="R179" s="515">
        <f t="shared" si="21"/>
        <v>0</v>
      </c>
      <c r="S179" s="515">
        <f t="shared" si="21"/>
        <v>0</v>
      </c>
      <c r="T179" s="515">
        <f t="shared" si="21"/>
        <v>0</v>
      </c>
      <c r="U179" s="515">
        <f t="shared" si="21"/>
        <v>0</v>
      </c>
      <c r="V179" s="515">
        <f t="shared" si="21"/>
        <v>0</v>
      </c>
      <c r="W179" s="515">
        <f t="shared" si="21"/>
        <v>0</v>
      </c>
      <c r="X179" s="515">
        <f t="shared" si="21"/>
        <v>0</v>
      </c>
      <c r="Y179" s="515">
        <f t="shared" si="21"/>
        <v>0</v>
      </c>
      <c r="Z179" s="515">
        <f t="shared" si="21"/>
        <v>0</v>
      </c>
      <c r="AA179" s="515">
        <f t="shared" si="21"/>
        <v>0</v>
      </c>
    </row>
    <row r="180" spans="2:28" ht="30" x14ac:dyDescent="0.2">
      <c r="B180" s="198" t="s">
        <v>52</v>
      </c>
      <c r="C180" s="368"/>
      <c r="D180" s="199"/>
      <c r="E180" s="199"/>
      <c r="F180" s="199"/>
      <c r="G180" s="200"/>
      <c r="H180" s="555"/>
      <c r="I180" s="555"/>
      <c r="J180" s="555"/>
      <c r="K180" s="555"/>
      <c r="L180" s="555"/>
      <c r="M180" s="555"/>
      <c r="N180" s="555"/>
      <c r="O180" s="555"/>
      <c r="P180" s="555"/>
      <c r="Q180" s="555"/>
      <c r="R180" s="555"/>
      <c r="S180" s="555"/>
      <c r="T180" s="555"/>
      <c r="U180" s="555"/>
      <c r="V180" s="555"/>
      <c r="W180" s="555"/>
      <c r="X180" s="555"/>
      <c r="Y180" s="555"/>
      <c r="Z180" s="555"/>
      <c r="AA180" s="555"/>
    </row>
    <row r="181" spans="2:28" x14ac:dyDescent="0.2">
      <c r="B181" s="736" t="str">
        <f>'RS Phys Flow'!B24</f>
        <v>Net carbon flux</v>
      </c>
      <c r="C181" s="188" t="s">
        <v>191</v>
      </c>
      <c r="D181" s="189"/>
      <c r="E181" s="189"/>
      <c r="F181" s="189"/>
      <c r="G181" s="190"/>
      <c r="H181" s="512"/>
      <c r="I181" s="512"/>
      <c r="J181" s="512"/>
      <c r="K181" s="512"/>
      <c r="L181" s="512"/>
      <c r="M181" s="512"/>
      <c r="N181" s="512"/>
      <c r="O181" s="512"/>
      <c r="P181" s="512"/>
      <c r="Q181" s="512"/>
      <c r="R181" s="512"/>
      <c r="S181" s="512"/>
      <c r="T181" s="512"/>
      <c r="U181" s="512"/>
      <c r="V181" s="512"/>
      <c r="W181" s="512"/>
      <c r="X181" s="512"/>
      <c r="Y181" s="512"/>
      <c r="Z181" s="512"/>
      <c r="AA181" s="512"/>
      <c r="AB181" s="361"/>
    </row>
    <row r="182" spans="2:28" ht="28.5" x14ac:dyDescent="0.2">
      <c r="B182" s="737"/>
      <c r="C182" s="363" t="s">
        <v>286</v>
      </c>
      <c r="D182" s="357"/>
      <c r="E182" s="189" t="s">
        <v>80</v>
      </c>
      <c r="F182" s="357"/>
      <c r="G182" s="157"/>
      <c r="H182" s="552"/>
      <c r="I182" s="552"/>
      <c r="J182" s="552"/>
      <c r="K182" s="552"/>
      <c r="L182" s="552"/>
      <c r="M182" s="552"/>
      <c r="N182" s="552"/>
      <c r="O182" s="552"/>
      <c r="P182" s="552"/>
      <c r="Q182" s="552"/>
      <c r="R182" s="552"/>
      <c r="S182" s="552"/>
      <c r="T182" s="552"/>
      <c r="U182" s="552"/>
      <c r="V182" s="552"/>
      <c r="W182" s="552"/>
      <c r="X182" s="552"/>
      <c r="Y182" s="552"/>
      <c r="Z182" s="552"/>
      <c r="AA182" s="552"/>
      <c r="AB182" s="179"/>
    </row>
    <row r="183" spans="2:28" ht="28.5" x14ac:dyDescent="0.2">
      <c r="B183" s="737"/>
      <c r="C183" s="363" t="s">
        <v>287</v>
      </c>
      <c r="D183" s="357"/>
      <c r="E183" s="189" t="s">
        <v>80</v>
      </c>
      <c r="F183" s="357"/>
      <c r="G183" s="157"/>
      <c r="H183" s="552"/>
      <c r="I183" s="552"/>
      <c r="J183" s="552"/>
      <c r="K183" s="552"/>
      <c r="L183" s="552"/>
      <c r="M183" s="552"/>
      <c r="N183" s="552"/>
      <c r="O183" s="552"/>
      <c r="P183" s="552"/>
      <c r="Q183" s="552"/>
      <c r="R183" s="552"/>
      <c r="S183" s="552"/>
      <c r="T183" s="552"/>
      <c r="U183" s="552"/>
      <c r="V183" s="552"/>
      <c r="W183" s="552"/>
      <c r="X183" s="552"/>
      <c r="Y183" s="552"/>
      <c r="Z183" s="552"/>
      <c r="AA183" s="552"/>
      <c r="AB183" s="179"/>
    </row>
    <row r="184" spans="2:28" ht="28.5" x14ac:dyDescent="0.2">
      <c r="B184" s="737"/>
      <c r="C184" s="363" t="s">
        <v>288</v>
      </c>
      <c r="D184" s="357"/>
      <c r="E184" s="189" t="s">
        <v>80</v>
      </c>
      <c r="F184" s="357"/>
      <c r="G184" s="157"/>
      <c r="H184" s="552"/>
      <c r="I184" s="552"/>
      <c r="J184" s="552"/>
      <c r="K184" s="552"/>
      <c r="L184" s="552"/>
      <c r="M184" s="552"/>
      <c r="N184" s="552"/>
      <c r="O184" s="552"/>
      <c r="P184" s="552"/>
      <c r="Q184" s="552"/>
      <c r="R184" s="552"/>
      <c r="S184" s="552"/>
      <c r="T184" s="552"/>
      <c r="U184" s="552"/>
      <c r="V184" s="552"/>
      <c r="W184" s="552"/>
      <c r="X184" s="552"/>
      <c r="Y184" s="552"/>
      <c r="Z184" s="552"/>
      <c r="AA184" s="552"/>
      <c r="AB184" s="179"/>
    </row>
    <row r="185" spans="2:28" x14ac:dyDescent="0.2">
      <c r="B185" s="737"/>
      <c r="C185" s="191" t="s">
        <v>81</v>
      </c>
      <c r="D185" s="189"/>
      <c r="E185" s="189" t="s">
        <v>80</v>
      </c>
      <c r="F185" s="189"/>
      <c r="G185" s="190"/>
      <c r="H185" s="511">
        <f>(H182*'X RS Gen V Info'!$E$54)+('RS Attrib'!H183*'X RS Gen V Info'!$E$55)+('RS Attrib'!H184*'X RS Gen V Info'!$E$56)</f>
        <v>0</v>
      </c>
      <c r="I185" s="511">
        <f>(I182*'X RS Gen V Info'!$E$54)+('RS Attrib'!I183*'X RS Gen V Info'!$E$55)+('RS Attrib'!I184*'X RS Gen V Info'!$E$56)</f>
        <v>0</v>
      </c>
      <c r="J185" s="511">
        <f>(J182*'X RS Gen V Info'!$E$54)+('RS Attrib'!J183*'X RS Gen V Info'!$E$55)+('RS Attrib'!J184*'X RS Gen V Info'!$E$56)</f>
        <v>0</v>
      </c>
      <c r="K185" s="511">
        <f>(K182*'X RS Gen V Info'!$E$54)+('RS Attrib'!K183*'X RS Gen V Info'!$E$55)+('RS Attrib'!K184*'X RS Gen V Info'!$E$56)</f>
        <v>0</v>
      </c>
      <c r="L185" s="511">
        <f>(L182*'X RS Gen V Info'!$E$54)+('RS Attrib'!L183*'X RS Gen V Info'!$E$55)+('RS Attrib'!L184*'X RS Gen V Info'!$E$56)</f>
        <v>0</v>
      </c>
      <c r="M185" s="511">
        <f>(M182*'X RS Gen V Info'!$E$54)+('RS Attrib'!M183*'X RS Gen V Info'!$E$55)+('RS Attrib'!M184*'X RS Gen V Info'!$E$56)</f>
        <v>0</v>
      </c>
      <c r="N185" s="511">
        <f>(N182*'X RS Gen V Info'!$E$54)+('RS Attrib'!N183*'X RS Gen V Info'!$E$55)+('RS Attrib'!N184*'X RS Gen V Info'!$E$56)</f>
        <v>0</v>
      </c>
      <c r="O185" s="511">
        <f>(O182*'X RS Gen V Info'!$E$54)+('RS Attrib'!O183*'X RS Gen V Info'!$E$55)+('RS Attrib'!O184*'X RS Gen V Info'!$E$56)</f>
        <v>0</v>
      </c>
      <c r="P185" s="511">
        <f>(P182*'X RS Gen V Info'!$E$54)+('RS Attrib'!P183*'X RS Gen V Info'!$E$55)+('RS Attrib'!P184*'X RS Gen V Info'!$E$56)</f>
        <v>0</v>
      </c>
      <c r="Q185" s="511">
        <f>(Q182*'X RS Gen V Info'!$E$54)+('RS Attrib'!Q183*'X RS Gen V Info'!$E$55)+('RS Attrib'!Q184*'X RS Gen V Info'!$E$56)</f>
        <v>0</v>
      </c>
      <c r="R185" s="511">
        <f>(R182*'X RS Gen V Info'!$E$54)+('RS Attrib'!R183*'X RS Gen V Info'!$E$55)+('RS Attrib'!R184*'X RS Gen V Info'!$E$56)</f>
        <v>0</v>
      </c>
      <c r="S185" s="511">
        <f>(S182*'X RS Gen V Info'!$E$54)+('RS Attrib'!S183*'X RS Gen V Info'!$E$55)+('RS Attrib'!S184*'X RS Gen V Info'!$E$56)</f>
        <v>0</v>
      </c>
      <c r="T185" s="511">
        <f>(T182*'X RS Gen V Info'!$E$54)+('RS Attrib'!T183*'X RS Gen V Info'!$E$55)+('RS Attrib'!T184*'X RS Gen V Info'!$E$56)</f>
        <v>0</v>
      </c>
      <c r="U185" s="511">
        <f>(U182*'X RS Gen V Info'!$E$54)+('RS Attrib'!U183*'X RS Gen V Info'!$E$55)+('RS Attrib'!U184*'X RS Gen V Info'!$E$56)</f>
        <v>0</v>
      </c>
      <c r="V185" s="511">
        <f>(V182*'X RS Gen V Info'!$E$54)+('RS Attrib'!V183*'X RS Gen V Info'!$E$55)+('RS Attrib'!V184*'X RS Gen V Info'!$E$56)</f>
        <v>0</v>
      </c>
      <c r="W185" s="511">
        <f>(W182*'X RS Gen V Info'!$E$54)+('RS Attrib'!W183*'X RS Gen V Info'!$E$55)+('RS Attrib'!W184*'X RS Gen V Info'!$E$56)</f>
        <v>0</v>
      </c>
      <c r="X185" s="511">
        <f>(X182*'X RS Gen V Info'!$E$54)+('RS Attrib'!X183*'X RS Gen V Info'!$E$55)+('RS Attrib'!X184*'X RS Gen V Info'!$E$56)</f>
        <v>0</v>
      </c>
      <c r="Y185" s="511">
        <f>(Y182*'X RS Gen V Info'!$E$54)+('RS Attrib'!Y183*'X RS Gen V Info'!$E$55)+('RS Attrib'!Y184*'X RS Gen V Info'!$E$56)</f>
        <v>0</v>
      </c>
      <c r="Z185" s="511">
        <f>(Z182*'X RS Gen V Info'!$E$54)+('RS Attrib'!Z183*'X RS Gen V Info'!$E$55)+('RS Attrib'!Z184*'X RS Gen V Info'!$E$56)</f>
        <v>0</v>
      </c>
      <c r="AA185" s="511">
        <f>(AA182*'X RS Gen V Info'!$E$54)+('RS Attrib'!AA183*'X RS Gen V Info'!$E$55)+('RS Attrib'!AA184*'X RS Gen V Info'!$E$56)</f>
        <v>0</v>
      </c>
      <c r="AB185" s="179"/>
    </row>
    <row r="186" spans="2:28" x14ac:dyDescent="0.2">
      <c r="B186" s="737"/>
      <c r="C186" s="363" t="s">
        <v>177</v>
      </c>
      <c r="D186" s="357"/>
      <c r="E186" s="481" t="s">
        <v>61</v>
      </c>
      <c r="F186" s="357"/>
      <c r="G186" s="157"/>
      <c r="H186" s="517"/>
      <c r="I186" s="517"/>
      <c r="J186" s="517"/>
      <c r="K186" s="517"/>
      <c r="L186" s="517"/>
      <c r="M186" s="517"/>
      <c r="N186" s="517"/>
      <c r="O186" s="517"/>
      <c r="P186" s="517"/>
      <c r="Q186" s="517"/>
      <c r="R186" s="517"/>
      <c r="S186" s="517"/>
      <c r="T186" s="517"/>
      <c r="U186" s="517"/>
      <c r="V186" s="517"/>
      <c r="W186" s="517"/>
      <c r="X186" s="517"/>
      <c r="Y186" s="517"/>
      <c r="Z186" s="517"/>
      <c r="AA186" s="517"/>
      <c r="AB186" s="179"/>
    </row>
    <row r="187" spans="2:28" x14ac:dyDescent="0.2">
      <c r="B187" s="737"/>
      <c r="C187" s="362" t="s">
        <v>178</v>
      </c>
      <c r="D187" s="357"/>
      <c r="E187" s="481" t="s">
        <v>61</v>
      </c>
      <c r="F187" s="357"/>
      <c r="G187" s="157"/>
      <c r="H187" s="517"/>
      <c r="I187" s="517"/>
      <c r="J187" s="517"/>
      <c r="K187" s="517"/>
      <c r="L187" s="517"/>
      <c r="M187" s="517"/>
      <c r="N187" s="517"/>
      <c r="O187" s="517"/>
      <c r="P187" s="517"/>
      <c r="Q187" s="517"/>
      <c r="R187" s="517"/>
      <c r="S187" s="517"/>
      <c r="T187" s="517"/>
      <c r="U187" s="517"/>
      <c r="V187" s="517"/>
      <c r="W187" s="517"/>
      <c r="X187" s="517"/>
      <c r="Y187" s="517"/>
      <c r="Z187" s="517"/>
      <c r="AA187" s="517"/>
      <c r="AB187" s="179"/>
    </row>
    <row r="188" spans="2:28" x14ac:dyDescent="0.2">
      <c r="B188" s="737"/>
      <c r="C188" s="362" t="s">
        <v>179</v>
      </c>
      <c r="D188" s="357"/>
      <c r="E188" s="481" t="s">
        <v>61</v>
      </c>
      <c r="F188" s="357"/>
      <c r="G188" s="157"/>
      <c r="H188" s="517"/>
      <c r="I188" s="517"/>
      <c r="J188" s="517"/>
      <c r="K188" s="517"/>
      <c r="L188" s="517"/>
      <c r="M188" s="517"/>
      <c r="N188" s="517"/>
      <c r="O188" s="517"/>
      <c r="P188" s="517"/>
      <c r="Q188" s="517"/>
      <c r="R188" s="517"/>
      <c r="S188" s="517"/>
      <c r="T188" s="517"/>
      <c r="U188" s="517"/>
      <c r="V188" s="517"/>
      <c r="W188" s="517"/>
      <c r="X188" s="517"/>
      <c r="Y188" s="517"/>
      <c r="Z188" s="517"/>
      <c r="AA188" s="517"/>
      <c r="AB188" s="179"/>
    </row>
    <row r="189" spans="2:28" x14ac:dyDescent="0.2">
      <c r="B189" s="737"/>
      <c r="C189" s="362" t="s">
        <v>180</v>
      </c>
      <c r="D189" s="357"/>
      <c r="E189" s="481" t="s">
        <v>61</v>
      </c>
      <c r="F189" s="357"/>
      <c r="G189" s="157"/>
      <c r="H189" s="517"/>
      <c r="I189" s="517"/>
      <c r="J189" s="517"/>
      <c r="K189" s="517"/>
      <c r="L189" s="517"/>
      <c r="M189" s="517"/>
      <c r="N189" s="517"/>
      <c r="O189" s="517"/>
      <c r="P189" s="517"/>
      <c r="Q189" s="517"/>
      <c r="R189" s="517"/>
      <c r="S189" s="517"/>
      <c r="T189" s="517"/>
      <c r="U189" s="517"/>
      <c r="V189" s="517"/>
      <c r="W189" s="517"/>
      <c r="X189" s="517"/>
      <c r="Y189" s="517"/>
      <c r="Z189" s="517"/>
      <c r="AA189" s="517"/>
      <c r="AB189" s="179"/>
    </row>
    <row r="190" spans="2:28" x14ac:dyDescent="0.2">
      <c r="B190" s="737"/>
      <c r="C190" s="362" t="s">
        <v>181</v>
      </c>
      <c r="D190" s="357"/>
      <c r="E190" s="481" t="s">
        <v>61</v>
      </c>
      <c r="F190" s="357"/>
      <c r="G190" s="157"/>
      <c r="H190" s="517">
        <f t="shared" ref="H190:Q197" si="22">0*(-1)</f>
        <v>0</v>
      </c>
      <c r="I190" s="517">
        <f t="shared" si="22"/>
        <v>0</v>
      </c>
      <c r="J190" s="517">
        <f t="shared" si="22"/>
        <v>0</v>
      </c>
      <c r="K190" s="517">
        <f t="shared" si="22"/>
        <v>0</v>
      </c>
      <c r="L190" s="517">
        <f t="shared" si="22"/>
        <v>0</v>
      </c>
      <c r="M190" s="517">
        <f t="shared" si="22"/>
        <v>0</v>
      </c>
      <c r="N190" s="517">
        <f t="shared" si="22"/>
        <v>0</v>
      </c>
      <c r="O190" s="517">
        <f t="shared" si="22"/>
        <v>0</v>
      </c>
      <c r="P190" s="517">
        <f t="shared" si="22"/>
        <v>0</v>
      </c>
      <c r="Q190" s="517">
        <f t="shared" si="22"/>
        <v>0</v>
      </c>
      <c r="R190" s="517">
        <f t="shared" ref="R190:AA197" si="23">0*(-1)</f>
        <v>0</v>
      </c>
      <c r="S190" s="517">
        <f t="shared" si="23"/>
        <v>0</v>
      </c>
      <c r="T190" s="517">
        <f t="shared" si="23"/>
        <v>0</v>
      </c>
      <c r="U190" s="517">
        <f t="shared" si="23"/>
        <v>0</v>
      </c>
      <c r="V190" s="517">
        <f t="shared" si="23"/>
        <v>0</v>
      </c>
      <c r="W190" s="517">
        <f t="shared" si="23"/>
        <v>0</v>
      </c>
      <c r="X190" s="517">
        <f t="shared" si="23"/>
        <v>0</v>
      </c>
      <c r="Y190" s="517">
        <f t="shared" si="23"/>
        <v>0</v>
      </c>
      <c r="Z190" s="517">
        <f t="shared" si="23"/>
        <v>0</v>
      </c>
      <c r="AA190" s="517">
        <f t="shared" si="23"/>
        <v>0</v>
      </c>
      <c r="AB190" s="179"/>
    </row>
    <row r="191" spans="2:28" x14ac:dyDescent="0.2">
      <c r="B191" s="737"/>
      <c r="C191" s="362" t="s">
        <v>182</v>
      </c>
      <c r="D191" s="357"/>
      <c r="E191" s="481" t="s">
        <v>80</v>
      </c>
      <c r="F191" s="357"/>
      <c r="G191" s="157"/>
      <c r="H191" s="517">
        <f t="shared" si="22"/>
        <v>0</v>
      </c>
      <c r="I191" s="517">
        <f t="shared" si="22"/>
        <v>0</v>
      </c>
      <c r="J191" s="517">
        <f t="shared" si="22"/>
        <v>0</v>
      </c>
      <c r="K191" s="517">
        <f t="shared" si="22"/>
        <v>0</v>
      </c>
      <c r="L191" s="517">
        <f t="shared" si="22"/>
        <v>0</v>
      </c>
      <c r="M191" s="517">
        <f t="shared" si="22"/>
        <v>0</v>
      </c>
      <c r="N191" s="517">
        <f t="shared" si="22"/>
        <v>0</v>
      </c>
      <c r="O191" s="517">
        <f t="shared" si="22"/>
        <v>0</v>
      </c>
      <c r="P191" s="517">
        <f t="shared" si="22"/>
        <v>0</v>
      </c>
      <c r="Q191" s="517">
        <f t="shared" si="22"/>
        <v>0</v>
      </c>
      <c r="R191" s="517">
        <f t="shared" si="23"/>
        <v>0</v>
      </c>
      <c r="S191" s="517">
        <f t="shared" si="23"/>
        <v>0</v>
      </c>
      <c r="T191" s="517">
        <f t="shared" si="23"/>
        <v>0</v>
      </c>
      <c r="U191" s="517">
        <f t="shared" si="23"/>
        <v>0</v>
      </c>
      <c r="V191" s="517">
        <f t="shared" si="23"/>
        <v>0</v>
      </c>
      <c r="W191" s="517">
        <f t="shared" si="23"/>
        <v>0</v>
      </c>
      <c r="X191" s="517">
        <f t="shared" si="23"/>
        <v>0</v>
      </c>
      <c r="Y191" s="517">
        <f t="shared" si="23"/>
        <v>0</v>
      </c>
      <c r="Z191" s="517">
        <f t="shared" si="23"/>
        <v>0</v>
      </c>
      <c r="AA191" s="517">
        <f t="shared" si="23"/>
        <v>0</v>
      </c>
      <c r="AB191" s="179"/>
    </row>
    <row r="192" spans="2:28" x14ac:dyDescent="0.2">
      <c r="B192" s="737"/>
      <c r="C192" s="362" t="s">
        <v>183</v>
      </c>
      <c r="D192" s="357"/>
      <c r="E192" s="481" t="s">
        <v>80</v>
      </c>
      <c r="F192" s="357"/>
      <c r="G192" s="157"/>
      <c r="H192" s="517">
        <f t="shared" si="22"/>
        <v>0</v>
      </c>
      <c r="I192" s="517">
        <f t="shared" si="22"/>
        <v>0</v>
      </c>
      <c r="J192" s="517">
        <f t="shared" si="22"/>
        <v>0</v>
      </c>
      <c r="K192" s="517">
        <f t="shared" si="22"/>
        <v>0</v>
      </c>
      <c r="L192" s="517">
        <f t="shared" si="22"/>
        <v>0</v>
      </c>
      <c r="M192" s="517">
        <f t="shared" si="22"/>
        <v>0</v>
      </c>
      <c r="N192" s="517">
        <f t="shared" si="22"/>
        <v>0</v>
      </c>
      <c r="O192" s="517">
        <f t="shared" si="22"/>
        <v>0</v>
      </c>
      <c r="P192" s="517">
        <f t="shared" si="22"/>
        <v>0</v>
      </c>
      <c r="Q192" s="517">
        <f t="shared" si="22"/>
        <v>0</v>
      </c>
      <c r="R192" s="517">
        <f t="shared" si="23"/>
        <v>0</v>
      </c>
      <c r="S192" s="517">
        <f t="shared" si="23"/>
        <v>0</v>
      </c>
      <c r="T192" s="517">
        <f t="shared" si="23"/>
        <v>0</v>
      </c>
      <c r="U192" s="517">
        <f t="shared" si="23"/>
        <v>0</v>
      </c>
      <c r="V192" s="517">
        <f t="shared" si="23"/>
        <v>0</v>
      </c>
      <c r="W192" s="517">
        <f t="shared" si="23"/>
        <v>0</v>
      </c>
      <c r="X192" s="517">
        <f t="shared" si="23"/>
        <v>0</v>
      </c>
      <c r="Y192" s="517">
        <f t="shared" si="23"/>
        <v>0</v>
      </c>
      <c r="Z192" s="517">
        <f t="shared" si="23"/>
        <v>0</v>
      </c>
      <c r="AA192" s="517">
        <f t="shared" si="23"/>
        <v>0</v>
      </c>
      <c r="AB192" s="179"/>
    </row>
    <row r="193" spans="2:28" x14ac:dyDescent="0.2">
      <c r="B193" s="737"/>
      <c r="C193" s="364" t="s">
        <v>190</v>
      </c>
      <c r="D193" s="357"/>
      <c r="E193" s="357"/>
      <c r="F193" s="357"/>
      <c r="G193" s="157"/>
      <c r="H193" s="517">
        <f t="shared" si="22"/>
        <v>0</v>
      </c>
      <c r="I193" s="517">
        <f t="shared" si="22"/>
        <v>0</v>
      </c>
      <c r="J193" s="517">
        <f t="shared" si="22"/>
        <v>0</v>
      </c>
      <c r="K193" s="517">
        <f t="shared" si="22"/>
        <v>0</v>
      </c>
      <c r="L193" s="517">
        <f t="shared" si="22"/>
        <v>0</v>
      </c>
      <c r="M193" s="517">
        <f t="shared" si="22"/>
        <v>0</v>
      </c>
      <c r="N193" s="517">
        <f t="shared" si="22"/>
        <v>0</v>
      </c>
      <c r="O193" s="517">
        <f t="shared" si="22"/>
        <v>0</v>
      </c>
      <c r="P193" s="517">
        <f t="shared" si="22"/>
        <v>0</v>
      </c>
      <c r="Q193" s="517">
        <f t="shared" si="22"/>
        <v>0</v>
      </c>
      <c r="R193" s="517">
        <f t="shared" si="23"/>
        <v>0</v>
      </c>
      <c r="S193" s="517">
        <f t="shared" si="23"/>
        <v>0</v>
      </c>
      <c r="T193" s="517">
        <f t="shared" si="23"/>
        <v>0</v>
      </c>
      <c r="U193" s="517">
        <f t="shared" si="23"/>
        <v>0</v>
      </c>
      <c r="V193" s="517">
        <f t="shared" si="23"/>
        <v>0</v>
      </c>
      <c r="W193" s="517">
        <f t="shared" si="23"/>
        <v>0</v>
      </c>
      <c r="X193" s="517">
        <f t="shared" si="23"/>
        <v>0</v>
      </c>
      <c r="Y193" s="517">
        <f t="shared" si="23"/>
        <v>0</v>
      </c>
      <c r="Z193" s="517">
        <f t="shared" si="23"/>
        <v>0</v>
      </c>
      <c r="AA193" s="517">
        <f t="shared" si="23"/>
        <v>0</v>
      </c>
      <c r="AB193" s="179"/>
    </row>
    <row r="194" spans="2:28" x14ac:dyDescent="0.2">
      <c r="B194" s="737"/>
      <c r="C194" s="359"/>
      <c r="D194" s="357"/>
      <c r="E194" s="357"/>
      <c r="F194" s="357"/>
      <c r="G194" s="157"/>
      <c r="H194" s="517">
        <f t="shared" si="22"/>
        <v>0</v>
      </c>
      <c r="I194" s="517">
        <f t="shared" si="22"/>
        <v>0</v>
      </c>
      <c r="J194" s="517">
        <f t="shared" si="22"/>
        <v>0</v>
      </c>
      <c r="K194" s="517">
        <f t="shared" si="22"/>
        <v>0</v>
      </c>
      <c r="L194" s="517">
        <f t="shared" si="22"/>
        <v>0</v>
      </c>
      <c r="M194" s="517">
        <f t="shared" si="22"/>
        <v>0</v>
      </c>
      <c r="N194" s="517">
        <f t="shared" si="22"/>
        <v>0</v>
      </c>
      <c r="O194" s="517">
        <f t="shared" si="22"/>
        <v>0</v>
      </c>
      <c r="P194" s="517">
        <f t="shared" si="22"/>
        <v>0</v>
      </c>
      <c r="Q194" s="517">
        <f t="shared" si="22"/>
        <v>0</v>
      </c>
      <c r="R194" s="517">
        <f t="shared" si="23"/>
        <v>0</v>
      </c>
      <c r="S194" s="517">
        <f t="shared" si="23"/>
        <v>0</v>
      </c>
      <c r="T194" s="517">
        <f t="shared" si="23"/>
        <v>0</v>
      </c>
      <c r="U194" s="517">
        <f t="shared" si="23"/>
        <v>0</v>
      </c>
      <c r="V194" s="517">
        <f t="shared" si="23"/>
        <v>0</v>
      </c>
      <c r="W194" s="517">
        <f t="shared" si="23"/>
        <v>0</v>
      </c>
      <c r="X194" s="517">
        <f t="shared" si="23"/>
        <v>0</v>
      </c>
      <c r="Y194" s="517">
        <f t="shared" si="23"/>
        <v>0</v>
      </c>
      <c r="Z194" s="517">
        <f t="shared" si="23"/>
        <v>0</v>
      </c>
      <c r="AA194" s="517">
        <f t="shared" si="23"/>
        <v>0</v>
      </c>
      <c r="AB194" s="179"/>
    </row>
    <row r="195" spans="2:28" x14ac:dyDescent="0.2">
      <c r="B195" s="737"/>
      <c r="C195" s="359"/>
      <c r="D195" s="357"/>
      <c r="E195" s="357"/>
      <c r="F195" s="357"/>
      <c r="G195" s="157"/>
      <c r="H195" s="517">
        <f t="shared" si="22"/>
        <v>0</v>
      </c>
      <c r="I195" s="517">
        <f t="shared" si="22"/>
        <v>0</v>
      </c>
      <c r="J195" s="517">
        <f t="shared" si="22"/>
        <v>0</v>
      </c>
      <c r="K195" s="517">
        <f t="shared" si="22"/>
        <v>0</v>
      </c>
      <c r="L195" s="517">
        <f t="shared" si="22"/>
        <v>0</v>
      </c>
      <c r="M195" s="517">
        <f t="shared" si="22"/>
        <v>0</v>
      </c>
      <c r="N195" s="517">
        <f t="shared" si="22"/>
        <v>0</v>
      </c>
      <c r="O195" s="517">
        <f t="shared" si="22"/>
        <v>0</v>
      </c>
      <c r="P195" s="517">
        <f t="shared" si="22"/>
        <v>0</v>
      </c>
      <c r="Q195" s="517">
        <f t="shared" si="22"/>
        <v>0</v>
      </c>
      <c r="R195" s="517">
        <f t="shared" si="23"/>
        <v>0</v>
      </c>
      <c r="S195" s="517">
        <f t="shared" si="23"/>
        <v>0</v>
      </c>
      <c r="T195" s="517">
        <f t="shared" si="23"/>
        <v>0</v>
      </c>
      <c r="U195" s="517">
        <f t="shared" si="23"/>
        <v>0</v>
      </c>
      <c r="V195" s="517">
        <f t="shared" si="23"/>
        <v>0</v>
      </c>
      <c r="W195" s="517">
        <f t="shared" si="23"/>
        <v>0</v>
      </c>
      <c r="X195" s="517">
        <f t="shared" si="23"/>
        <v>0</v>
      </c>
      <c r="Y195" s="517">
        <f t="shared" si="23"/>
        <v>0</v>
      </c>
      <c r="Z195" s="517">
        <f t="shared" si="23"/>
        <v>0</v>
      </c>
      <c r="AA195" s="517">
        <f t="shared" si="23"/>
        <v>0</v>
      </c>
      <c r="AB195" s="179"/>
    </row>
    <row r="196" spans="2:28" x14ac:dyDescent="0.2">
      <c r="B196" s="737"/>
      <c r="C196" s="359"/>
      <c r="D196" s="357"/>
      <c r="E196" s="357"/>
      <c r="F196" s="357"/>
      <c r="G196" s="157"/>
      <c r="H196" s="517">
        <f t="shared" si="22"/>
        <v>0</v>
      </c>
      <c r="I196" s="517">
        <f t="shared" si="22"/>
        <v>0</v>
      </c>
      <c r="J196" s="517">
        <f t="shared" si="22"/>
        <v>0</v>
      </c>
      <c r="K196" s="517">
        <f t="shared" si="22"/>
        <v>0</v>
      </c>
      <c r="L196" s="517">
        <f t="shared" si="22"/>
        <v>0</v>
      </c>
      <c r="M196" s="517">
        <f t="shared" si="22"/>
        <v>0</v>
      </c>
      <c r="N196" s="517">
        <f t="shared" si="22"/>
        <v>0</v>
      </c>
      <c r="O196" s="517">
        <f t="shared" si="22"/>
        <v>0</v>
      </c>
      <c r="P196" s="517">
        <f t="shared" si="22"/>
        <v>0</v>
      </c>
      <c r="Q196" s="517">
        <f t="shared" si="22"/>
        <v>0</v>
      </c>
      <c r="R196" s="517">
        <f t="shared" si="23"/>
        <v>0</v>
      </c>
      <c r="S196" s="517">
        <f t="shared" si="23"/>
        <v>0</v>
      </c>
      <c r="T196" s="517">
        <f t="shared" si="23"/>
        <v>0</v>
      </c>
      <c r="U196" s="517">
        <f t="shared" si="23"/>
        <v>0</v>
      </c>
      <c r="V196" s="517">
        <f t="shared" si="23"/>
        <v>0</v>
      </c>
      <c r="W196" s="517">
        <f t="shared" si="23"/>
        <v>0</v>
      </c>
      <c r="X196" s="517">
        <f t="shared" si="23"/>
        <v>0</v>
      </c>
      <c r="Y196" s="517">
        <f t="shared" si="23"/>
        <v>0</v>
      </c>
      <c r="Z196" s="517">
        <f t="shared" si="23"/>
        <v>0</v>
      </c>
      <c r="AA196" s="517">
        <f t="shared" si="23"/>
        <v>0</v>
      </c>
      <c r="AB196" s="179"/>
    </row>
    <row r="197" spans="2:28" x14ac:dyDescent="0.2">
      <c r="B197" s="737"/>
      <c r="C197" s="359"/>
      <c r="D197" s="357"/>
      <c r="E197" s="357"/>
      <c r="F197" s="357"/>
      <c r="G197" s="157"/>
      <c r="H197" s="517">
        <f t="shared" si="22"/>
        <v>0</v>
      </c>
      <c r="I197" s="517">
        <f t="shared" si="22"/>
        <v>0</v>
      </c>
      <c r="J197" s="517">
        <f t="shared" si="22"/>
        <v>0</v>
      </c>
      <c r="K197" s="517">
        <f t="shared" si="22"/>
        <v>0</v>
      </c>
      <c r="L197" s="517">
        <f t="shared" si="22"/>
        <v>0</v>
      </c>
      <c r="M197" s="517">
        <f t="shared" si="22"/>
        <v>0</v>
      </c>
      <c r="N197" s="517">
        <f t="shared" si="22"/>
        <v>0</v>
      </c>
      <c r="O197" s="517">
        <f t="shared" si="22"/>
        <v>0</v>
      </c>
      <c r="P197" s="517">
        <f t="shared" si="22"/>
        <v>0</v>
      </c>
      <c r="Q197" s="517">
        <f t="shared" si="22"/>
        <v>0</v>
      </c>
      <c r="R197" s="517">
        <f t="shared" si="23"/>
        <v>0</v>
      </c>
      <c r="S197" s="517">
        <f t="shared" si="23"/>
        <v>0</v>
      </c>
      <c r="T197" s="517">
        <f t="shared" si="23"/>
        <v>0</v>
      </c>
      <c r="U197" s="517">
        <f t="shared" si="23"/>
        <v>0</v>
      </c>
      <c r="V197" s="517">
        <f t="shared" si="23"/>
        <v>0</v>
      </c>
      <c r="W197" s="517">
        <f t="shared" si="23"/>
        <v>0</v>
      </c>
      <c r="X197" s="517">
        <f t="shared" si="23"/>
        <v>0</v>
      </c>
      <c r="Y197" s="517">
        <f t="shared" si="23"/>
        <v>0</v>
      </c>
      <c r="Z197" s="517">
        <f t="shared" si="23"/>
        <v>0</v>
      </c>
      <c r="AA197" s="517">
        <f t="shared" si="23"/>
        <v>0</v>
      </c>
      <c r="AB197" s="179"/>
    </row>
    <row r="198" spans="2:28" x14ac:dyDescent="0.2">
      <c r="B198" s="737"/>
      <c r="C198" s="188" t="s">
        <v>75</v>
      </c>
      <c r="D198" s="189"/>
      <c r="E198" s="189"/>
      <c r="F198" s="189"/>
      <c r="G198" s="190"/>
      <c r="H198" s="512"/>
      <c r="I198" s="512"/>
      <c r="J198" s="512"/>
      <c r="K198" s="512"/>
      <c r="L198" s="512"/>
      <c r="M198" s="512"/>
      <c r="N198" s="512"/>
      <c r="O198" s="512"/>
      <c r="P198" s="512"/>
      <c r="Q198" s="512"/>
      <c r="R198" s="512"/>
      <c r="S198" s="512"/>
      <c r="T198" s="512"/>
      <c r="U198" s="512"/>
      <c r="V198" s="512"/>
      <c r="W198" s="512"/>
      <c r="X198" s="512"/>
      <c r="Y198" s="512"/>
      <c r="Z198" s="512"/>
      <c r="AA198" s="512"/>
      <c r="AB198" s="179"/>
    </row>
    <row r="199" spans="2:28" x14ac:dyDescent="0.2">
      <c r="B199" s="737"/>
      <c r="C199" s="192" t="s">
        <v>73</v>
      </c>
      <c r="D199" s="189"/>
      <c r="E199" s="189"/>
      <c r="F199" s="189"/>
      <c r="G199" s="190"/>
      <c r="H199" s="513">
        <f>SUMIF($E185:$E197,"NE",H185:H197)</f>
        <v>0</v>
      </c>
      <c r="I199" s="513">
        <f t="shared" ref="I199:AA199" si="24">SUMIF($E185:$E197,"NE",I185:I197)</f>
        <v>0</v>
      </c>
      <c r="J199" s="513">
        <f t="shared" si="24"/>
        <v>0</v>
      </c>
      <c r="K199" s="513">
        <f t="shared" si="24"/>
        <v>0</v>
      </c>
      <c r="L199" s="513">
        <f t="shared" si="24"/>
        <v>0</v>
      </c>
      <c r="M199" s="513">
        <f t="shared" si="24"/>
        <v>0</v>
      </c>
      <c r="N199" s="513">
        <f t="shared" si="24"/>
        <v>0</v>
      </c>
      <c r="O199" s="513">
        <f t="shared" si="24"/>
        <v>0</v>
      </c>
      <c r="P199" s="513">
        <f t="shared" si="24"/>
        <v>0</v>
      </c>
      <c r="Q199" s="513">
        <f t="shared" si="24"/>
        <v>0</v>
      </c>
      <c r="R199" s="513">
        <f t="shared" si="24"/>
        <v>0</v>
      </c>
      <c r="S199" s="513">
        <f t="shared" si="24"/>
        <v>0</v>
      </c>
      <c r="T199" s="513">
        <f t="shared" si="24"/>
        <v>0</v>
      </c>
      <c r="U199" s="513">
        <f t="shared" si="24"/>
        <v>0</v>
      </c>
      <c r="V199" s="513">
        <f t="shared" si="24"/>
        <v>0</v>
      </c>
      <c r="W199" s="513">
        <f t="shared" si="24"/>
        <v>0</v>
      </c>
      <c r="X199" s="513">
        <f t="shared" si="24"/>
        <v>0</v>
      </c>
      <c r="Y199" s="513">
        <f t="shared" si="24"/>
        <v>0</v>
      </c>
      <c r="Z199" s="513">
        <f t="shared" si="24"/>
        <v>0</v>
      </c>
      <c r="AA199" s="513">
        <f t="shared" si="24"/>
        <v>0</v>
      </c>
      <c r="AB199" s="179"/>
    </row>
    <row r="200" spans="2:28" x14ac:dyDescent="0.2">
      <c r="B200" s="737"/>
      <c r="C200" s="192" t="s">
        <v>74</v>
      </c>
      <c r="D200" s="189"/>
      <c r="E200" s="189"/>
      <c r="F200" s="189"/>
      <c r="G200" s="190"/>
      <c r="H200" s="513">
        <f>SUMIF($E185:$E197,"Not NE",H185:H197)</f>
        <v>0</v>
      </c>
      <c r="I200" s="513">
        <f t="shared" ref="I200:AA200" si="25">SUMIF($E185:$E197,"Not NE",I185:I197)</f>
        <v>0</v>
      </c>
      <c r="J200" s="513">
        <f t="shared" si="25"/>
        <v>0</v>
      </c>
      <c r="K200" s="513">
        <f t="shared" si="25"/>
        <v>0</v>
      </c>
      <c r="L200" s="513">
        <f t="shared" si="25"/>
        <v>0</v>
      </c>
      <c r="M200" s="513">
        <f t="shared" si="25"/>
        <v>0</v>
      </c>
      <c r="N200" s="513">
        <f t="shared" si="25"/>
        <v>0</v>
      </c>
      <c r="O200" s="513">
        <f t="shared" si="25"/>
        <v>0</v>
      </c>
      <c r="P200" s="513">
        <f t="shared" si="25"/>
        <v>0</v>
      </c>
      <c r="Q200" s="513">
        <f t="shared" si="25"/>
        <v>0</v>
      </c>
      <c r="R200" s="513">
        <f t="shared" si="25"/>
        <v>0</v>
      </c>
      <c r="S200" s="513">
        <f t="shared" si="25"/>
        <v>0</v>
      </c>
      <c r="T200" s="513">
        <f t="shared" si="25"/>
        <v>0</v>
      </c>
      <c r="U200" s="513">
        <f t="shared" si="25"/>
        <v>0</v>
      </c>
      <c r="V200" s="513">
        <f t="shared" si="25"/>
        <v>0</v>
      </c>
      <c r="W200" s="513">
        <f t="shared" si="25"/>
        <v>0</v>
      </c>
      <c r="X200" s="513">
        <f t="shared" si="25"/>
        <v>0</v>
      </c>
      <c r="Y200" s="513">
        <f t="shared" si="25"/>
        <v>0</v>
      </c>
      <c r="Z200" s="513">
        <f t="shared" si="25"/>
        <v>0</v>
      </c>
      <c r="AA200" s="513">
        <f t="shared" si="25"/>
        <v>0</v>
      </c>
      <c r="AB200" s="179"/>
    </row>
    <row r="201" spans="2:28" x14ac:dyDescent="0.2">
      <c r="B201" s="737"/>
      <c r="C201" s="193" t="s">
        <v>71</v>
      </c>
      <c r="D201" s="194"/>
      <c r="E201" s="194"/>
      <c r="F201" s="194"/>
      <c r="G201" s="197"/>
      <c r="H201" s="514">
        <f t="shared" ref="H201:AA201" si="26">SUM(H185:H197)</f>
        <v>0</v>
      </c>
      <c r="I201" s="515">
        <f t="shared" si="26"/>
        <v>0</v>
      </c>
      <c r="J201" s="515">
        <f t="shared" si="26"/>
        <v>0</v>
      </c>
      <c r="K201" s="515">
        <f t="shared" si="26"/>
        <v>0</v>
      </c>
      <c r="L201" s="515">
        <f t="shared" si="26"/>
        <v>0</v>
      </c>
      <c r="M201" s="515">
        <f t="shared" si="26"/>
        <v>0</v>
      </c>
      <c r="N201" s="515">
        <f t="shared" si="26"/>
        <v>0</v>
      </c>
      <c r="O201" s="515">
        <f t="shared" si="26"/>
        <v>0</v>
      </c>
      <c r="P201" s="515">
        <f t="shared" si="26"/>
        <v>0</v>
      </c>
      <c r="Q201" s="515">
        <f t="shared" si="26"/>
        <v>0</v>
      </c>
      <c r="R201" s="515">
        <f t="shared" si="26"/>
        <v>0</v>
      </c>
      <c r="S201" s="515">
        <f t="shared" si="26"/>
        <v>0</v>
      </c>
      <c r="T201" s="515">
        <f t="shared" si="26"/>
        <v>0</v>
      </c>
      <c r="U201" s="515">
        <f t="shared" si="26"/>
        <v>0</v>
      </c>
      <c r="V201" s="515">
        <f t="shared" si="26"/>
        <v>0</v>
      </c>
      <c r="W201" s="515">
        <f t="shared" si="26"/>
        <v>0</v>
      </c>
      <c r="X201" s="515">
        <f t="shared" si="26"/>
        <v>0</v>
      </c>
      <c r="Y201" s="515">
        <f t="shared" si="26"/>
        <v>0</v>
      </c>
      <c r="Z201" s="515">
        <f t="shared" si="26"/>
        <v>0</v>
      </c>
      <c r="AA201" s="515">
        <f t="shared" si="26"/>
        <v>0</v>
      </c>
      <c r="AB201" s="179"/>
    </row>
    <row r="202" spans="2:28" x14ac:dyDescent="0.2">
      <c r="B202" s="736">
        <f>'RS Phys Flow'!B25</f>
        <v>0</v>
      </c>
      <c r="C202" s="204" t="s">
        <v>191</v>
      </c>
      <c r="D202" s="189"/>
      <c r="E202" s="189"/>
      <c r="F202" s="189"/>
      <c r="G202" s="190"/>
      <c r="H202" s="512"/>
      <c r="I202" s="512"/>
      <c r="J202" s="512"/>
      <c r="K202" s="512"/>
      <c r="L202" s="512"/>
      <c r="M202" s="512"/>
      <c r="N202" s="512"/>
      <c r="O202" s="512"/>
      <c r="P202" s="512"/>
      <c r="Q202" s="512"/>
      <c r="R202" s="512"/>
      <c r="S202" s="512"/>
      <c r="T202" s="512"/>
      <c r="U202" s="512"/>
      <c r="V202" s="512"/>
      <c r="W202" s="512"/>
      <c r="X202" s="512"/>
      <c r="Y202" s="512"/>
      <c r="Z202" s="512"/>
      <c r="AA202" s="512"/>
      <c r="AB202" s="361"/>
    </row>
    <row r="203" spans="2:28" ht="28.5" x14ac:dyDescent="0.2">
      <c r="B203" s="737"/>
      <c r="C203" s="363" t="s">
        <v>286</v>
      </c>
      <c r="D203" s="357"/>
      <c r="E203" s="189" t="s">
        <v>80</v>
      </c>
      <c r="F203" s="357"/>
      <c r="G203" s="157"/>
      <c r="H203" s="552"/>
      <c r="I203" s="552"/>
      <c r="J203" s="552"/>
      <c r="K203" s="552"/>
      <c r="L203" s="552"/>
      <c r="M203" s="552"/>
      <c r="N203" s="552"/>
      <c r="O203" s="552"/>
      <c r="P203" s="552"/>
      <c r="Q203" s="552"/>
      <c r="R203" s="552"/>
      <c r="S203" s="552"/>
      <c r="T203" s="552"/>
      <c r="U203" s="552"/>
      <c r="V203" s="552"/>
      <c r="W203" s="552"/>
      <c r="X203" s="552"/>
      <c r="Y203" s="552"/>
      <c r="Z203" s="552"/>
      <c r="AA203" s="552"/>
      <c r="AB203" s="179"/>
    </row>
    <row r="204" spans="2:28" ht="28.5" x14ac:dyDescent="0.2">
      <c r="B204" s="737"/>
      <c r="C204" s="363" t="s">
        <v>287</v>
      </c>
      <c r="D204" s="357"/>
      <c r="E204" s="189" t="s">
        <v>80</v>
      </c>
      <c r="F204" s="357"/>
      <c r="G204" s="157"/>
      <c r="H204" s="552"/>
      <c r="I204" s="552"/>
      <c r="J204" s="552"/>
      <c r="K204" s="552"/>
      <c r="L204" s="552"/>
      <c r="M204" s="552"/>
      <c r="N204" s="552"/>
      <c r="O204" s="552"/>
      <c r="P204" s="552"/>
      <c r="Q204" s="552"/>
      <c r="R204" s="552"/>
      <c r="S204" s="552"/>
      <c r="T204" s="552"/>
      <c r="U204" s="552"/>
      <c r="V204" s="552"/>
      <c r="W204" s="552"/>
      <c r="X204" s="552"/>
      <c r="Y204" s="552"/>
      <c r="Z204" s="552"/>
      <c r="AA204" s="552"/>
      <c r="AB204" s="179"/>
    </row>
    <row r="205" spans="2:28" ht="28.5" x14ac:dyDescent="0.2">
      <c r="B205" s="737"/>
      <c r="C205" s="363" t="s">
        <v>288</v>
      </c>
      <c r="D205" s="357"/>
      <c r="E205" s="189" t="s">
        <v>80</v>
      </c>
      <c r="F205" s="357"/>
      <c r="G205" s="157"/>
      <c r="H205" s="552"/>
      <c r="I205" s="552"/>
      <c r="J205" s="552"/>
      <c r="K205" s="552"/>
      <c r="L205" s="552"/>
      <c r="M205" s="552"/>
      <c r="N205" s="552"/>
      <c r="O205" s="552"/>
      <c r="P205" s="552"/>
      <c r="Q205" s="552"/>
      <c r="R205" s="552"/>
      <c r="S205" s="552"/>
      <c r="T205" s="552"/>
      <c r="U205" s="552"/>
      <c r="V205" s="552"/>
      <c r="W205" s="552"/>
      <c r="X205" s="552"/>
      <c r="Y205" s="552"/>
      <c r="Z205" s="552"/>
      <c r="AA205" s="552"/>
      <c r="AB205" s="179"/>
    </row>
    <row r="206" spans="2:28" x14ac:dyDescent="0.2">
      <c r="B206" s="737"/>
      <c r="C206" s="191" t="s">
        <v>81</v>
      </c>
      <c r="D206" s="189"/>
      <c r="E206" s="189" t="s">
        <v>80</v>
      </c>
      <c r="F206" s="189"/>
      <c r="G206" s="190"/>
      <c r="H206" s="512">
        <f>(H203*'X RS Gen V Info'!$E$54)+('RS Attrib'!H204*'X RS Gen V Info'!$E$55)+('RS Attrib'!H205*'X RS Gen V Info'!$E$56)</f>
        <v>0</v>
      </c>
      <c r="I206" s="512">
        <f>(I203*'X RS Gen V Info'!$E$54)+('RS Attrib'!I204*'X RS Gen V Info'!$E$55)+('RS Attrib'!I205*'X RS Gen V Info'!$E$56)</f>
        <v>0</v>
      </c>
      <c r="J206" s="512">
        <f>(J203*'X RS Gen V Info'!$E$54)+('RS Attrib'!J204*'X RS Gen V Info'!$E$55)+('RS Attrib'!J205*'X RS Gen V Info'!$E$56)</f>
        <v>0</v>
      </c>
      <c r="K206" s="512">
        <f>(K203*'X RS Gen V Info'!$E$54)+('RS Attrib'!K204*'X RS Gen V Info'!$E$55)+('RS Attrib'!K205*'X RS Gen V Info'!$E$56)</f>
        <v>0</v>
      </c>
      <c r="L206" s="512">
        <f>(L203*'X RS Gen V Info'!$E$54)+('RS Attrib'!L204*'X RS Gen V Info'!$E$55)+('RS Attrib'!L205*'X RS Gen V Info'!$E$56)</f>
        <v>0</v>
      </c>
      <c r="M206" s="512">
        <f>(M203*'X RS Gen V Info'!$E$54)+('RS Attrib'!M204*'X RS Gen V Info'!$E$55)+('RS Attrib'!M205*'X RS Gen V Info'!$E$56)</f>
        <v>0</v>
      </c>
      <c r="N206" s="512">
        <f>(N203*'X RS Gen V Info'!$E$54)+('RS Attrib'!N204*'X RS Gen V Info'!$E$55)+('RS Attrib'!N205*'X RS Gen V Info'!$E$56)</f>
        <v>0</v>
      </c>
      <c r="O206" s="512">
        <f>(O203*'X RS Gen V Info'!$E$54)+('RS Attrib'!O204*'X RS Gen V Info'!$E$55)+('RS Attrib'!O205*'X RS Gen V Info'!$E$56)</f>
        <v>0</v>
      </c>
      <c r="P206" s="512">
        <f>(P203*'X RS Gen V Info'!$E$54)+('RS Attrib'!P204*'X RS Gen V Info'!$E$55)+('RS Attrib'!P205*'X RS Gen V Info'!$E$56)</f>
        <v>0</v>
      </c>
      <c r="Q206" s="512">
        <f>(Q203*'X RS Gen V Info'!$E$54)+('RS Attrib'!Q204*'X RS Gen V Info'!$E$55)+('RS Attrib'!Q205*'X RS Gen V Info'!$E$56)</f>
        <v>0</v>
      </c>
      <c r="R206" s="512">
        <f>(R203*'X RS Gen V Info'!$E$54)+('RS Attrib'!R204*'X RS Gen V Info'!$E$55)+('RS Attrib'!R205*'X RS Gen V Info'!$E$56)</f>
        <v>0</v>
      </c>
      <c r="S206" s="512">
        <f>(S203*'X RS Gen V Info'!$E$54)+('RS Attrib'!S204*'X RS Gen V Info'!$E$55)+('RS Attrib'!S205*'X RS Gen V Info'!$E$56)</f>
        <v>0</v>
      </c>
      <c r="T206" s="512">
        <f>(T203*'X RS Gen V Info'!$E$54)+('RS Attrib'!T204*'X RS Gen V Info'!$E$55)+('RS Attrib'!T205*'X RS Gen V Info'!$E$56)</f>
        <v>0</v>
      </c>
      <c r="U206" s="512">
        <f>(U203*'X RS Gen V Info'!$E$54)+('RS Attrib'!U204*'X RS Gen V Info'!$E$55)+('RS Attrib'!U205*'X RS Gen V Info'!$E$56)</f>
        <v>0</v>
      </c>
      <c r="V206" s="512">
        <f>(V203*'X RS Gen V Info'!$E$54)+('RS Attrib'!V204*'X RS Gen V Info'!$E$55)+('RS Attrib'!V205*'X RS Gen V Info'!$E$56)</f>
        <v>0</v>
      </c>
      <c r="W206" s="512">
        <f>(W203*'X RS Gen V Info'!$E$54)+('RS Attrib'!W204*'X RS Gen V Info'!$E$55)+('RS Attrib'!W205*'X RS Gen V Info'!$E$56)</f>
        <v>0</v>
      </c>
      <c r="X206" s="512">
        <f>(X203*'X RS Gen V Info'!$E$54)+('RS Attrib'!X204*'X RS Gen V Info'!$E$55)+('RS Attrib'!X205*'X RS Gen V Info'!$E$56)</f>
        <v>0</v>
      </c>
      <c r="Y206" s="512">
        <f>(Y203*'X RS Gen V Info'!$E$54)+('RS Attrib'!Y204*'X RS Gen V Info'!$E$55)+('RS Attrib'!Y205*'X RS Gen V Info'!$E$56)</f>
        <v>0</v>
      </c>
      <c r="Z206" s="512">
        <f>(Z203*'X RS Gen V Info'!$E$54)+('RS Attrib'!Z204*'X RS Gen V Info'!$E$55)+('RS Attrib'!Z205*'X RS Gen V Info'!$E$56)</f>
        <v>0</v>
      </c>
      <c r="AA206" s="512">
        <f>(AA203*'X RS Gen V Info'!$E$54)+('RS Attrib'!AA204*'X RS Gen V Info'!$E$55)+('RS Attrib'!AA205*'X RS Gen V Info'!$E$56)</f>
        <v>0</v>
      </c>
      <c r="AB206" s="179"/>
    </row>
    <row r="207" spans="2:28" x14ac:dyDescent="0.2">
      <c r="B207" s="737"/>
      <c r="C207" s="363" t="s">
        <v>177</v>
      </c>
      <c r="D207" s="357"/>
      <c r="E207" s="481" t="s">
        <v>61</v>
      </c>
      <c r="F207" s="357"/>
      <c r="G207" s="157"/>
      <c r="H207" s="552"/>
      <c r="I207" s="552"/>
      <c r="J207" s="552"/>
      <c r="K207" s="552"/>
      <c r="L207" s="552"/>
      <c r="M207" s="552"/>
      <c r="N207" s="552"/>
      <c r="O207" s="552"/>
      <c r="P207" s="552"/>
      <c r="Q207" s="552"/>
      <c r="R207" s="552"/>
      <c r="S207" s="552"/>
      <c r="T207" s="552"/>
      <c r="U207" s="552"/>
      <c r="V207" s="552"/>
      <c r="W207" s="552"/>
      <c r="X207" s="552"/>
      <c r="Y207" s="552"/>
      <c r="Z207" s="552"/>
      <c r="AA207" s="552"/>
      <c r="AB207" s="179"/>
    </row>
    <row r="208" spans="2:28" x14ac:dyDescent="0.2">
      <c r="B208" s="737"/>
      <c r="C208" s="362" t="s">
        <v>178</v>
      </c>
      <c r="D208" s="357"/>
      <c r="E208" s="481" t="s">
        <v>61</v>
      </c>
      <c r="F208" s="357"/>
      <c r="G208" s="157"/>
      <c r="H208" s="552"/>
      <c r="I208" s="552"/>
      <c r="J208" s="552"/>
      <c r="K208" s="552"/>
      <c r="L208" s="552"/>
      <c r="M208" s="552"/>
      <c r="N208" s="552"/>
      <c r="O208" s="552"/>
      <c r="P208" s="552"/>
      <c r="Q208" s="552"/>
      <c r="R208" s="552"/>
      <c r="S208" s="552"/>
      <c r="T208" s="552"/>
      <c r="U208" s="552"/>
      <c r="V208" s="552"/>
      <c r="W208" s="552"/>
      <c r="X208" s="552"/>
      <c r="Y208" s="552"/>
      <c r="Z208" s="552"/>
      <c r="AA208" s="552"/>
      <c r="AB208" s="179"/>
    </row>
    <row r="209" spans="2:28" x14ac:dyDescent="0.2">
      <c r="B209" s="737"/>
      <c r="C209" s="362" t="s">
        <v>179</v>
      </c>
      <c r="D209" s="357"/>
      <c r="E209" s="481" t="s">
        <v>61</v>
      </c>
      <c r="F209" s="357"/>
      <c r="G209" s="157"/>
      <c r="H209" s="552"/>
      <c r="I209" s="552"/>
      <c r="J209" s="552"/>
      <c r="K209" s="552"/>
      <c r="L209" s="552"/>
      <c r="M209" s="552"/>
      <c r="N209" s="552"/>
      <c r="O209" s="552"/>
      <c r="P209" s="552"/>
      <c r="Q209" s="552"/>
      <c r="R209" s="552"/>
      <c r="S209" s="552"/>
      <c r="T209" s="552"/>
      <c r="U209" s="552"/>
      <c r="V209" s="552"/>
      <c r="W209" s="552"/>
      <c r="X209" s="552"/>
      <c r="Y209" s="552"/>
      <c r="Z209" s="552"/>
      <c r="AA209" s="552"/>
      <c r="AB209" s="179"/>
    </row>
    <row r="210" spans="2:28" x14ac:dyDescent="0.2">
      <c r="B210" s="737"/>
      <c r="C210" s="362" t="s">
        <v>180</v>
      </c>
      <c r="D210" s="357"/>
      <c r="E210" s="481" t="s">
        <v>61</v>
      </c>
      <c r="F210" s="357"/>
      <c r="G210" s="157"/>
      <c r="H210" s="552"/>
      <c r="I210" s="552"/>
      <c r="J210" s="552"/>
      <c r="K210" s="552"/>
      <c r="L210" s="552"/>
      <c r="M210" s="552"/>
      <c r="N210" s="552"/>
      <c r="O210" s="552"/>
      <c r="P210" s="552"/>
      <c r="Q210" s="552"/>
      <c r="R210" s="552"/>
      <c r="S210" s="552"/>
      <c r="T210" s="552"/>
      <c r="U210" s="552"/>
      <c r="V210" s="552"/>
      <c r="W210" s="552"/>
      <c r="X210" s="552"/>
      <c r="Y210" s="552"/>
      <c r="Z210" s="552"/>
      <c r="AA210" s="552"/>
      <c r="AB210" s="179"/>
    </row>
    <row r="211" spans="2:28" x14ac:dyDescent="0.2">
      <c r="B211" s="737"/>
      <c r="C211" s="362" t="s">
        <v>181</v>
      </c>
      <c r="D211" s="357"/>
      <c r="E211" s="481" t="s">
        <v>61</v>
      </c>
      <c r="F211" s="357"/>
      <c r="G211" s="157"/>
      <c r="H211" s="552"/>
      <c r="I211" s="552"/>
      <c r="J211" s="552"/>
      <c r="K211" s="552"/>
      <c r="L211" s="552"/>
      <c r="M211" s="552"/>
      <c r="N211" s="552"/>
      <c r="O211" s="552"/>
      <c r="P211" s="552"/>
      <c r="Q211" s="552"/>
      <c r="R211" s="552"/>
      <c r="S211" s="552"/>
      <c r="T211" s="552"/>
      <c r="U211" s="552"/>
      <c r="V211" s="552"/>
      <c r="W211" s="552"/>
      <c r="X211" s="552"/>
      <c r="Y211" s="552"/>
      <c r="Z211" s="552"/>
      <c r="AA211" s="552"/>
      <c r="AB211" s="179"/>
    </row>
    <row r="212" spans="2:28" x14ac:dyDescent="0.2">
      <c r="B212" s="737"/>
      <c r="C212" s="362" t="s">
        <v>182</v>
      </c>
      <c r="D212" s="357"/>
      <c r="E212" s="481" t="s">
        <v>80</v>
      </c>
      <c r="F212" s="357"/>
      <c r="G212" s="157"/>
      <c r="H212" s="552"/>
      <c r="I212" s="552"/>
      <c r="J212" s="552"/>
      <c r="K212" s="552"/>
      <c r="L212" s="552"/>
      <c r="M212" s="552"/>
      <c r="N212" s="552"/>
      <c r="O212" s="552"/>
      <c r="P212" s="552"/>
      <c r="Q212" s="552"/>
      <c r="R212" s="552"/>
      <c r="S212" s="552"/>
      <c r="T212" s="552"/>
      <c r="U212" s="552"/>
      <c r="V212" s="552"/>
      <c r="W212" s="552"/>
      <c r="X212" s="552"/>
      <c r="Y212" s="552"/>
      <c r="Z212" s="552"/>
      <c r="AA212" s="552"/>
      <c r="AB212" s="179"/>
    </row>
    <row r="213" spans="2:28" x14ac:dyDescent="0.2">
      <c r="B213" s="737"/>
      <c r="C213" s="362" t="s">
        <v>183</v>
      </c>
      <c r="D213" s="357"/>
      <c r="E213" s="481" t="s">
        <v>80</v>
      </c>
      <c r="F213" s="357"/>
      <c r="G213" s="157"/>
      <c r="H213" s="552"/>
      <c r="I213" s="552"/>
      <c r="J213" s="552"/>
      <c r="K213" s="552"/>
      <c r="L213" s="552"/>
      <c r="M213" s="552"/>
      <c r="N213" s="552"/>
      <c r="O213" s="552"/>
      <c r="P213" s="552"/>
      <c r="Q213" s="552"/>
      <c r="R213" s="552"/>
      <c r="S213" s="552"/>
      <c r="T213" s="552"/>
      <c r="U213" s="552"/>
      <c r="V213" s="552"/>
      <c r="W213" s="552"/>
      <c r="X213" s="552"/>
      <c r="Y213" s="552"/>
      <c r="Z213" s="552"/>
      <c r="AA213" s="552"/>
      <c r="AB213" s="179"/>
    </row>
    <row r="214" spans="2:28" x14ac:dyDescent="0.2">
      <c r="B214" s="737"/>
      <c r="C214" s="364" t="s">
        <v>190</v>
      </c>
      <c r="D214" s="357"/>
      <c r="E214" s="357"/>
      <c r="F214" s="357"/>
      <c r="G214" s="157"/>
      <c r="H214" s="552"/>
      <c r="I214" s="552"/>
      <c r="J214" s="552"/>
      <c r="K214" s="552"/>
      <c r="L214" s="552"/>
      <c r="M214" s="552"/>
      <c r="N214" s="552"/>
      <c r="O214" s="552"/>
      <c r="P214" s="552"/>
      <c r="Q214" s="552"/>
      <c r="R214" s="552"/>
      <c r="S214" s="552"/>
      <c r="T214" s="552"/>
      <c r="U214" s="552"/>
      <c r="V214" s="552"/>
      <c r="W214" s="552"/>
      <c r="X214" s="552"/>
      <c r="Y214" s="552"/>
      <c r="Z214" s="552"/>
      <c r="AA214" s="552"/>
      <c r="AB214" s="179"/>
    </row>
    <row r="215" spans="2:28" x14ac:dyDescent="0.2">
      <c r="B215" s="737"/>
      <c r="C215" s="359"/>
      <c r="D215" s="357"/>
      <c r="E215" s="357"/>
      <c r="F215" s="357"/>
      <c r="G215" s="157"/>
      <c r="H215" s="552"/>
      <c r="I215" s="552"/>
      <c r="J215" s="552"/>
      <c r="K215" s="552"/>
      <c r="L215" s="552"/>
      <c r="M215" s="552"/>
      <c r="N215" s="552"/>
      <c r="O215" s="552"/>
      <c r="P215" s="552"/>
      <c r="Q215" s="552"/>
      <c r="R215" s="552"/>
      <c r="S215" s="552"/>
      <c r="T215" s="552"/>
      <c r="U215" s="552"/>
      <c r="V215" s="552"/>
      <c r="W215" s="552"/>
      <c r="X215" s="552"/>
      <c r="Y215" s="552"/>
      <c r="Z215" s="552"/>
      <c r="AA215" s="552"/>
      <c r="AB215" s="179"/>
    </row>
    <row r="216" spans="2:28" x14ac:dyDescent="0.2">
      <c r="B216" s="737"/>
      <c r="C216" s="359"/>
      <c r="D216" s="357"/>
      <c r="E216" s="357"/>
      <c r="F216" s="357"/>
      <c r="G216" s="157"/>
      <c r="H216" s="552"/>
      <c r="I216" s="552"/>
      <c r="J216" s="552"/>
      <c r="K216" s="552"/>
      <c r="L216" s="552"/>
      <c r="M216" s="552"/>
      <c r="N216" s="552"/>
      <c r="O216" s="552"/>
      <c r="P216" s="552"/>
      <c r="Q216" s="552"/>
      <c r="R216" s="552"/>
      <c r="S216" s="552"/>
      <c r="T216" s="552"/>
      <c r="U216" s="552"/>
      <c r="V216" s="552"/>
      <c r="W216" s="552"/>
      <c r="X216" s="552"/>
      <c r="Y216" s="552"/>
      <c r="Z216" s="552"/>
      <c r="AA216" s="552"/>
      <c r="AB216" s="179"/>
    </row>
    <row r="217" spans="2:28" x14ac:dyDescent="0.2">
      <c r="B217" s="737"/>
      <c r="C217" s="359"/>
      <c r="D217" s="357"/>
      <c r="E217" s="357"/>
      <c r="F217" s="357"/>
      <c r="G217" s="157"/>
      <c r="H217" s="552"/>
      <c r="I217" s="552"/>
      <c r="J217" s="552"/>
      <c r="K217" s="552"/>
      <c r="L217" s="552"/>
      <c r="M217" s="552"/>
      <c r="N217" s="552"/>
      <c r="O217" s="552"/>
      <c r="P217" s="552"/>
      <c r="Q217" s="552"/>
      <c r="R217" s="552"/>
      <c r="S217" s="552"/>
      <c r="T217" s="552"/>
      <c r="U217" s="552"/>
      <c r="V217" s="552"/>
      <c r="W217" s="552"/>
      <c r="X217" s="552"/>
      <c r="Y217" s="552"/>
      <c r="Z217" s="552"/>
      <c r="AA217" s="552"/>
      <c r="AB217" s="179"/>
    </row>
    <row r="218" spans="2:28" x14ac:dyDescent="0.2">
      <c r="B218" s="737"/>
      <c r="C218" s="359"/>
      <c r="D218" s="357"/>
      <c r="E218" s="357"/>
      <c r="F218" s="357"/>
      <c r="G218" s="157"/>
      <c r="H218" s="552"/>
      <c r="I218" s="552"/>
      <c r="J218" s="552"/>
      <c r="K218" s="552"/>
      <c r="L218" s="552"/>
      <c r="M218" s="552"/>
      <c r="N218" s="552"/>
      <c r="O218" s="552"/>
      <c r="P218" s="552"/>
      <c r="Q218" s="552"/>
      <c r="R218" s="552"/>
      <c r="S218" s="552"/>
      <c r="T218" s="552"/>
      <c r="U218" s="552"/>
      <c r="V218" s="552"/>
      <c r="W218" s="552"/>
      <c r="X218" s="552"/>
      <c r="Y218" s="552"/>
      <c r="Z218" s="552"/>
      <c r="AA218" s="552"/>
      <c r="AB218" s="179"/>
    </row>
    <row r="219" spans="2:28" x14ac:dyDescent="0.2">
      <c r="B219" s="737"/>
      <c r="C219" s="188" t="s">
        <v>75</v>
      </c>
      <c r="D219" s="189"/>
      <c r="E219" s="189"/>
      <c r="F219" s="189"/>
      <c r="G219" s="190"/>
      <c r="H219" s="512"/>
      <c r="I219" s="512"/>
      <c r="J219" s="512"/>
      <c r="K219" s="512"/>
      <c r="L219" s="512"/>
      <c r="M219" s="512"/>
      <c r="N219" s="512"/>
      <c r="O219" s="512"/>
      <c r="P219" s="512"/>
      <c r="Q219" s="512"/>
      <c r="R219" s="512"/>
      <c r="S219" s="512"/>
      <c r="T219" s="512"/>
      <c r="U219" s="512"/>
      <c r="V219" s="512"/>
      <c r="W219" s="512"/>
      <c r="X219" s="512"/>
      <c r="Y219" s="512"/>
      <c r="Z219" s="512"/>
      <c r="AA219" s="512"/>
      <c r="AB219" s="179"/>
    </row>
    <row r="220" spans="2:28" x14ac:dyDescent="0.2">
      <c r="B220" s="737"/>
      <c r="C220" s="192" t="s">
        <v>73</v>
      </c>
      <c r="D220" s="189"/>
      <c r="E220" s="189"/>
      <c r="F220" s="189"/>
      <c r="G220" s="190"/>
      <c r="H220" s="513">
        <f>SUMIF($E206:$E218,"NE",H206:H218)</f>
        <v>0</v>
      </c>
      <c r="I220" s="513">
        <f t="shared" ref="I220:AA220" si="27">SUMIF($E206:$E218,"NE",I206:I218)</f>
        <v>0</v>
      </c>
      <c r="J220" s="513">
        <f t="shared" si="27"/>
        <v>0</v>
      </c>
      <c r="K220" s="513">
        <f t="shared" si="27"/>
        <v>0</v>
      </c>
      <c r="L220" s="513">
        <f t="shared" si="27"/>
        <v>0</v>
      </c>
      <c r="M220" s="513">
        <f>SUMIF($E206:$E218,"NE",M206:M218)</f>
        <v>0</v>
      </c>
      <c r="N220" s="513">
        <f t="shared" si="27"/>
        <v>0</v>
      </c>
      <c r="O220" s="513">
        <f t="shared" si="27"/>
        <v>0</v>
      </c>
      <c r="P220" s="513">
        <f t="shared" si="27"/>
        <v>0</v>
      </c>
      <c r="Q220" s="513">
        <f t="shared" si="27"/>
        <v>0</v>
      </c>
      <c r="R220" s="513">
        <f t="shared" si="27"/>
        <v>0</v>
      </c>
      <c r="S220" s="513">
        <f t="shared" si="27"/>
        <v>0</v>
      </c>
      <c r="T220" s="513">
        <f t="shared" si="27"/>
        <v>0</v>
      </c>
      <c r="U220" s="513">
        <f t="shared" si="27"/>
        <v>0</v>
      </c>
      <c r="V220" s="513">
        <f t="shared" si="27"/>
        <v>0</v>
      </c>
      <c r="W220" s="513">
        <f t="shared" si="27"/>
        <v>0</v>
      </c>
      <c r="X220" s="513">
        <f t="shared" si="27"/>
        <v>0</v>
      </c>
      <c r="Y220" s="513">
        <f t="shared" si="27"/>
        <v>0</v>
      </c>
      <c r="Z220" s="513">
        <f t="shared" si="27"/>
        <v>0</v>
      </c>
      <c r="AA220" s="513">
        <f t="shared" si="27"/>
        <v>0</v>
      </c>
      <c r="AB220" s="179"/>
    </row>
    <row r="221" spans="2:28" x14ac:dyDescent="0.2">
      <c r="B221" s="737"/>
      <c r="C221" s="192" t="s">
        <v>74</v>
      </c>
      <c r="D221" s="189"/>
      <c r="E221" s="189"/>
      <c r="F221" s="189"/>
      <c r="G221" s="190"/>
      <c r="H221" s="513">
        <f>SUMIF($E206:$E218,"Not NE",H206:H218)</f>
        <v>0</v>
      </c>
      <c r="I221" s="513">
        <f t="shared" ref="I221:AA221" si="28">SUMIF($E206:$E218,"Not NE",I206:I218)</f>
        <v>0</v>
      </c>
      <c r="J221" s="513">
        <f t="shared" si="28"/>
        <v>0</v>
      </c>
      <c r="K221" s="513">
        <f t="shared" si="28"/>
        <v>0</v>
      </c>
      <c r="L221" s="513">
        <f t="shared" si="28"/>
        <v>0</v>
      </c>
      <c r="M221" s="513">
        <f>SUMIF($E206:$E218,"Not NE",M206:M218)</f>
        <v>0</v>
      </c>
      <c r="N221" s="513">
        <f t="shared" si="28"/>
        <v>0</v>
      </c>
      <c r="O221" s="513">
        <f t="shared" si="28"/>
        <v>0</v>
      </c>
      <c r="P221" s="513">
        <f t="shared" si="28"/>
        <v>0</v>
      </c>
      <c r="Q221" s="513">
        <f t="shared" si="28"/>
        <v>0</v>
      </c>
      <c r="R221" s="513">
        <f t="shared" si="28"/>
        <v>0</v>
      </c>
      <c r="S221" s="513">
        <f t="shared" si="28"/>
        <v>0</v>
      </c>
      <c r="T221" s="513">
        <f t="shared" si="28"/>
        <v>0</v>
      </c>
      <c r="U221" s="513">
        <f t="shared" si="28"/>
        <v>0</v>
      </c>
      <c r="V221" s="513">
        <f t="shared" si="28"/>
        <v>0</v>
      </c>
      <c r="W221" s="513">
        <f t="shared" si="28"/>
        <v>0</v>
      </c>
      <c r="X221" s="513">
        <f t="shared" si="28"/>
        <v>0</v>
      </c>
      <c r="Y221" s="513">
        <f t="shared" si="28"/>
        <v>0</v>
      </c>
      <c r="Z221" s="513">
        <f t="shared" si="28"/>
        <v>0</v>
      </c>
      <c r="AA221" s="513">
        <f t="shared" si="28"/>
        <v>0</v>
      </c>
      <c r="AB221" s="179"/>
    </row>
    <row r="222" spans="2:28" x14ac:dyDescent="0.2">
      <c r="B222" s="737"/>
      <c r="C222" s="193" t="s">
        <v>71</v>
      </c>
      <c r="D222" s="189"/>
      <c r="E222" s="189"/>
      <c r="F222" s="189"/>
      <c r="G222" s="190"/>
      <c r="H222" s="514">
        <f t="shared" ref="H222:AA222" si="29">SUM(H206:H218)</f>
        <v>0</v>
      </c>
      <c r="I222" s="515">
        <f t="shared" si="29"/>
        <v>0</v>
      </c>
      <c r="J222" s="515">
        <f t="shared" si="29"/>
        <v>0</v>
      </c>
      <c r="K222" s="515">
        <f t="shared" si="29"/>
        <v>0</v>
      </c>
      <c r="L222" s="515">
        <f t="shared" si="29"/>
        <v>0</v>
      </c>
      <c r="M222" s="515">
        <f t="shared" si="29"/>
        <v>0</v>
      </c>
      <c r="N222" s="515">
        <f t="shared" si="29"/>
        <v>0</v>
      </c>
      <c r="O222" s="515">
        <f t="shared" si="29"/>
        <v>0</v>
      </c>
      <c r="P222" s="515">
        <f t="shared" si="29"/>
        <v>0</v>
      </c>
      <c r="Q222" s="515">
        <f t="shared" si="29"/>
        <v>0</v>
      </c>
      <c r="R222" s="515">
        <f t="shared" si="29"/>
        <v>0</v>
      </c>
      <c r="S222" s="515">
        <f t="shared" si="29"/>
        <v>0</v>
      </c>
      <c r="T222" s="515">
        <f t="shared" si="29"/>
        <v>0</v>
      </c>
      <c r="U222" s="515">
        <f t="shared" si="29"/>
        <v>0</v>
      </c>
      <c r="V222" s="515">
        <f t="shared" si="29"/>
        <v>0</v>
      </c>
      <c r="W222" s="515">
        <f t="shared" si="29"/>
        <v>0</v>
      </c>
      <c r="X222" s="515">
        <f t="shared" si="29"/>
        <v>0</v>
      </c>
      <c r="Y222" s="515">
        <f t="shared" si="29"/>
        <v>0</v>
      </c>
      <c r="Z222" s="515">
        <f t="shared" si="29"/>
        <v>0</v>
      </c>
      <c r="AA222" s="515">
        <f t="shared" si="29"/>
        <v>0</v>
      </c>
      <c r="AB222" s="179"/>
    </row>
    <row r="223" spans="2:28" x14ac:dyDescent="0.2">
      <c r="B223" s="736">
        <f>'RS Phys Flow'!B26</f>
        <v>0</v>
      </c>
      <c r="C223" s="204" t="s">
        <v>191</v>
      </c>
      <c r="D223" s="195"/>
      <c r="E223" s="195"/>
      <c r="F223" s="195"/>
      <c r="G223" s="196"/>
      <c r="H223" s="512"/>
      <c r="I223" s="512"/>
      <c r="J223" s="512"/>
      <c r="K223" s="512"/>
      <c r="L223" s="512"/>
      <c r="M223" s="512"/>
      <c r="N223" s="512"/>
      <c r="O223" s="512"/>
      <c r="P223" s="512"/>
      <c r="Q223" s="512"/>
      <c r="R223" s="512"/>
      <c r="S223" s="512"/>
      <c r="T223" s="512"/>
      <c r="U223" s="512"/>
      <c r="V223" s="512"/>
      <c r="W223" s="512"/>
      <c r="X223" s="512"/>
      <c r="Y223" s="512"/>
      <c r="Z223" s="512"/>
      <c r="AA223" s="512"/>
      <c r="AB223" s="361"/>
    </row>
    <row r="224" spans="2:28" ht="28.5" x14ac:dyDescent="0.2">
      <c r="B224" s="737"/>
      <c r="C224" s="363" t="s">
        <v>286</v>
      </c>
      <c r="D224" s="357"/>
      <c r="E224" s="189" t="s">
        <v>80</v>
      </c>
      <c r="F224" s="357"/>
      <c r="G224" s="157"/>
      <c r="H224" s="552"/>
      <c r="I224" s="552"/>
      <c r="J224" s="552"/>
      <c r="K224" s="552"/>
      <c r="L224" s="552"/>
      <c r="M224" s="552"/>
      <c r="N224" s="552"/>
      <c r="O224" s="552"/>
      <c r="P224" s="552"/>
      <c r="Q224" s="552"/>
      <c r="R224" s="552"/>
      <c r="S224" s="552"/>
      <c r="T224" s="552"/>
      <c r="U224" s="552"/>
      <c r="V224" s="552"/>
      <c r="W224" s="552"/>
      <c r="X224" s="552"/>
      <c r="Y224" s="552"/>
      <c r="Z224" s="552"/>
      <c r="AA224" s="552"/>
      <c r="AB224" s="179"/>
    </row>
    <row r="225" spans="2:28" ht="28.5" x14ac:dyDescent="0.2">
      <c r="B225" s="737"/>
      <c r="C225" s="363" t="s">
        <v>287</v>
      </c>
      <c r="D225" s="357"/>
      <c r="E225" s="189" t="s">
        <v>80</v>
      </c>
      <c r="F225" s="357"/>
      <c r="G225" s="157"/>
      <c r="H225" s="552"/>
      <c r="I225" s="552"/>
      <c r="J225" s="552"/>
      <c r="K225" s="552"/>
      <c r="L225" s="552"/>
      <c r="M225" s="552"/>
      <c r="N225" s="552"/>
      <c r="O225" s="552"/>
      <c r="P225" s="552"/>
      <c r="Q225" s="552"/>
      <c r="R225" s="552"/>
      <c r="S225" s="552"/>
      <c r="T225" s="552"/>
      <c r="U225" s="552"/>
      <c r="V225" s="552"/>
      <c r="W225" s="552"/>
      <c r="X225" s="552"/>
      <c r="Y225" s="552"/>
      <c r="Z225" s="552"/>
      <c r="AA225" s="552"/>
      <c r="AB225" s="179"/>
    </row>
    <row r="226" spans="2:28" ht="28.5" x14ac:dyDescent="0.2">
      <c r="B226" s="737"/>
      <c r="C226" s="363" t="s">
        <v>288</v>
      </c>
      <c r="D226" s="357"/>
      <c r="E226" s="189" t="s">
        <v>80</v>
      </c>
      <c r="F226" s="357"/>
      <c r="G226" s="157"/>
      <c r="H226" s="552"/>
      <c r="I226" s="552"/>
      <c r="J226" s="552"/>
      <c r="K226" s="552"/>
      <c r="L226" s="552"/>
      <c r="M226" s="552"/>
      <c r="N226" s="552"/>
      <c r="O226" s="552"/>
      <c r="P226" s="552"/>
      <c r="Q226" s="552"/>
      <c r="R226" s="552"/>
      <c r="S226" s="552"/>
      <c r="T226" s="552"/>
      <c r="U226" s="552"/>
      <c r="V226" s="552"/>
      <c r="W226" s="552"/>
      <c r="X226" s="552"/>
      <c r="Y226" s="552"/>
      <c r="Z226" s="552"/>
      <c r="AA226" s="552"/>
      <c r="AB226" s="179"/>
    </row>
    <row r="227" spans="2:28" x14ac:dyDescent="0.2">
      <c r="B227" s="737"/>
      <c r="C227" s="191" t="s">
        <v>81</v>
      </c>
      <c r="D227" s="189"/>
      <c r="E227" s="189" t="s">
        <v>80</v>
      </c>
      <c r="F227" s="189"/>
      <c r="G227" s="190"/>
      <c r="H227" s="512">
        <f>(H224*'X RS Gen V Info'!$E$54)+('RS Attrib'!H225*'X RS Gen V Info'!$E$55)+('RS Attrib'!H226*'X RS Gen V Info'!$E$56)</f>
        <v>0</v>
      </c>
      <c r="I227" s="512">
        <f>(I224*'X RS Gen V Info'!$E$54)+('RS Attrib'!I225*'X RS Gen V Info'!$E$55)+('RS Attrib'!I226*'X RS Gen V Info'!$E$56)</f>
        <v>0</v>
      </c>
      <c r="J227" s="512">
        <f>(J224*'X RS Gen V Info'!$E$54)+('RS Attrib'!J225*'X RS Gen V Info'!$E$55)+('RS Attrib'!J226*'X RS Gen V Info'!$E$56)</f>
        <v>0</v>
      </c>
      <c r="K227" s="512">
        <f>(K224*'X RS Gen V Info'!$E$54)+('RS Attrib'!K225*'X RS Gen V Info'!$E$55)+('RS Attrib'!K226*'X RS Gen V Info'!$E$56)</f>
        <v>0</v>
      </c>
      <c r="L227" s="512">
        <f>(L224*'X RS Gen V Info'!$E$54)+('RS Attrib'!L225*'X RS Gen V Info'!$E$55)+('RS Attrib'!L226*'X RS Gen V Info'!$E$56)</f>
        <v>0</v>
      </c>
      <c r="M227" s="512">
        <f>(M224*'X RS Gen V Info'!$E$54)+('RS Attrib'!M225*'X RS Gen V Info'!$E$55)+('RS Attrib'!M226*'X RS Gen V Info'!$E$56)</f>
        <v>0</v>
      </c>
      <c r="N227" s="512">
        <f>(N224*'X RS Gen V Info'!$E$54)+('RS Attrib'!N225*'X RS Gen V Info'!$E$55)+('RS Attrib'!N226*'X RS Gen V Info'!$E$56)</f>
        <v>0</v>
      </c>
      <c r="O227" s="512">
        <f>(O224*'X RS Gen V Info'!$E$54)+('RS Attrib'!O225*'X RS Gen V Info'!$E$55)+('RS Attrib'!O226*'X RS Gen V Info'!$E$56)</f>
        <v>0</v>
      </c>
      <c r="P227" s="512">
        <f>(P224*'X RS Gen V Info'!$E$54)+('RS Attrib'!P225*'X RS Gen V Info'!$E$55)+('RS Attrib'!P226*'X RS Gen V Info'!$E$56)</f>
        <v>0</v>
      </c>
      <c r="Q227" s="512">
        <f>(Q224*'X RS Gen V Info'!$E$54)+('RS Attrib'!Q225*'X RS Gen V Info'!$E$55)+('RS Attrib'!Q226*'X RS Gen V Info'!$E$56)</f>
        <v>0</v>
      </c>
      <c r="R227" s="512">
        <f>(R224*'X RS Gen V Info'!$E$54)+('RS Attrib'!R225*'X RS Gen V Info'!$E$55)+('RS Attrib'!R226*'X RS Gen V Info'!$E$56)</f>
        <v>0</v>
      </c>
      <c r="S227" s="512">
        <f>(S224*'X RS Gen V Info'!$E$54)+('RS Attrib'!S225*'X RS Gen V Info'!$E$55)+('RS Attrib'!S226*'X RS Gen V Info'!$E$56)</f>
        <v>0</v>
      </c>
      <c r="T227" s="512">
        <f>(T224*'X RS Gen V Info'!$E$54)+('RS Attrib'!T225*'X RS Gen V Info'!$E$55)+('RS Attrib'!T226*'X RS Gen V Info'!$E$56)</f>
        <v>0</v>
      </c>
      <c r="U227" s="512">
        <f>(U224*'X RS Gen V Info'!$E$54)+('RS Attrib'!U225*'X RS Gen V Info'!$E$55)+('RS Attrib'!U226*'X RS Gen V Info'!$E$56)</f>
        <v>0</v>
      </c>
      <c r="V227" s="512">
        <f>(V224*'X RS Gen V Info'!$E$54)+('RS Attrib'!V225*'X RS Gen V Info'!$E$55)+('RS Attrib'!V226*'X RS Gen V Info'!$E$56)</f>
        <v>0</v>
      </c>
      <c r="W227" s="512">
        <f>(W224*'X RS Gen V Info'!$E$54)+('RS Attrib'!W225*'X RS Gen V Info'!$E$55)+('RS Attrib'!W226*'X RS Gen V Info'!$E$56)</f>
        <v>0</v>
      </c>
      <c r="X227" s="512">
        <f>(X224*'X RS Gen V Info'!$E$54)+('RS Attrib'!X225*'X RS Gen V Info'!$E$55)+('RS Attrib'!X226*'X RS Gen V Info'!$E$56)</f>
        <v>0</v>
      </c>
      <c r="Y227" s="512">
        <f>(Y224*'X RS Gen V Info'!$E$54)+('RS Attrib'!Y225*'X RS Gen V Info'!$E$55)+('RS Attrib'!Y226*'X RS Gen V Info'!$E$56)</f>
        <v>0</v>
      </c>
      <c r="Z227" s="512">
        <f>(Z224*'X RS Gen V Info'!$E$54)+('RS Attrib'!Z225*'X RS Gen V Info'!$E$55)+('RS Attrib'!Z226*'X RS Gen V Info'!$E$56)</f>
        <v>0</v>
      </c>
      <c r="AA227" s="512">
        <f>(AA224*'X RS Gen V Info'!$E$54)+('RS Attrib'!AA225*'X RS Gen V Info'!$E$55)+('RS Attrib'!AA226*'X RS Gen V Info'!$E$56)</f>
        <v>0</v>
      </c>
      <c r="AB227" s="179"/>
    </row>
    <row r="228" spans="2:28" x14ac:dyDescent="0.2">
      <c r="B228" s="737"/>
      <c r="C228" s="363" t="s">
        <v>177</v>
      </c>
      <c r="D228" s="357"/>
      <c r="E228" s="481" t="s">
        <v>61</v>
      </c>
      <c r="F228" s="357"/>
      <c r="G228" s="157"/>
      <c r="H228" s="552"/>
      <c r="I228" s="552"/>
      <c r="J228" s="552"/>
      <c r="K228" s="552"/>
      <c r="L228" s="552"/>
      <c r="M228" s="552"/>
      <c r="N228" s="552"/>
      <c r="O228" s="552"/>
      <c r="P228" s="552"/>
      <c r="Q228" s="552"/>
      <c r="R228" s="552"/>
      <c r="S228" s="552"/>
      <c r="T228" s="552"/>
      <c r="U228" s="552"/>
      <c r="V228" s="552"/>
      <c r="W228" s="552"/>
      <c r="X228" s="552"/>
      <c r="Y228" s="552"/>
      <c r="Z228" s="552"/>
      <c r="AA228" s="552"/>
      <c r="AB228" s="179"/>
    </row>
    <row r="229" spans="2:28" x14ac:dyDescent="0.2">
      <c r="B229" s="737"/>
      <c r="C229" s="362" t="s">
        <v>178</v>
      </c>
      <c r="D229" s="357"/>
      <c r="E229" s="481" t="s">
        <v>61</v>
      </c>
      <c r="F229" s="357"/>
      <c r="G229" s="157"/>
      <c r="H229" s="552"/>
      <c r="I229" s="552"/>
      <c r="J229" s="552"/>
      <c r="K229" s="552"/>
      <c r="L229" s="552"/>
      <c r="M229" s="552"/>
      <c r="N229" s="552"/>
      <c r="O229" s="552"/>
      <c r="P229" s="552"/>
      <c r="Q229" s="552"/>
      <c r="R229" s="552"/>
      <c r="S229" s="552"/>
      <c r="T229" s="552"/>
      <c r="U229" s="552"/>
      <c r="V229" s="552"/>
      <c r="W229" s="552"/>
      <c r="X229" s="552"/>
      <c r="Y229" s="552"/>
      <c r="Z229" s="552"/>
      <c r="AA229" s="552"/>
      <c r="AB229" s="179"/>
    </row>
    <row r="230" spans="2:28" x14ac:dyDescent="0.2">
      <c r="B230" s="737"/>
      <c r="C230" s="362" t="s">
        <v>179</v>
      </c>
      <c r="D230" s="357"/>
      <c r="E230" s="481" t="s">
        <v>61</v>
      </c>
      <c r="F230" s="357"/>
      <c r="G230" s="157"/>
      <c r="H230" s="552"/>
      <c r="I230" s="552"/>
      <c r="J230" s="552"/>
      <c r="K230" s="552"/>
      <c r="L230" s="552"/>
      <c r="M230" s="552"/>
      <c r="N230" s="552"/>
      <c r="O230" s="552"/>
      <c r="P230" s="552"/>
      <c r="Q230" s="552"/>
      <c r="R230" s="552"/>
      <c r="S230" s="552"/>
      <c r="T230" s="552"/>
      <c r="U230" s="552"/>
      <c r="V230" s="552"/>
      <c r="W230" s="552"/>
      <c r="X230" s="552"/>
      <c r="Y230" s="552"/>
      <c r="Z230" s="552"/>
      <c r="AA230" s="552"/>
      <c r="AB230" s="179"/>
    </row>
    <row r="231" spans="2:28" x14ac:dyDescent="0.2">
      <c r="B231" s="737"/>
      <c r="C231" s="362" t="s">
        <v>180</v>
      </c>
      <c r="D231" s="357"/>
      <c r="E231" s="481" t="s">
        <v>61</v>
      </c>
      <c r="F231" s="357"/>
      <c r="G231" s="157"/>
      <c r="H231" s="552"/>
      <c r="I231" s="552"/>
      <c r="J231" s="552"/>
      <c r="K231" s="552"/>
      <c r="L231" s="552"/>
      <c r="M231" s="552"/>
      <c r="N231" s="552"/>
      <c r="O231" s="552"/>
      <c r="P231" s="552"/>
      <c r="Q231" s="552"/>
      <c r="R231" s="552"/>
      <c r="S231" s="552"/>
      <c r="T231" s="552"/>
      <c r="U231" s="552"/>
      <c r="V231" s="552"/>
      <c r="W231" s="552"/>
      <c r="X231" s="552"/>
      <c r="Y231" s="552"/>
      <c r="Z231" s="552"/>
      <c r="AA231" s="552"/>
      <c r="AB231" s="179"/>
    </row>
    <row r="232" spans="2:28" x14ac:dyDescent="0.2">
      <c r="B232" s="737"/>
      <c r="C232" s="362" t="s">
        <v>181</v>
      </c>
      <c r="D232" s="357"/>
      <c r="E232" s="481" t="s">
        <v>61</v>
      </c>
      <c r="F232" s="357"/>
      <c r="G232" s="157"/>
      <c r="H232" s="552"/>
      <c r="I232" s="552"/>
      <c r="J232" s="552"/>
      <c r="K232" s="552"/>
      <c r="L232" s="552"/>
      <c r="M232" s="552"/>
      <c r="N232" s="552"/>
      <c r="O232" s="552"/>
      <c r="P232" s="552"/>
      <c r="Q232" s="552"/>
      <c r="R232" s="552"/>
      <c r="S232" s="552"/>
      <c r="T232" s="552"/>
      <c r="U232" s="552"/>
      <c r="V232" s="552"/>
      <c r="W232" s="552"/>
      <c r="X232" s="552"/>
      <c r="Y232" s="552"/>
      <c r="Z232" s="552"/>
      <c r="AA232" s="552"/>
      <c r="AB232" s="179"/>
    </row>
    <row r="233" spans="2:28" x14ac:dyDescent="0.2">
      <c r="B233" s="737"/>
      <c r="C233" s="362" t="s">
        <v>182</v>
      </c>
      <c r="D233" s="357"/>
      <c r="E233" s="481" t="s">
        <v>80</v>
      </c>
      <c r="F233" s="357"/>
      <c r="G233" s="157"/>
      <c r="H233" s="552"/>
      <c r="I233" s="552"/>
      <c r="J233" s="552"/>
      <c r="K233" s="552"/>
      <c r="L233" s="552"/>
      <c r="M233" s="552"/>
      <c r="N233" s="552"/>
      <c r="O233" s="552"/>
      <c r="P233" s="552"/>
      <c r="Q233" s="552"/>
      <c r="R233" s="552"/>
      <c r="S233" s="552"/>
      <c r="T233" s="552"/>
      <c r="U233" s="552"/>
      <c r="V233" s="552"/>
      <c r="W233" s="552"/>
      <c r="X233" s="552"/>
      <c r="Y233" s="552"/>
      <c r="Z233" s="552"/>
      <c r="AA233" s="552"/>
      <c r="AB233" s="179"/>
    </row>
    <row r="234" spans="2:28" x14ac:dyDescent="0.2">
      <c r="B234" s="737"/>
      <c r="C234" s="362" t="s">
        <v>183</v>
      </c>
      <c r="D234" s="357"/>
      <c r="E234" s="481" t="s">
        <v>80</v>
      </c>
      <c r="F234" s="357"/>
      <c r="G234" s="157"/>
      <c r="H234" s="552"/>
      <c r="I234" s="552"/>
      <c r="J234" s="552"/>
      <c r="K234" s="552"/>
      <c r="L234" s="552"/>
      <c r="M234" s="552"/>
      <c r="N234" s="552"/>
      <c r="O234" s="552"/>
      <c r="P234" s="552"/>
      <c r="Q234" s="552"/>
      <c r="R234" s="552"/>
      <c r="S234" s="552"/>
      <c r="T234" s="552"/>
      <c r="U234" s="552"/>
      <c r="V234" s="552"/>
      <c r="W234" s="552"/>
      <c r="X234" s="552"/>
      <c r="Y234" s="552"/>
      <c r="Z234" s="552"/>
      <c r="AA234" s="552"/>
      <c r="AB234" s="179"/>
    </row>
    <row r="235" spans="2:28" x14ac:dyDescent="0.2">
      <c r="B235" s="737"/>
      <c r="C235" s="364" t="s">
        <v>190</v>
      </c>
      <c r="D235" s="357"/>
      <c r="E235" s="357"/>
      <c r="F235" s="357"/>
      <c r="G235" s="157"/>
      <c r="H235" s="552"/>
      <c r="I235" s="552"/>
      <c r="J235" s="552"/>
      <c r="K235" s="552"/>
      <c r="L235" s="552"/>
      <c r="M235" s="552"/>
      <c r="N235" s="552"/>
      <c r="O235" s="552"/>
      <c r="P235" s="552"/>
      <c r="Q235" s="552"/>
      <c r="R235" s="552"/>
      <c r="S235" s="552"/>
      <c r="T235" s="552"/>
      <c r="U235" s="552"/>
      <c r="V235" s="552"/>
      <c r="W235" s="552"/>
      <c r="X235" s="552"/>
      <c r="Y235" s="552"/>
      <c r="Z235" s="552"/>
      <c r="AA235" s="552"/>
      <c r="AB235" s="179"/>
    </row>
    <row r="236" spans="2:28" x14ac:dyDescent="0.2">
      <c r="B236" s="737"/>
      <c r="C236" s="359"/>
      <c r="D236" s="357"/>
      <c r="E236" s="357"/>
      <c r="F236" s="357"/>
      <c r="G236" s="157"/>
      <c r="H236" s="552"/>
      <c r="I236" s="552"/>
      <c r="J236" s="552"/>
      <c r="K236" s="552"/>
      <c r="L236" s="552"/>
      <c r="M236" s="552"/>
      <c r="N236" s="552"/>
      <c r="O236" s="552"/>
      <c r="P236" s="552"/>
      <c r="Q236" s="552"/>
      <c r="R236" s="552"/>
      <c r="S236" s="552"/>
      <c r="T236" s="552"/>
      <c r="U236" s="552"/>
      <c r="V236" s="552"/>
      <c r="W236" s="552"/>
      <c r="X236" s="552"/>
      <c r="Y236" s="552"/>
      <c r="Z236" s="552"/>
      <c r="AA236" s="552"/>
      <c r="AB236" s="179"/>
    </row>
    <row r="237" spans="2:28" x14ac:dyDescent="0.2">
      <c r="B237" s="737"/>
      <c r="C237" s="359"/>
      <c r="D237" s="357"/>
      <c r="E237" s="357"/>
      <c r="F237" s="357"/>
      <c r="G237" s="157"/>
      <c r="H237" s="552"/>
      <c r="I237" s="552"/>
      <c r="J237" s="552"/>
      <c r="K237" s="552"/>
      <c r="L237" s="552"/>
      <c r="M237" s="552"/>
      <c r="N237" s="552"/>
      <c r="O237" s="552"/>
      <c r="P237" s="552"/>
      <c r="Q237" s="552"/>
      <c r="R237" s="552"/>
      <c r="S237" s="552"/>
      <c r="T237" s="552"/>
      <c r="U237" s="552"/>
      <c r="V237" s="552"/>
      <c r="W237" s="552"/>
      <c r="X237" s="552"/>
      <c r="Y237" s="552"/>
      <c r="Z237" s="552"/>
      <c r="AA237" s="552"/>
      <c r="AB237" s="179"/>
    </row>
    <row r="238" spans="2:28" x14ac:dyDescent="0.2">
      <c r="B238" s="737"/>
      <c r="C238" s="359"/>
      <c r="D238" s="357"/>
      <c r="E238" s="357"/>
      <c r="F238" s="357"/>
      <c r="G238" s="157"/>
      <c r="H238" s="552"/>
      <c r="I238" s="552"/>
      <c r="J238" s="552"/>
      <c r="K238" s="552"/>
      <c r="L238" s="552"/>
      <c r="M238" s="552"/>
      <c r="N238" s="552"/>
      <c r="O238" s="552"/>
      <c r="P238" s="552"/>
      <c r="Q238" s="552"/>
      <c r="R238" s="552"/>
      <c r="S238" s="552"/>
      <c r="T238" s="552"/>
      <c r="U238" s="552"/>
      <c r="V238" s="552"/>
      <c r="W238" s="552"/>
      <c r="X238" s="552"/>
      <c r="Y238" s="552"/>
      <c r="Z238" s="552"/>
      <c r="AA238" s="552"/>
      <c r="AB238" s="179"/>
    </row>
    <row r="239" spans="2:28" x14ac:dyDescent="0.2">
      <c r="B239" s="737"/>
      <c r="C239" s="359"/>
      <c r="D239" s="357"/>
      <c r="E239" s="357"/>
      <c r="F239" s="357"/>
      <c r="G239" s="157"/>
      <c r="H239" s="552"/>
      <c r="I239" s="552"/>
      <c r="J239" s="552"/>
      <c r="K239" s="552"/>
      <c r="L239" s="552"/>
      <c r="M239" s="552"/>
      <c r="N239" s="552"/>
      <c r="O239" s="552"/>
      <c r="P239" s="552"/>
      <c r="Q239" s="552"/>
      <c r="R239" s="552"/>
      <c r="S239" s="552"/>
      <c r="T239" s="552"/>
      <c r="U239" s="552"/>
      <c r="V239" s="552"/>
      <c r="W239" s="552"/>
      <c r="X239" s="552"/>
      <c r="Y239" s="552"/>
      <c r="Z239" s="552"/>
      <c r="AA239" s="552"/>
      <c r="AB239" s="179"/>
    </row>
    <row r="240" spans="2:28" x14ac:dyDescent="0.2">
      <c r="B240" s="737"/>
      <c r="C240" s="188" t="s">
        <v>75</v>
      </c>
      <c r="D240" s="189"/>
      <c r="E240" s="189"/>
      <c r="F240" s="189"/>
      <c r="G240" s="190"/>
      <c r="H240" s="512"/>
      <c r="I240" s="512"/>
      <c r="J240" s="512"/>
      <c r="K240" s="512"/>
      <c r="L240" s="512"/>
      <c r="M240" s="512"/>
      <c r="N240" s="512"/>
      <c r="O240" s="512"/>
      <c r="P240" s="512"/>
      <c r="Q240" s="512"/>
      <c r="R240" s="512"/>
      <c r="S240" s="512"/>
      <c r="T240" s="512"/>
      <c r="U240" s="512"/>
      <c r="V240" s="512"/>
      <c r="W240" s="512"/>
      <c r="X240" s="512"/>
      <c r="Y240" s="512"/>
      <c r="Z240" s="512"/>
      <c r="AA240" s="512"/>
      <c r="AB240" s="179"/>
    </row>
    <row r="241" spans="2:29" x14ac:dyDescent="0.2">
      <c r="B241" s="737"/>
      <c r="C241" s="192" t="s">
        <v>73</v>
      </c>
      <c r="D241" s="189"/>
      <c r="E241" s="189"/>
      <c r="F241" s="189"/>
      <c r="G241" s="190"/>
      <c r="H241" s="513">
        <f>SUMIF($E227:$E239,"NE",H227:H239)</f>
        <v>0</v>
      </c>
      <c r="I241" s="513">
        <f t="shared" ref="I241:AA241" si="30">SUMIF($E227:$E239,"NE",I227:I239)</f>
        <v>0</v>
      </c>
      <c r="J241" s="513">
        <f t="shared" si="30"/>
        <v>0</v>
      </c>
      <c r="K241" s="513">
        <f t="shared" si="30"/>
        <v>0</v>
      </c>
      <c r="L241" s="513">
        <f t="shared" si="30"/>
        <v>0</v>
      </c>
      <c r="M241" s="513">
        <f t="shared" si="30"/>
        <v>0</v>
      </c>
      <c r="N241" s="513">
        <f t="shared" si="30"/>
        <v>0</v>
      </c>
      <c r="O241" s="513">
        <f t="shared" si="30"/>
        <v>0</v>
      </c>
      <c r="P241" s="513">
        <f t="shared" si="30"/>
        <v>0</v>
      </c>
      <c r="Q241" s="513">
        <f t="shared" si="30"/>
        <v>0</v>
      </c>
      <c r="R241" s="513">
        <f t="shared" si="30"/>
        <v>0</v>
      </c>
      <c r="S241" s="513">
        <f t="shared" si="30"/>
        <v>0</v>
      </c>
      <c r="T241" s="513">
        <f t="shared" si="30"/>
        <v>0</v>
      </c>
      <c r="U241" s="513">
        <f t="shared" si="30"/>
        <v>0</v>
      </c>
      <c r="V241" s="513">
        <f t="shared" si="30"/>
        <v>0</v>
      </c>
      <c r="W241" s="513">
        <f t="shared" si="30"/>
        <v>0</v>
      </c>
      <c r="X241" s="513">
        <f t="shared" si="30"/>
        <v>0</v>
      </c>
      <c r="Y241" s="513">
        <f t="shared" si="30"/>
        <v>0</v>
      </c>
      <c r="Z241" s="513">
        <f t="shared" si="30"/>
        <v>0</v>
      </c>
      <c r="AA241" s="513">
        <f t="shared" si="30"/>
        <v>0</v>
      </c>
      <c r="AB241" s="179"/>
    </row>
    <row r="242" spans="2:29" x14ac:dyDescent="0.2">
      <c r="B242" s="737"/>
      <c r="C242" s="192" t="s">
        <v>74</v>
      </c>
      <c r="D242" s="189"/>
      <c r="E242" s="189"/>
      <c r="F242" s="189"/>
      <c r="G242" s="190"/>
      <c r="H242" s="513">
        <f>SUMIF($E227:$E239,"Not NE",H227:H239)</f>
        <v>0</v>
      </c>
      <c r="I242" s="513">
        <f t="shared" ref="I242:AA242" si="31">SUMIF($E227:$E239,"Not NE",I227:I239)</f>
        <v>0</v>
      </c>
      <c r="J242" s="513">
        <f t="shared" si="31"/>
        <v>0</v>
      </c>
      <c r="K242" s="513">
        <f t="shared" si="31"/>
        <v>0</v>
      </c>
      <c r="L242" s="513">
        <f t="shared" si="31"/>
        <v>0</v>
      </c>
      <c r="M242" s="513">
        <f t="shared" si="31"/>
        <v>0</v>
      </c>
      <c r="N242" s="513">
        <f t="shared" si="31"/>
        <v>0</v>
      </c>
      <c r="O242" s="513">
        <f t="shared" si="31"/>
        <v>0</v>
      </c>
      <c r="P242" s="513">
        <f t="shared" si="31"/>
        <v>0</v>
      </c>
      <c r="Q242" s="513">
        <f t="shared" si="31"/>
        <v>0</v>
      </c>
      <c r="R242" s="513">
        <f t="shared" si="31"/>
        <v>0</v>
      </c>
      <c r="S242" s="513">
        <f t="shared" si="31"/>
        <v>0</v>
      </c>
      <c r="T242" s="513">
        <f t="shared" si="31"/>
        <v>0</v>
      </c>
      <c r="U242" s="513">
        <f t="shared" si="31"/>
        <v>0</v>
      </c>
      <c r="V242" s="513">
        <f t="shared" si="31"/>
        <v>0</v>
      </c>
      <c r="W242" s="513">
        <f t="shared" si="31"/>
        <v>0</v>
      </c>
      <c r="X242" s="513">
        <f t="shared" si="31"/>
        <v>0</v>
      </c>
      <c r="Y242" s="513">
        <f t="shared" si="31"/>
        <v>0</v>
      </c>
      <c r="Z242" s="513">
        <f t="shared" si="31"/>
        <v>0</v>
      </c>
      <c r="AA242" s="513">
        <f t="shared" si="31"/>
        <v>0</v>
      </c>
      <c r="AB242" s="179"/>
    </row>
    <row r="243" spans="2:29" x14ac:dyDescent="0.2">
      <c r="B243" s="737"/>
      <c r="C243" s="193" t="s">
        <v>71</v>
      </c>
      <c r="D243" s="194"/>
      <c r="E243" s="194"/>
      <c r="F243" s="194"/>
      <c r="G243" s="197"/>
      <c r="H243" s="514">
        <f t="shared" ref="H243:AA243" si="32">SUM(H227:H239)</f>
        <v>0</v>
      </c>
      <c r="I243" s="515">
        <f t="shared" si="32"/>
        <v>0</v>
      </c>
      <c r="J243" s="515">
        <f t="shared" si="32"/>
        <v>0</v>
      </c>
      <c r="K243" s="515">
        <f t="shared" si="32"/>
        <v>0</v>
      </c>
      <c r="L243" s="515">
        <f t="shared" si="32"/>
        <v>0</v>
      </c>
      <c r="M243" s="515">
        <f t="shared" si="32"/>
        <v>0</v>
      </c>
      <c r="N243" s="515">
        <f t="shared" si="32"/>
        <v>0</v>
      </c>
      <c r="O243" s="515">
        <f t="shared" si="32"/>
        <v>0</v>
      </c>
      <c r="P243" s="515">
        <f t="shared" si="32"/>
        <v>0</v>
      </c>
      <c r="Q243" s="515">
        <f t="shared" si="32"/>
        <v>0</v>
      </c>
      <c r="R243" s="515">
        <f t="shared" si="32"/>
        <v>0</v>
      </c>
      <c r="S243" s="515">
        <f t="shared" si="32"/>
        <v>0</v>
      </c>
      <c r="T243" s="515">
        <f t="shared" si="32"/>
        <v>0</v>
      </c>
      <c r="U243" s="515">
        <f t="shared" si="32"/>
        <v>0</v>
      </c>
      <c r="V243" s="515">
        <f t="shared" si="32"/>
        <v>0</v>
      </c>
      <c r="W243" s="515">
        <f t="shared" si="32"/>
        <v>0</v>
      </c>
      <c r="X243" s="515">
        <f t="shared" si="32"/>
        <v>0</v>
      </c>
      <c r="Y243" s="515">
        <f t="shared" si="32"/>
        <v>0</v>
      </c>
      <c r="Z243" s="515">
        <f t="shared" si="32"/>
        <v>0</v>
      </c>
      <c r="AA243" s="515">
        <f t="shared" si="32"/>
        <v>0</v>
      </c>
      <c r="AB243" s="179"/>
    </row>
    <row r="244" spans="2:29" x14ac:dyDescent="0.2">
      <c r="B244" s="736">
        <f>'RS Phys Flow'!B27</f>
        <v>0</v>
      </c>
      <c r="C244" s="204" t="s">
        <v>191</v>
      </c>
      <c r="D244" s="189"/>
      <c r="E244" s="189"/>
      <c r="F244" s="189"/>
      <c r="G244" s="190"/>
      <c r="H244" s="512"/>
      <c r="I244" s="512"/>
      <c r="J244" s="512"/>
      <c r="K244" s="512"/>
      <c r="L244" s="512"/>
      <c r="M244" s="512"/>
      <c r="N244" s="512"/>
      <c r="O244" s="512"/>
      <c r="P244" s="512"/>
      <c r="Q244" s="512"/>
      <c r="R244" s="512"/>
      <c r="S244" s="512"/>
      <c r="T244" s="512"/>
      <c r="U244" s="512"/>
      <c r="V244" s="512"/>
      <c r="W244" s="512"/>
      <c r="X244" s="512"/>
      <c r="Y244" s="512"/>
      <c r="Z244" s="512"/>
      <c r="AA244" s="512"/>
      <c r="AB244" s="361"/>
      <c r="AC244" s="361"/>
    </row>
    <row r="245" spans="2:29" ht="28.5" x14ac:dyDescent="0.2">
      <c r="B245" s="737"/>
      <c r="C245" s="363" t="s">
        <v>286</v>
      </c>
      <c r="D245" s="357"/>
      <c r="E245" s="189" t="s">
        <v>80</v>
      </c>
      <c r="F245" s="357"/>
      <c r="G245" s="157"/>
      <c r="H245" s="552"/>
      <c r="I245" s="552"/>
      <c r="J245" s="552"/>
      <c r="K245" s="552"/>
      <c r="L245" s="552"/>
      <c r="M245" s="552"/>
      <c r="N245" s="552"/>
      <c r="O245" s="552"/>
      <c r="P245" s="552"/>
      <c r="Q245" s="552"/>
      <c r="R245" s="552"/>
      <c r="S245" s="552"/>
      <c r="T245" s="552"/>
      <c r="U245" s="552"/>
      <c r="V245" s="552"/>
      <c r="W245" s="552"/>
      <c r="X245" s="552"/>
      <c r="Y245" s="552"/>
      <c r="Z245" s="552"/>
      <c r="AA245" s="552"/>
      <c r="AB245" s="179"/>
    </row>
    <row r="246" spans="2:29" ht="28.5" x14ac:dyDescent="0.2">
      <c r="B246" s="737"/>
      <c r="C246" s="363" t="s">
        <v>287</v>
      </c>
      <c r="D246" s="357"/>
      <c r="E246" s="189" t="s">
        <v>80</v>
      </c>
      <c r="F246" s="357"/>
      <c r="G246" s="157"/>
      <c r="H246" s="552"/>
      <c r="I246" s="552"/>
      <c r="J246" s="552"/>
      <c r="K246" s="552"/>
      <c r="L246" s="552"/>
      <c r="M246" s="552"/>
      <c r="N246" s="552"/>
      <c r="O246" s="552"/>
      <c r="P246" s="552"/>
      <c r="Q246" s="552"/>
      <c r="R246" s="552"/>
      <c r="S246" s="552"/>
      <c r="T246" s="552"/>
      <c r="U246" s="552"/>
      <c r="V246" s="552"/>
      <c r="W246" s="552"/>
      <c r="X246" s="552"/>
      <c r="Y246" s="552"/>
      <c r="Z246" s="552"/>
      <c r="AA246" s="552"/>
      <c r="AB246" s="179"/>
    </row>
    <row r="247" spans="2:29" ht="28.5" x14ac:dyDescent="0.2">
      <c r="B247" s="737"/>
      <c r="C247" s="363" t="s">
        <v>288</v>
      </c>
      <c r="D247" s="357"/>
      <c r="E247" s="189" t="s">
        <v>80</v>
      </c>
      <c r="F247" s="357"/>
      <c r="G247" s="157"/>
      <c r="H247" s="552"/>
      <c r="I247" s="552"/>
      <c r="J247" s="552"/>
      <c r="K247" s="552"/>
      <c r="L247" s="552"/>
      <c r="M247" s="552"/>
      <c r="N247" s="552"/>
      <c r="O247" s="552"/>
      <c r="P247" s="552"/>
      <c r="Q247" s="552"/>
      <c r="R247" s="552"/>
      <c r="S247" s="552"/>
      <c r="T247" s="552"/>
      <c r="U247" s="552"/>
      <c r="V247" s="552"/>
      <c r="W247" s="552"/>
      <c r="X247" s="552"/>
      <c r="Y247" s="552"/>
      <c r="Z247" s="552"/>
      <c r="AA247" s="552"/>
      <c r="AB247" s="179"/>
    </row>
    <row r="248" spans="2:29" x14ac:dyDescent="0.2">
      <c r="B248" s="737"/>
      <c r="C248" s="191" t="s">
        <v>81</v>
      </c>
      <c r="D248" s="189"/>
      <c r="E248" s="189" t="s">
        <v>80</v>
      </c>
      <c r="F248" s="189"/>
      <c r="G248" s="190"/>
      <c r="H248" s="512">
        <f>(H245*'X RS Gen V Info'!$E$54)+('RS Attrib'!H246*'X RS Gen V Info'!$E$55)+('RS Attrib'!H247*'X RS Gen V Info'!$E$56)</f>
        <v>0</v>
      </c>
      <c r="I248" s="512">
        <f>(I245*'X RS Gen V Info'!$E$54)+('RS Attrib'!I246*'X RS Gen V Info'!$E$55)+('RS Attrib'!I247*'X RS Gen V Info'!$E$56)</f>
        <v>0</v>
      </c>
      <c r="J248" s="512">
        <f>(J245*'X RS Gen V Info'!$E$54)+('RS Attrib'!J246*'X RS Gen V Info'!$E$55)+('RS Attrib'!J247*'X RS Gen V Info'!$E$56)</f>
        <v>0</v>
      </c>
      <c r="K248" s="512">
        <f>(K245*'X RS Gen V Info'!$E$54)+('RS Attrib'!K246*'X RS Gen V Info'!$E$55)+('RS Attrib'!K247*'X RS Gen V Info'!$E$56)</f>
        <v>0</v>
      </c>
      <c r="L248" s="512">
        <f>(L245*'X RS Gen V Info'!$E$54)+('RS Attrib'!L246*'X RS Gen V Info'!$E$55)+('RS Attrib'!L247*'X RS Gen V Info'!$E$56)</f>
        <v>0</v>
      </c>
      <c r="M248" s="512">
        <f>(M245*'X RS Gen V Info'!$E$54)+('RS Attrib'!M246*'X RS Gen V Info'!$E$55)+('RS Attrib'!M247*'X RS Gen V Info'!$E$56)</f>
        <v>0</v>
      </c>
      <c r="N248" s="512">
        <f>(N245*'X RS Gen V Info'!$E$54)+('RS Attrib'!N246*'X RS Gen V Info'!$E$55)+('RS Attrib'!N247*'X RS Gen V Info'!$E$56)</f>
        <v>0</v>
      </c>
      <c r="O248" s="512">
        <f>(O245*'X RS Gen V Info'!$E$54)+('RS Attrib'!O246*'X RS Gen V Info'!$E$55)+('RS Attrib'!O247*'X RS Gen V Info'!$E$56)</f>
        <v>0</v>
      </c>
      <c r="P248" s="512">
        <f>(P245*'X RS Gen V Info'!$E$54)+('RS Attrib'!P246*'X RS Gen V Info'!$E$55)+('RS Attrib'!P247*'X RS Gen V Info'!$E$56)</f>
        <v>0</v>
      </c>
      <c r="Q248" s="512">
        <f>(Q245*'X RS Gen V Info'!$E$54)+('RS Attrib'!Q246*'X RS Gen V Info'!$E$55)+('RS Attrib'!Q247*'X RS Gen V Info'!$E$56)</f>
        <v>0</v>
      </c>
      <c r="R248" s="512">
        <f>(R245*'X RS Gen V Info'!$E$54)+('RS Attrib'!R246*'X RS Gen V Info'!$E$55)+('RS Attrib'!R247*'X RS Gen V Info'!$E$56)</f>
        <v>0</v>
      </c>
      <c r="S248" s="512">
        <f>(S245*'X RS Gen V Info'!$E$54)+('RS Attrib'!S246*'X RS Gen V Info'!$E$55)+('RS Attrib'!S247*'X RS Gen V Info'!$E$56)</f>
        <v>0</v>
      </c>
      <c r="T248" s="512">
        <f>(T245*'X RS Gen V Info'!$E$54)+('RS Attrib'!T246*'X RS Gen V Info'!$E$55)+('RS Attrib'!T247*'X RS Gen V Info'!$E$56)</f>
        <v>0</v>
      </c>
      <c r="U248" s="512">
        <f>(U245*'X RS Gen V Info'!$E$54)+('RS Attrib'!U246*'X RS Gen V Info'!$E$55)+('RS Attrib'!U247*'X RS Gen V Info'!$E$56)</f>
        <v>0</v>
      </c>
      <c r="V248" s="512">
        <f>(V245*'X RS Gen V Info'!$E$54)+('RS Attrib'!V246*'X RS Gen V Info'!$E$55)+('RS Attrib'!V247*'X RS Gen V Info'!$E$56)</f>
        <v>0</v>
      </c>
      <c r="W248" s="512">
        <f>(W245*'X RS Gen V Info'!$E$54)+('RS Attrib'!W246*'X RS Gen V Info'!$E$55)+('RS Attrib'!W247*'X RS Gen V Info'!$E$56)</f>
        <v>0</v>
      </c>
      <c r="X248" s="512">
        <f>(X245*'X RS Gen V Info'!$E$54)+('RS Attrib'!X246*'X RS Gen V Info'!$E$55)+('RS Attrib'!X247*'X RS Gen V Info'!$E$56)</f>
        <v>0</v>
      </c>
      <c r="Y248" s="512">
        <f>(Y245*'X RS Gen V Info'!$E$54)+('RS Attrib'!Y246*'X RS Gen V Info'!$E$55)+('RS Attrib'!Y247*'X RS Gen V Info'!$E$56)</f>
        <v>0</v>
      </c>
      <c r="Z248" s="512">
        <f>(Z245*'X RS Gen V Info'!$E$54)+('RS Attrib'!Z246*'X RS Gen V Info'!$E$55)+('RS Attrib'!Z247*'X RS Gen V Info'!$E$56)</f>
        <v>0</v>
      </c>
      <c r="AA248" s="512">
        <f>(AA245*'X RS Gen V Info'!$E$54)+('RS Attrib'!AA246*'X RS Gen V Info'!$E$55)+('RS Attrib'!AA247*'X RS Gen V Info'!$E$56)</f>
        <v>0</v>
      </c>
      <c r="AB248" s="179"/>
    </row>
    <row r="249" spans="2:29" x14ac:dyDescent="0.2">
      <c r="B249" s="737"/>
      <c r="C249" s="363" t="s">
        <v>177</v>
      </c>
      <c r="D249" s="357"/>
      <c r="E249" s="481" t="s">
        <v>61</v>
      </c>
      <c r="F249" s="357"/>
      <c r="G249" s="157"/>
      <c r="H249" s="552"/>
      <c r="I249" s="552"/>
      <c r="J249" s="552"/>
      <c r="K249" s="552"/>
      <c r="L249" s="552"/>
      <c r="M249" s="552"/>
      <c r="N249" s="552"/>
      <c r="O249" s="552"/>
      <c r="P249" s="552"/>
      <c r="Q249" s="552"/>
      <c r="R249" s="552"/>
      <c r="S249" s="552"/>
      <c r="T249" s="552"/>
      <c r="U249" s="552"/>
      <c r="V249" s="552"/>
      <c r="W249" s="552"/>
      <c r="X249" s="552"/>
      <c r="Y249" s="552"/>
      <c r="Z249" s="552"/>
      <c r="AA249" s="552"/>
      <c r="AB249" s="179"/>
    </row>
    <row r="250" spans="2:29" x14ac:dyDescent="0.2">
      <c r="B250" s="737"/>
      <c r="C250" s="362" t="s">
        <v>178</v>
      </c>
      <c r="D250" s="357"/>
      <c r="E250" s="481" t="s">
        <v>61</v>
      </c>
      <c r="F250" s="357"/>
      <c r="G250" s="157"/>
      <c r="H250" s="552"/>
      <c r="I250" s="552"/>
      <c r="J250" s="552"/>
      <c r="K250" s="552"/>
      <c r="L250" s="552"/>
      <c r="M250" s="552"/>
      <c r="N250" s="552"/>
      <c r="O250" s="552"/>
      <c r="P250" s="552"/>
      <c r="Q250" s="552"/>
      <c r="R250" s="552"/>
      <c r="S250" s="552"/>
      <c r="T250" s="552"/>
      <c r="U250" s="552"/>
      <c r="V250" s="552"/>
      <c r="W250" s="552"/>
      <c r="X250" s="552"/>
      <c r="Y250" s="552"/>
      <c r="Z250" s="552"/>
      <c r="AA250" s="552"/>
      <c r="AB250" s="179"/>
    </row>
    <row r="251" spans="2:29" x14ac:dyDescent="0.2">
      <c r="B251" s="737"/>
      <c r="C251" s="362" t="s">
        <v>179</v>
      </c>
      <c r="D251" s="357"/>
      <c r="E251" s="481" t="s">
        <v>61</v>
      </c>
      <c r="F251" s="357"/>
      <c r="G251" s="157"/>
      <c r="H251" s="552"/>
      <c r="I251" s="552"/>
      <c r="J251" s="552"/>
      <c r="K251" s="552"/>
      <c r="L251" s="552"/>
      <c r="M251" s="552"/>
      <c r="N251" s="552"/>
      <c r="O251" s="552"/>
      <c r="P251" s="552"/>
      <c r="Q251" s="552"/>
      <c r="R251" s="552"/>
      <c r="S251" s="552"/>
      <c r="T251" s="552"/>
      <c r="U251" s="552"/>
      <c r="V251" s="552"/>
      <c r="W251" s="552"/>
      <c r="X251" s="552"/>
      <c r="Y251" s="552"/>
      <c r="Z251" s="552"/>
      <c r="AA251" s="552"/>
      <c r="AB251" s="179"/>
    </row>
    <row r="252" spans="2:29" x14ac:dyDescent="0.2">
      <c r="B252" s="737"/>
      <c r="C252" s="362" t="s">
        <v>180</v>
      </c>
      <c r="D252" s="357"/>
      <c r="E252" s="481" t="s">
        <v>61</v>
      </c>
      <c r="F252" s="357"/>
      <c r="G252" s="157"/>
      <c r="H252" s="552"/>
      <c r="I252" s="552"/>
      <c r="J252" s="552"/>
      <c r="K252" s="552"/>
      <c r="L252" s="552"/>
      <c r="M252" s="552"/>
      <c r="N252" s="552"/>
      <c r="O252" s="552"/>
      <c r="P252" s="552"/>
      <c r="Q252" s="552"/>
      <c r="R252" s="552"/>
      <c r="S252" s="552"/>
      <c r="T252" s="552"/>
      <c r="U252" s="552"/>
      <c r="V252" s="552"/>
      <c r="W252" s="552"/>
      <c r="X252" s="552"/>
      <c r="Y252" s="552"/>
      <c r="Z252" s="552"/>
      <c r="AA252" s="552"/>
    </row>
    <row r="253" spans="2:29" x14ac:dyDescent="0.2">
      <c r="B253" s="737"/>
      <c r="C253" s="362" t="s">
        <v>181</v>
      </c>
      <c r="D253" s="357"/>
      <c r="E253" s="481" t="s">
        <v>61</v>
      </c>
      <c r="F253" s="357"/>
      <c r="G253" s="157"/>
      <c r="H253" s="552"/>
      <c r="I253" s="552"/>
      <c r="J253" s="552"/>
      <c r="K253" s="552"/>
      <c r="L253" s="552"/>
      <c r="M253" s="552"/>
      <c r="N253" s="552"/>
      <c r="O253" s="552"/>
      <c r="P253" s="552"/>
      <c r="Q253" s="552"/>
      <c r="R253" s="552"/>
      <c r="S253" s="552"/>
      <c r="T253" s="552"/>
      <c r="U253" s="552"/>
      <c r="V253" s="552"/>
      <c r="W253" s="552"/>
      <c r="X253" s="552"/>
      <c r="Y253" s="552"/>
      <c r="Z253" s="552"/>
      <c r="AA253" s="552"/>
    </row>
    <row r="254" spans="2:29" x14ac:dyDescent="0.2">
      <c r="B254" s="737"/>
      <c r="C254" s="362" t="s">
        <v>182</v>
      </c>
      <c r="D254" s="357"/>
      <c r="E254" s="481" t="s">
        <v>80</v>
      </c>
      <c r="F254" s="357"/>
      <c r="G254" s="157"/>
      <c r="H254" s="552"/>
      <c r="I254" s="552"/>
      <c r="J254" s="552"/>
      <c r="K254" s="552"/>
      <c r="L254" s="552"/>
      <c r="M254" s="552"/>
      <c r="N254" s="552"/>
      <c r="O254" s="552"/>
      <c r="P254" s="552"/>
      <c r="Q254" s="552"/>
      <c r="R254" s="552"/>
      <c r="S254" s="552"/>
      <c r="T254" s="552"/>
      <c r="U254" s="552"/>
      <c r="V254" s="552"/>
      <c r="W254" s="552"/>
      <c r="X254" s="552"/>
      <c r="Y254" s="552"/>
      <c r="Z254" s="552"/>
      <c r="AA254" s="552"/>
    </row>
    <row r="255" spans="2:29" x14ac:dyDescent="0.2">
      <c r="B255" s="737"/>
      <c r="C255" s="362" t="s">
        <v>183</v>
      </c>
      <c r="D255" s="357"/>
      <c r="E255" s="481" t="s">
        <v>80</v>
      </c>
      <c r="F255" s="357"/>
      <c r="G255" s="157"/>
      <c r="H255" s="552"/>
      <c r="I255" s="552"/>
      <c r="J255" s="552"/>
      <c r="K255" s="552"/>
      <c r="L255" s="552"/>
      <c r="M255" s="552"/>
      <c r="N255" s="552"/>
      <c r="O255" s="552"/>
      <c r="P255" s="552"/>
      <c r="Q255" s="552"/>
      <c r="R255" s="552"/>
      <c r="S255" s="552"/>
      <c r="T255" s="552"/>
      <c r="U255" s="552"/>
      <c r="V255" s="552"/>
      <c r="W255" s="552"/>
      <c r="X255" s="552"/>
      <c r="Y255" s="552"/>
      <c r="Z255" s="552"/>
      <c r="AA255" s="552"/>
    </row>
    <row r="256" spans="2:29" x14ac:dyDescent="0.2">
      <c r="B256" s="737"/>
      <c r="C256" s="364" t="s">
        <v>190</v>
      </c>
      <c r="D256" s="357"/>
      <c r="E256" s="357"/>
      <c r="F256" s="357"/>
      <c r="G256" s="157"/>
      <c r="H256" s="552"/>
      <c r="I256" s="552"/>
      <c r="J256" s="552"/>
      <c r="K256" s="552"/>
      <c r="L256" s="552"/>
      <c r="M256" s="552"/>
      <c r="N256" s="552"/>
      <c r="O256" s="552"/>
      <c r="P256" s="552"/>
      <c r="Q256" s="552"/>
      <c r="R256" s="552"/>
      <c r="S256" s="552"/>
      <c r="T256" s="552"/>
      <c r="U256" s="552"/>
      <c r="V256" s="552"/>
      <c r="W256" s="552"/>
      <c r="X256" s="552"/>
      <c r="Y256" s="552"/>
      <c r="Z256" s="552"/>
      <c r="AA256" s="552"/>
    </row>
    <row r="257" spans="2:27" x14ac:dyDescent="0.2">
      <c r="B257" s="737"/>
      <c r="C257" s="359"/>
      <c r="D257" s="357"/>
      <c r="E257" s="357"/>
      <c r="F257" s="357"/>
      <c r="G257" s="157"/>
      <c r="H257" s="552"/>
      <c r="I257" s="552"/>
      <c r="J257" s="552"/>
      <c r="K257" s="552"/>
      <c r="L257" s="552"/>
      <c r="M257" s="552"/>
      <c r="N257" s="552"/>
      <c r="O257" s="552"/>
      <c r="P257" s="552"/>
      <c r="Q257" s="552"/>
      <c r="R257" s="552"/>
      <c r="S257" s="552"/>
      <c r="T257" s="552"/>
      <c r="U257" s="552"/>
      <c r="V257" s="552"/>
      <c r="W257" s="552"/>
      <c r="X257" s="552"/>
      <c r="Y257" s="552"/>
      <c r="Z257" s="552"/>
      <c r="AA257" s="552"/>
    </row>
    <row r="258" spans="2:27" x14ac:dyDescent="0.2">
      <c r="B258" s="737"/>
      <c r="C258" s="359"/>
      <c r="D258" s="357"/>
      <c r="E258" s="357"/>
      <c r="F258" s="357"/>
      <c r="G258" s="157"/>
      <c r="H258" s="552"/>
      <c r="I258" s="552"/>
      <c r="J258" s="552"/>
      <c r="K258" s="552"/>
      <c r="L258" s="552"/>
      <c r="M258" s="552"/>
      <c r="N258" s="552"/>
      <c r="O258" s="552"/>
      <c r="P258" s="552"/>
      <c r="Q258" s="552"/>
      <c r="R258" s="552"/>
      <c r="S258" s="552"/>
      <c r="T258" s="552"/>
      <c r="U258" s="552"/>
      <c r="V258" s="552"/>
      <c r="W258" s="552"/>
      <c r="X258" s="552"/>
      <c r="Y258" s="552"/>
      <c r="Z258" s="552"/>
      <c r="AA258" s="552"/>
    </row>
    <row r="259" spans="2:27" x14ac:dyDescent="0.2">
      <c r="B259" s="737"/>
      <c r="C259" s="359"/>
      <c r="D259" s="357"/>
      <c r="E259" s="357"/>
      <c r="F259" s="357"/>
      <c r="G259" s="157"/>
      <c r="H259" s="552"/>
      <c r="I259" s="552"/>
      <c r="J259" s="552"/>
      <c r="K259" s="552"/>
      <c r="L259" s="552"/>
      <c r="M259" s="552"/>
      <c r="N259" s="552"/>
      <c r="O259" s="552"/>
      <c r="P259" s="552"/>
      <c r="Q259" s="552"/>
      <c r="R259" s="552"/>
      <c r="S259" s="552"/>
      <c r="T259" s="552"/>
      <c r="U259" s="552"/>
      <c r="V259" s="552"/>
      <c r="W259" s="552"/>
      <c r="X259" s="552"/>
      <c r="Y259" s="552"/>
      <c r="Z259" s="552"/>
      <c r="AA259" s="552"/>
    </row>
    <row r="260" spans="2:27" x14ac:dyDescent="0.2">
      <c r="B260" s="737"/>
      <c r="C260" s="359"/>
      <c r="D260" s="357"/>
      <c r="E260" s="357"/>
      <c r="F260" s="357"/>
      <c r="G260" s="157"/>
      <c r="H260" s="552"/>
      <c r="I260" s="552"/>
      <c r="J260" s="552"/>
      <c r="K260" s="552"/>
      <c r="L260" s="552"/>
      <c r="M260" s="552"/>
      <c r="N260" s="552"/>
      <c r="O260" s="552"/>
      <c r="P260" s="552"/>
      <c r="Q260" s="552"/>
      <c r="R260" s="552"/>
      <c r="S260" s="552"/>
      <c r="T260" s="552"/>
      <c r="U260" s="552"/>
      <c r="V260" s="552"/>
      <c r="W260" s="552"/>
      <c r="X260" s="552"/>
      <c r="Y260" s="552"/>
      <c r="Z260" s="552"/>
      <c r="AA260" s="552"/>
    </row>
    <row r="261" spans="2:27" x14ac:dyDescent="0.2">
      <c r="B261" s="737"/>
      <c r="C261" s="188" t="s">
        <v>75</v>
      </c>
      <c r="D261" s="189"/>
      <c r="E261" s="189"/>
      <c r="F261" s="189"/>
      <c r="G261" s="190"/>
      <c r="H261" s="512"/>
      <c r="I261" s="512"/>
      <c r="J261" s="512"/>
      <c r="K261" s="512"/>
      <c r="L261" s="512"/>
      <c r="M261" s="512"/>
      <c r="N261" s="512"/>
      <c r="O261" s="512"/>
      <c r="P261" s="512"/>
      <c r="Q261" s="512"/>
      <c r="R261" s="512"/>
      <c r="S261" s="512"/>
      <c r="T261" s="512"/>
      <c r="U261" s="512"/>
      <c r="V261" s="512"/>
      <c r="W261" s="512"/>
      <c r="X261" s="512"/>
      <c r="Y261" s="512"/>
      <c r="Z261" s="512"/>
      <c r="AA261" s="512"/>
    </row>
    <row r="262" spans="2:27" x14ac:dyDescent="0.2">
      <c r="B262" s="737"/>
      <c r="C262" s="192" t="s">
        <v>73</v>
      </c>
      <c r="D262" s="189"/>
      <c r="E262" s="189"/>
      <c r="F262" s="189"/>
      <c r="G262" s="190"/>
      <c r="H262" s="513">
        <f>SUMIF($E248:$E260,"NE",H248:H260)</f>
        <v>0</v>
      </c>
      <c r="I262" s="513">
        <f t="shared" ref="I262:AA262" si="33">SUMIF($E248:$E260,"NE",I248:I260)</f>
        <v>0</v>
      </c>
      <c r="J262" s="513">
        <f t="shared" si="33"/>
        <v>0</v>
      </c>
      <c r="K262" s="513">
        <f t="shared" si="33"/>
        <v>0</v>
      </c>
      <c r="L262" s="513">
        <f t="shared" si="33"/>
        <v>0</v>
      </c>
      <c r="M262" s="513">
        <f t="shared" si="33"/>
        <v>0</v>
      </c>
      <c r="N262" s="513">
        <f t="shared" si="33"/>
        <v>0</v>
      </c>
      <c r="O262" s="513">
        <f t="shared" si="33"/>
        <v>0</v>
      </c>
      <c r="P262" s="513">
        <f t="shared" si="33"/>
        <v>0</v>
      </c>
      <c r="Q262" s="513">
        <f t="shared" si="33"/>
        <v>0</v>
      </c>
      <c r="R262" s="513">
        <f t="shared" si="33"/>
        <v>0</v>
      </c>
      <c r="S262" s="513">
        <f t="shared" si="33"/>
        <v>0</v>
      </c>
      <c r="T262" s="513">
        <f t="shared" si="33"/>
        <v>0</v>
      </c>
      <c r="U262" s="513">
        <f t="shared" si="33"/>
        <v>0</v>
      </c>
      <c r="V262" s="513">
        <f t="shared" si="33"/>
        <v>0</v>
      </c>
      <c r="W262" s="513">
        <f t="shared" si="33"/>
        <v>0</v>
      </c>
      <c r="X262" s="513">
        <f t="shared" si="33"/>
        <v>0</v>
      </c>
      <c r="Y262" s="513">
        <f t="shared" si="33"/>
        <v>0</v>
      </c>
      <c r="Z262" s="513">
        <f t="shared" si="33"/>
        <v>0</v>
      </c>
      <c r="AA262" s="513">
        <f t="shared" si="33"/>
        <v>0</v>
      </c>
    </row>
    <row r="263" spans="2:27" x14ac:dyDescent="0.2">
      <c r="B263" s="737"/>
      <c r="C263" s="192" t="s">
        <v>74</v>
      </c>
      <c r="D263" s="189"/>
      <c r="E263" s="189"/>
      <c r="F263" s="189"/>
      <c r="G263" s="190"/>
      <c r="H263" s="513">
        <f>SUMIF($E248:$E260,"Not NE",H248:H260)</f>
        <v>0</v>
      </c>
      <c r="I263" s="513">
        <f t="shared" ref="I263:AA263" si="34">SUMIF($E248:$E260,"Not NE",I248:I260)</f>
        <v>0</v>
      </c>
      <c r="J263" s="513">
        <f t="shared" si="34"/>
        <v>0</v>
      </c>
      <c r="K263" s="513">
        <f t="shared" si="34"/>
        <v>0</v>
      </c>
      <c r="L263" s="513">
        <f t="shared" si="34"/>
        <v>0</v>
      </c>
      <c r="M263" s="513">
        <f t="shared" si="34"/>
        <v>0</v>
      </c>
      <c r="N263" s="513">
        <f t="shared" si="34"/>
        <v>0</v>
      </c>
      <c r="O263" s="513">
        <f t="shared" si="34"/>
        <v>0</v>
      </c>
      <c r="P263" s="513">
        <f t="shared" si="34"/>
        <v>0</v>
      </c>
      <c r="Q263" s="513">
        <f t="shared" si="34"/>
        <v>0</v>
      </c>
      <c r="R263" s="513">
        <f t="shared" si="34"/>
        <v>0</v>
      </c>
      <c r="S263" s="513">
        <f t="shared" si="34"/>
        <v>0</v>
      </c>
      <c r="T263" s="513">
        <f t="shared" si="34"/>
        <v>0</v>
      </c>
      <c r="U263" s="513">
        <f t="shared" si="34"/>
        <v>0</v>
      </c>
      <c r="V263" s="513">
        <f t="shared" si="34"/>
        <v>0</v>
      </c>
      <c r="W263" s="513">
        <f t="shared" si="34"/>
        <v>0</v>
      </c>
      <c r="X263" s="513">
        <f t="shared" si="34"/>
        <v>0</v>
      </c>
      <c r="Y263" s="513">
        <f t="shared" si="34"/>
        <v>0</v>
      </c>
      <c r="Z263" s="513">
        <f t="shared" si="34"/>
        <v>0</v>
      </c>
      <c r="AA263" s="513">
        <f t="shared" si="34"/>
        <v>0</v>
      </c>
    </row>
    <row r="264" spans="2:27" x14ac:dyDescent="0.2">
      <c r="B264" s="737"/>
      <c r="C264" s="193" t="s">
        <v>71</v>
      </c>
      <c r="D264" s="194"/>
      <c r="E264" s="194"/>
      <c r="F264" s="194"/>
      <c r="G264" s="197"/>
      <c r="H264" s="514">
        <f t="shared" ref="H264:AA264" si="35">SUM(H248:H260)</f>
        <v>0</v>
      </c>
      <c r="I264" s="515">
        <f t="shared" si="35"/>
        <v>0</v>
      </c>
      <c r="J264" s="515">
        <f t="shared" si="35"/>
        <v>0</v>
      </c>
      <c r="K264" s="515">
        <f t="shared" si="35"/>
        <v>0</v>
      </c>
      <c r="L264" s="515">
        <f t="shared" si="35"/>
        <v>0</v>
      </c>
      <c r="M264" s="515">
        <f t="shared" si="35"/>
        <v>0</v>
      </c>
      <c r="N264" s="515">
        <f t="shared" si="35"/>
        <v>0</v>
      </c>
      <c r="O264" s="515">
        <f t="shared" si="35"/>
        <v>0</v>
      </c>
      <c r="P264" s="515">
        <f t="shared" si="35"/>
        <v>0</v>
      </c>
      <c r="Q264" s="515">
        <f t="shared" si="35"/>
        <v>0</v>
      </c>
      <c r="R264" s="515">
        <f t="shared" si="35"/>
        <v>0</v>
      </c>
      <c r="S264" s="515">
        <f t="shared" si="35"/>
        <v>0</v>
      </c>
      <c r="T264" s="515">
        <f t="shared" si="35"/>
        <v>0</v>
      </c>
      <c r="U264" s="515">
        <f t="shared" si="35"/>
        <v>0</v>
      </c>
      <c r="V264" s="515">
        <f t="shared" si="35"/>
        <v>0</v>
      </c>
      <c r="W264" s="515">
        <f t="shared" si="35"/>
        <v>0</v>
      </c>
      <c r="X264" s="515">
        <f t="shared" si="35"/>
        <v>0</v>
      </c>
      <c r="Y264" s="515">
        <f t="shared" si="35"/>
        <v>0</v>
      </c>
      <c r="Z264" s="515">
        <f t="shared" si="35"/>
        <v>0</v>
      </c>
      <c r="AA264" s="515">
        <f t="shared" si="35"/>
        <v>0</v>
      </c>
    </row>
    <row r="265" spans="2:27" x14ac:dyDescent="0.2">
      <c r="B265" s="736">
        <f>'RS Phys Flow'!B28</f>
        <v>0</v>
      </c>
      <c r="C265" s="204" t="s">
        <v>191</v>
      </c>
      <c r="D265" s="189"/>
      <c r="E265" s="189"/>
      <c r="F265" s="189"/>
      <c r="G265" s="190"/>
      <c r="H265" s="512"/>
      <c r="I265" s="512"/>
      <c r="J265" s="512"/>
      <c r="K265" s="512"/>
      <c r="L265" s="512"/>
      <c r="M265" s="512"/>
      <c r="N265" s="512"/>
      <c r="O265" s="512"/>
      <c r="P265" s="512"/>
      <c r="Q265" s="512"/>
      <c r="R265" s="512"/>
      <c r="S265" s="512"/>
      <c r="T265" s="512"/>
      <c r="U265" s="512"/>
      <c r="V265" s="512"/>
      <c r="W265" s="512"/>
      <c r="X265" s="512"/>
      <c r="Y265" s="512"/>
      <c r="Z265" s="512"/>
      <c r="AA265" s="512"/>
    </row>
    <row r="266" spans="2:27" ht="28.5" x14ac:dyDescent="0.2">
      <c r="B266" s="737"/>
      <c r="C266" s="363" t="s">
        <v>286</v>
      </c>
      <c r="D266" s="357"/>
      <c r="E266" s="189" t="s">
        <v>80</v>
      </c>
      <c r="F266" s="357"/>
      <c r="G266" s="157"/>
      <c r="H266" s="552"/>
      <c r="I266" s="552"/>
      <c r="J266" s="552"/>
      <c r="K266" s="552"/>
      <c r="L266" s="552"/>
      <c r="M266" s="552"/>
      <c r="N266" s="552"/>
      <c r="O266" s="552"/>
      <c r="P266" s="552"/>
      <c r="Q266" s="552"/>
      <c r="R266" s="552"/>
      <c r="S266" s="552"/>
      <c r="T266" s="552"/>
      <c r="U266" s="552"/>
      <c r="V266" s="552"/>
      <c r="W266" s="552"/>
      <c r="X266" s="552"/>
      <c r="Y266" s="552"/>
      <c r="Z266" s="552"/>
      <c r="AA266" s="552"/>
    </row>
    <row r="267" spans="2:27" ht="28.5" x14ac:dyDescent="0.2">
      <c r="B267" s="737"/>
      <c r="C267" s="363" t="s">
        <v>287</v>
      </c>
      <c r="D267" s="357"/>
      <c r="E267" s="189" t="s">
        <v>80</v>
      </c>
      <c r="F267" s="357"/>
      <c r="G267" s="157"/>
      <c r="H267" s="552"/>
      <c r="I267" s="552"/>
      <c r="J267" s="552"/>
      <c r="K267" s="552"/>
      <c r="L267" s="552"/>
      <c r="M267" s="552"/>
      <c r="N267" s="552"/>
      <c r="O267" s="552"/>
      <c r="P267" s="552"/>
      <c r="Q267" s="552"/>
      <c r="R267" s="552"/>
      <c r="S267" s="552"/>
      <c r="T267" s="552"/>
      <c r="U267" s="552"/>
      <c r="V267" s="552"/>
      <c r="W267" s="552"/>
      <c r="X267" s="552"/>
      <c r="Y267" s="552"/>
      <c r="Z267" s="552"/>
      <c r="AA267" s="552"/>
    </row>
    <row r="268" spans="2:27" ht="28.5" x14ac:dyDescent="0.2">
      <c r="B268" s="737"/>
      <c r="C268" s="363" t="s">
        <v>288</v>
      </c>
      <c r="D268" s="357"/>
      <c r="E268" s="189" t="s">
        <v>80</v>
      </c>
      <c r="F268" s="357"/>
      <c r="G268" s="157"/>
      <c r="H268" s="552"/>
      <c r="I268" s="552"/>
      <c r="J268" s="552"/>
      <c r="K268" s="552"/>
      <c r="L268" s="552"/>
      <c r="M268" s="552"/>
      <c r="N268" s="552"/>
      <c r="O268" s="552"/>
      <c r="P268" s="552"/>
      <c r="Q268" s="552"/>
      <c r="R268" s="552"/>
      <c r="S268" s="552"/>
      <c r="T268" s="552"/>
      <c r="U268" s="552"/>
      <c r="V268" s="552"/>
      <c r="W268" s="552"/>
      <c r="X268" s="552"/>
      <c r="Y268" s="552"/>
      <c r="Z268" s="552"/>
      <c r="AA268" s="552"/>
    </row>
    <row r="269" spans="2:27" x14ac:dyDescent="0.2">
      <c r="B269" s="737"/>
      <c r="C269" s="191" t="s">
        <v>81</v>
      </c>
      <c r="D269" s="189"/>
      <c r="E269" s="189" t="s">
        <v>80</v>
      </c>
      <c r="F269" s="189"/>
      <c r="G269" s="190"/>
      <c r="H269" s="512">
        <f>(H266*'X RS Gen V Info'!$E$54)+('RS Attrib'!H267*'X RS Gen V Info'!$E$55)+('RS Attrib'!H268*'X RS Gen V Info'!$E$56)</f>
        <v>0</v>
      </c>
      <c r="I269" s="512">
        <f>(I266*'X RS Gen V Info'!$E$54)+('RS Attrib'!I267*'X RS Gen V Info'!$E$55)+('RS Attrib'!I268*'X RS Gen V Info'!$E$56)</f>
        <v>0</v>
      </c>
      <c r="J269" s="512">
        <f>(J266*'X RS Gen V Info'!$E$54)+('RS Attrib'!J267*'X RS Gen V Info'!$E$55)+('RS Attrib'!J268*'X RS Gen V Info'!$E$56)</f>
        <v>0</v>
      </c>
      <c r="K269" s="512">
        <f>(K266*'X RS Gen V Info'!$E$54)+('RS Attrib'!K267*'X RS Gen V Info'!$E$55)+('RS Attrib'!K268*'X RS Gen V Info'!$E$56)</f>
        <v>0</v>
      </c>
      <c r="L269" s="512">
        <f>(L266*'X RS Gen V Info'!$E$54)+('RS Attrib'!L267*'X RS Gen V Info'!$E$55)+('RS Attrib'!L268*'X RS Gen V Info'!$E$56)</f>
        <v>0</v>
      </c>
      <c r="M269" s="512">
        <f>(M266*'X RS Gen V Info'!$E$54)+('RS Attrib'!M267*'X RS Gen V Info'!$E$55)+('RS Attrib'!M268*'X RS Gen V Info'!$E$56)</f>
        <v>0</v>
      </c>
      <c r="N269" s="512">
        <f>(N266*'X RS Gen V Info'!$E$54)+('RS Attrib'!N267*'X RS Gen V Info'!$E$55)+('RS Attrib'!N268*'X RS Gen V Info'!$E$56)</f>
        <v>0</v>
      </c>
      <c r="O269" s="512">
        <f>(O266*'X RS Gen V Info'!$E$54)+('RS Attrib'!O267*'X RS Gen V Info'!$E$55)+('RS Attrib'!O268*'X RS Gen V Info'!$E$56)</f>
        <v>0</v>
      </c>
      <c r="P269" s="512">
        <f>(P266*'X RS Gen V Info'!$E$54)+('RS Attrib'!P267*'X RS Gen V Info'!$E$55)+('RS Attrib'!P268*'X RS Gen V Info'!$E$56)</f>
        <v>0</v>
      </c>
      <c r="Q269" s="512">
        <f>(Q266*'X RS Gen V Info'!$E$54)+('RS Attrib'!Q267*'X RS Gen V Info'!$E$55)+('RS Attrib'!Q268*'X RS Gen V Info'!$E$56)</f>
        <v>0</v>
      </c>
      <c r="R269" s="512">
        <f>(R266*'X RS Gen V Info'!$E$54)+('RS Attrib'!R267*'X RS Gen V Info'!$E$55)+('RS Attrib'!R268*'X RS Gen V Info'!$E$56)</f>
        <v>0</v>
      </c>
      <c r="S269" s="512">
        <f>(S266*'X RS Gen V Info'!$E$54)+('RS Attrib'!S267*'X RS Gen V Info'!$E$55)+('RS Attrib'!S268*'X RS Gen V Info'!$E$56)</f>
        <v>0</v>
      </c>
      <c r="T269" s="512">
        <f>(T266*'X RS Gen V Info'!$E$54)+('RS Attrib'!T267*'X RS Gen V Info'!$E$55)+('RS Attrib'!T268*'X RS Gen V Info'!$E$56)</f>
        <v>0</v>
      </c>
      <c r="U269" s="512">
        <f>(U266*'X RS Gen V Info'!$E$54)+('RS Attrib'!U267*'X RS Gen V Info'!$E$55)+('RS Attrib'!U268*'X RS Gen V Info'!$E$56)</f>
        <v>0</v>
      </c>
      <c r="V269" s="512">
        <f>(V266*'X RS Gen V Info'!$E$54)+('RS Attrib'!V267*'X RS Gen V Info'!$E$55)+('RS Attrib'!V268*'X RS Gen V Info'!$E$56)</f>
        <v>0</v>
      </c>
      <c r="W269" s="512">
        <f>(W266*'X RS Gen V Info'!$E$54)+('RS Attrib'!W267*'X RS Gen V Info'!$E$55)+('RS Attrib'!W268*'X RS Gen V Info'!$E$56)</f>
        <v>0</v>
      </c>
      <c r="X269" s="512">
        <f>(X266*'X RS Gen V Info'!$E$54)+('RS Attrib'!X267*'X RS Gen V Info'!$E$55)+('RS Attrib'!X268*'X RS Gen V Info'!$E$56)</f>
        <v>0</v>
      </c>
      <c r="Y269" s="512">
        <f>(Y266*'X RS Gen V Info'!$E$54)+('RS Attrib'!Y267*'X RS Gen V Info'!$E$55)+('RS Attrib'!Y268*'X RS Gen V Info'!$E$56)</f>
        <v>0</v>
      </c>
      <c r="Z269" s="512">
        <f>(Z266*'X RS Gen V Info'!$E$54)+('RS Attrib'!Z267*'X RS Gen V Info'!$E$55)+('RS Attrib'!Z268*'X RS Gen V Info'!$E$56)</f>
        <v>0</v>
      </c>
      <c r="AA269" s="512">
        <f>(AA266*'X RS Gen V Info'!$E$54)+('RS Attrib'!AA267*'X RS Gen V Info'!$E$55)+('RS Attrib'!AA268*'X RS Gen V Info'!$E$56)</f>
        <v>0</v>
      </c>
    </row>
    <row r="270" spans="2:27" x14ac:dyDescent="0.2">
      <c r="B270" s="737"/>
      <c r="C270" s="363" t="s">
        <v>177</v>
      </c>
      <c r="D270" s="357"/>
      <c r="E270" s="481" t="s">
        <v>61</v>
      </c>
      <c r="F270" s="357"/>
      <c r="G270" s="157"/>
      <c r="H270" s="552"/>
      <c r="I270" s="552"/>
      <c r="J270" s="552"/>
      <c r="K270" s="552"/>
      <c r="L270" s="552"/>
      <c r="M270" s="552"/>
      <c r="N270" s="552"/>
      <c r="O270" s="552"/>
      <c r="P270" s="552"/>
      <c r="Q270" s="552"/>
      <c r="R270" s="552"/>
      <c r="S270" s="552"/>
      <c r="T270" s="552"/>
      <c r="U270" s="552"/>
      <c r="V270" s="552"/>
      <c r="W270" s="552"/>
      <c r="X270" s="552"/>
      <c r="Y270" s="552"/>
      <c r="Z270" s="552"/>
      <c r="AA270" s="552"/>
    </row>
    <row r="271" spans="2:27" x14ac:dyDescent="0.2">
      <c r="B271" s="737"/>
      <c r="C271" s="362" t="s">
        <v>178</v>
      </c>
      <c r="D271" s="357"/>
      <c r="E271" s="481" t="s">
        <v>61</v>
      </c>
      <c r="F271" s="357"/>
      <c r="G271" s="157"/>
      <c r="H271" s="552"/>
      <c r="I271" s="552"/>
      <c r="J271" s="552"/>
      <c r="K271" s="552"/>
      <c r="L271" s="552"/>
      <c r="M271" s="552"/>
      <c r="N271" s="552"/>
      <c r="O271" s="552"/>
      <c r="P271" s="552"/>
      <c r="Q271" s="552"/>
      <c r="R271" s="552"/>
      <c r="S271" s="552"/>
      <c r="T271" s="552"/>
      <c r="U271" s="552"/>
      <c r="V271" s="552"/>
      <c r="W271" s="552"/>
      <c r="X271" s="552"/>
      <c r="Y271" s="552"/>
      <c r="Z271" s="552"/>
      <c r="AA271" s="552"/>
    </row>
    <row r="272" spans="2:27" x14ac:dyDescent="0.2">
      <c r="B272" s="737"/>
      <c r="C272" s="362" t="s">
        <v>179</v>
      </c>
      <c r="D272" s="357"/>
      <c r="E272" s="481" t="s">
        <v>61</v>
      </c>
      <c r="F272" s="357"/>
      <c r="G272" s="157"/>
      <c r="H272" s="552"/>
      <c r="I272" s="552"/>
      <c r="J272" s="552"/>
      <c r="K272" s="552"/>
      <c r="L272" s="552"/>
      <c r="M272" s="552"/>
      <c r="N272" s="552"/>
      <c r="O272" s="552"/>
      <c r="P272" s="552"/>
      <c r="Q272" s="552"/>
      <c r="R272" s="552"/>
      <c r="S272" s="552"/>
      <c r="T272" s="552"/>
      <c r="U272" s="552"/>
      <c r="V272" s="552"/>
      <c r="W272" s="552"/>
      <c r="X272" s="552"/>
      <c r="Y272" s="552"/>
      <c r="Z272" s="552"/>
      <c r="AA272" s="552"/>
    </row>
    <row r="273" spans="2:27" x14ac:dyDescent="0.2">
      <c r="B273" s="737"/>
      <c r="C273" s="362" t="s">
        <v>180</v>
      </c>
      <c r="D273" s="357"/>
      <c r="E273" s="481" t="s">
        <v>61</v>
      </c>
      <c r="F273" s="357"/>
      <c r="G273" s="157"/>
      <c r="H273" s="552"/>
      <c r="I273" s="552"/>
      <c r="J273" s="552"/>
      <c r="K273" s="552"/>
      <c r="L273" s="552"/>
      <c r="M273" s="552"/>
      <c r="N273" s="552"/>
      <c r="O273" s="552"/>
      <c r="P273" s="552"/>
      <c r="Q273" s="552"/>
      <c r="R273" s="552"/>
      <c r="S273" s="552"/>
      <c r="T273" s="552"/>
      <c r="U273" s="552"/>
      <c r="V273" s="552"/>
      <c r="W273" s="552"/>
      <c r="X273" s="552"/>
      <c r="Y273" s="552"/>
      <c r="Z273" s="552"/>
      <c r="AA273" s="552"/>
    </row>
    <row r="274" spans="2:27" x14ac:dyDescent="0.2">
      <c r="B274" s="737"/>
      <c r="C274" s="362" t="s">
        <v>181</v>
      </c>
      <c r="D274" s="357"/>
      <c r="E274" s="481" t="s">
        <v>61</v>
      </c>
      <c r="F274" s="357"/>
      <c r="G274" s="157"/>
      <c r="H274" s="552"/>
      <c r="I274" s="552"/>
      <c r="J274" s="552"/>
      <c r="K274" s="552"/>
      <c r="L274" s="552"/>
      <c r="M274" s="552"/>
      <c r="N274" s="552"/>
      <c r="O274" s="552"/>
      <c r="P274" s="552"/>
      <c r="Q274" s="552"/>
      <c r="R274" s="552"/>
      <c r="S274" s="552"/>
      <c r="T274" s="552"/>
      <c r="U274" s="552"/>
      <c r="V274" s="552"/>
      <c r="W274" s="552"/>
      <c r="X274" s="552"/>
      <c r="Y274" s="552"/>
      <c r="Z274" s="552"/>
      <c r="AA274" s="552"/>
    </row>
    <row r="275" spans="2:27" x14ac:dyDescent="0.2">
      <c r="B275" s="737"/>
      <c r="C275" s="362" t="s">
        <v>182</v>
      </c>
      <c r="D275" s="357"/>
      <c r="E275" s="481" t="s">
        <v>80</v>
      </c>
      <c r="F275" s="357"/>
      <c r="G275" s="157"/>
      <c r="H275" s="552"/>
      <c r="I275" s="552"/>
      <c r="J275" s="552"/>
      <c r="K275" s="552"/>
      <c r="L275" s="552"/>
      <c r="M275" s="552"/>
      <c r="N275" s="552"/>
      <c r="O275" s="552"/>
      <c r="P275" s="552"/>
      <c r="Q275" s="552"/>
      <c r="R275" s="552"/>
      <c r="S275" s="552"/>
      <c r="T275" s="552"/>
      <c r="U275" s="552"/>
      <c r="V275" s="552"/>
      <c r="W275" s="552"/>
      <c r="X275" s="552"/>
      <c r="Y275" s="552"/>
      <c r="Z275" s="552"/>
      <c r="AA275" s="552"/>
    </row>
    <row r="276" spans="2:27" x14ac:dyDescent="0.2">
      <c r="B276" s="737"/>
      <c r="C276" s="362" t="s">
        <v>183</v>
      </c>
      <c r="D276" s="357"/>
      <c r="E276" s="481" t="s">
        <v>80</v>
      </c>
      <c r="F276" s="357"/>
      <c r="G276" s="157"/>
      <c r="H276" s="552"/>
      <c r="I276" s="552"/>
      <c r="J276" s="552"/>
      <c r="K276" s="552"/>
      <c r="L276" s="552"/>
      <c r="M276" s="552"/>
      <c r="N276" s="552"/>
      <c r="O276" s="552"/>
      <c r="P276" s="552"/>
      <c r="Q276" s="552"/>
      <c r="R276" s="552"/>
      <c r="S276" s="552"/>
      <c r="T276" s="552"/>
      <c r="U276" s="552"/>
      <c r="V276" s="552"/>
      <c r="W276" s="552"/>
      <c r="X276" s="552"/>
      <c r="Y276" s="552"/>
      <c r="Z276" s="552"/>
      <c r="AA276" s="552"/>
    </row>
    <row r="277" spans="2:27" x14ac:dyDescent="0.2">
      <c r="B277" s="737"/>
      <c r="C277" s="364" t="s">
        <v>190</v>
      </c>
      <c r="D277" s="357"/>
      <c r="E277" s="357"/>
      <c r="F277" s="357"/>
      <c r="G277" s="157"/>
      <c r="H277" s="552"/>
      <c r="I277" s="552"/>
      <c r="J277" s="552"/>
      <c r="K277" s="552"/>
      <c r="L277" s="552"/>
      <c r="M277" s="552"/>
      <c r="N277" s="552"/>
      <c r="O277" s="552"/>
      <c r="P277" s="552"/>
      <c r="Q277" s="552"/>
      <c r="R277" s="552"/>
      <c r="S277" s="552"/>
      <c r="T277" s="552"/>
      <c r="U277" s="552"/>
      <c r="V277" s="552"/>
      <c r="W277" s="552"/>
      <c r="X277" s="552"/>
      <c r="Y277" s="552"/>
      <c r="Z277" s="552"/>
      <c r="AA277" s="552"/>
    </row>
    <row r="278" spans="2:27" x14ac:dyDescent="0.2">
      <c r="B278" s="737"/>
      <c r="C278" s="359"/>
      <c r="D278" s="357"/>
      <c r="E278" s="357"/>
      <c r="F278" s="357"/>
      <c r="G278" s="157"/>
      <c r="H278" s="552"/>
      <c r="I278" s="552"/>
      <c r="J278" s="552"/>
      <c r="K278" s="552"/>
      <c r="L278" s="552"/>
      <c r="M278" s="552"/>
      <c r="N278" s="552"/>
      <c r="O278" s="552"/>
      <c r="P278" s="552"/>
      <c r="Q278" s="552"/>
      <c r="R278" s="552"/>
      <c r="S278" s="552"/>
      <c r="T278" s="552"/>
      <c r="U278" s="552"/>
      <c r="V278" s="552"/>
      <c r="W278" s="552"/>
      <c r="X278" s="552"/>
      <c r="Y278" s="552"/>
      <c r="Z278" s="552"/>
      <c r="AA278" s="552"/>
    </row>
    <row r="279" spans="2:27" x14ac:dyDescent="0.2">
      <c r="B279" s="737"/>
      <c r="C279" s="359"/>
      <c r="D279" s="357"/>
      <c r="E279" s="357"/>
      <c r="F279" s="357"/>
      <c r="G279" s="157"/>
      <c r="H279" s="552"/>
      <c r="I279" s="552"/>
      <c r="J279" s="552"/>
      <c r="K279" s="552"/>
      <c r="L279" s="552"/>
      <c r="M279" s="552"/>
      <c r="N279" s="552"/>
      <c r="O279" s="552"/>
      <c r="P279" s="552"/>
      <c r="Q279" s="552"/>
      <c r="R279" s="552"/>
      <c r="S279" s="552"/>
      <c r="T279" s="552"/>
      <c r="U279" s="552"/>
      <c r="V279" s="552"/>
      <c r="W279" s="552"/>
      <c r="X279" s="552"/>
      <c r="Y279" s="552"/>
      <c r="Z279" s="552"/>
      <c r="AA279" s="552"/>
    </row>
    <row r="280" spans="2:27" x14ac:dyDescent="0.2">
      <c r="B280" s="737"/>
      <c r="C280" s="359"/>
      <c r="D280" s="357"/>
      <c r="E280" s="357"/>
      <c r="F280" s="357"/>
      <c r="G280" s="157"/>
      <c r="H280" s="552"/>
      <c r="I280" s="552"/>
      <c r="J280" s="552"/>
      <c r="K280" s="552"/>
      <c r="L280" s="552"/>
      <c r="M280" s="552"/>
      <c r="N280" s="552"/>
      <c r="O280" s="552"/>
      <c r="P280" s="552"/>
      <c r="Q280" s="552"/>
      <c r="R280" s="552"/>
      <c r="S280" s="552"/>
      <c r="T280" s="552"/>
      <c r="U280" s="552"/>
      <c r="V280" s="552"/>
      <c r="W280" s="552"/>
      <c r="X280" s="552"/>
      <c r="Y280" s="552"/>
      <c r="Z280" s="552"/>
      <c r="AA280" s="552"/>
    </row>
    <row r="281" spans="2:27" x14ac:dyDescent="0.2">
      <c r="B281" s="737"/>
      <c r="C281" s="359"/>
      <c r="D281" s="357"/>
      <c r="E281" s="357"/>
      <c r="F281" s="357"/>
      <c r="G281" s="157"/>
      <c r="H281" s="552"/>
      <c r="I281" s="552"/>
      <c r="J281" s="552"/>
      <c r="K281" s="552"/>
      <c r="L281" s="552"/>
      <c r="M281" s="552"/>
      <c r="N281" s="552"/>
      <c r="O281" s="552"/>
      <c r="P281" s="552"/>
      <c r="Q281" s="552"/>
      <c r="R281" s="552"/>
      <c r="S281" s="552"/>
      <c r="T281" s="552"/>
      <c r="U281" s="552"/>
      <c r="V281" s="552"/>
      <c r="W281" s="552"/>
      <c r="X281" s="552"/>
      <c r="Y281" s="552"/>
      <c r="Z281" s="552"/>
      <c r="AA281" s="552"/>
    </row>
    <row r="282" spans="2:27" x14ac:dyDescent="0.2">
      <c r="B282" s="737"/>
      <c r="C282" s="188" t="s">
        <v>75</v>
      </c>
      <c r="D282" s="189"/>
      <c r="E282" s="189"/>
      <c r="F282" s="189"/>
      <c r="G282" s="190"/>
      <c r="H282" s="512"/>
      <c r="I282" s="512"/>
      <c r="J282" s="512"/>
      <c r="K282" s="512"/>
      <c r="L282" s="512"/>
      <c r="M282" s="512"/>
      <c r="N282" s="512"/>
      <c r="O282" s="512"/>
      <c r="P282" s="512"/>
      <c r="Q282" s="512"/>
      <c r="R282" s="512"/>
      <c r="S282" s="512"/>
      <c r="T282" s="512"/>
      <c r="U282" s="512"/>
      <c r="V282" s="512"/>
      <c r="W282" s="512"/>
      <c r="X282" s="512"/>
      <c r="Y282" s="512"/>
      <c r="Z282" s="512"/>
      <c r="AA282" s="512"/>
    </row>
    <row r="283" spans="2:27" x14ac:dyDescent="0.2">
      <c r="B283" s="737"/>
      <c r="C283" s="192" t="s">
        <v>73</v>
      </c>
      <c r="D283" s="189"/>
      <c r="E283" s="189"/>
      <c r="F283" s="189"/>
      <c r="G283" s="190"/>
      <c r="H283" s="513">
        <f>SUMIF($E269:$E281,"NE",H269:H281)</f>
        <v>0</v>
      </c>
      <c r="I283" s="513">
        <f t="shared" ref="I283:AA283" si="36">SUMIF($E269:$E281,"NE",I269:I281)</f>
        <v>0</v>
      </c>
      <c r="J283" s="513">
        <f t="shared" si="36"/>
        <v>0</v>
      </c>
      <c r="K283" s="513">
        <f t="shared" si="36"/>
        <v>0</v>
      </c>
      <c r="L283" s="513">
        <f t="shared" si="36"/>
        <v>0</v>
      </c>
      <c r="M283" s="513">
        <f t="shared" si="36"/>
        <v>0</v>
      </c>
      <c r="N283" s="513">
        <f t="shared" si="36"/>
        <v>0</v>
      </c>
      <c r="O283" s="513">
        <f t="shared" si="36"/>
        <v>0</v>
      </c>
      <c r="P283" s="513">
        <f t="shared" si="36"/>
        <v>0</v>
      </c>
      <c r="Q283" s="513">
        <f t="shared" si="36"/>
        <v>0</v>
      </c>
      <c r="R283" s="513">
        <f t="shared" si="36"/>
        <v>0</v>
      </c>
      <c r="S283" s="513">
        <f t="shared" si="36"/>
        <v>0</v>
      </c>
      <c r="T283" s="513">
        <f t="shared" si="36"/>
        <v>0</v>
      </c>
      <c r="U283" s="513">
        <f t="shared" si="36"/>
        <v>0</v>
      </c>
      <c r="V283" s="513">
        <f t="shared" si="36"/>
        <v>0</v>
      </c>
      <c r="W283" s="513">
        <f t="shared" si="36"/>
        <v>0</v>
      </c>
      <c r="X283" s="513">
        <f t="shared" si="36"/>
        <v>0</v>
      </c>
      <c r="Y283" s="513">
        <f t="shared" si="36"/>
        <v>0</v>
      </c>
      <c r="Z283" s="513">
        <f t="shared" si="36"/>
        <v>0</v>
      </c>
      <c r="AA283" s="513">
        <f t="shared" si="36"/>
        <v>0</v>
      </c>
    </row>
    <row r="284" spans="2:27" x14ac:dyDescent="0.2">
      <c r="B284" s="737"/>
      <c r="C284" s="192" t="s">
        <v>74</v>
      </c>
      <c r="D284" s="189"/>
      <c r="E284" s="189"/>
      <c r="F284" s="189"/>
      <c r="G284" s="190"/>
      <c r="H284" s="513">
        <f>SUMIF($E269:$E281,"Not NE",H269:H281)</f>
        <v>0</v>
      </c>
      <c r="I284" s="513">
        <f t="shared" ref="I284:AA284" si="37">SUMIF($E269:$E281,"Not NE",I269:I281)</f>
        <v>0</v>
      </c>
      <c r="J284" s="513">
        <f t="shared" si="37"/>
        <v>0</v>
      </c>
      <c r="K284" s="513">
        <f t="shared" si="37"/>
        <v>0</v>
      </c>
      <c r="L284" s="513">
        <f t="shared" si="37"/>
        <v>0</v>
      </c>
      <c r="M284" s="513">
        <f t="shared" si="37"/>
        <v>0</v>
      </c>
      <c r="N284" s="513">
        <f t="shared" si="37"/>
        <v>0</v>
      </c>
      <c r="O284" s="513">
        <f t="shared" si="37"/>
        <v>0</v>
      </c>
      <c r="P284" s="513">
        <f t="shared" si="37"/>
        <v>0</v>
      </c>
      <c r="Q284" s="513">
        <f t="shared" si="37"/>
        <v>0</v>
      </c>
      <c r="R284" s="513">
        <f t="shared" si="37"/>
        <v>0</v>
      </c>
      <c r="S284" s="513">
        <f t="shared" si="37"/>
        <v>0</v>
      </c>
      <c r="T284" s="513">
        <f t="shared" si="37"/>
        <v>0</v>
      </c>
      <c r="U284" s="513">
        <f t="shared" si="37"/>
        <v>0</v>
      </c>
      <c r="V284" s="513">
        <f t="shared" si="37"/>
        <v>0</v>
      </c>
      <c r="W284" s="513">
        <f t="shared" si="37"/>
        <v>0</v>
      </c>
      <c r="X284" s="513">
        <f t="shared" si="37"/>
        <v>0</v>
      </c>
      <c r="Y284" s="513">
        <f t="shared" si="37"/>
        <v>0</v>
      </c>
      <c r="Z284" s="513">
        <f t="shared" si="37"/>
        <v>0</v>
      </c>
      <c r="AA284" s="513">
        <f t="shared" si="37"/>
        <v>0</v>
      </c>
    </row>
    <row r="285" spans="2:27" x14ac:dyDescent="0.2">
      <c r="B285" s="737"/>
      <c r="C285" s="188" t="s">
        <v>71</v>
      </c>
      <c r="D285" s="189"/>
      <c r="E285" s="189"/>
      <c r="F285" s="189"/>
      <c r="G285" s="190"/>
      <c r="H285" s="519">
        <f t="shared" ref="H285:AA285" si="38">SUM(H269:H281)</f>
        <v>0</v>
      </c>
      <c r="I285" s="513">
        <f t="shared" si="38"/>
        <v>0</v>
      </c>
      <c r="J285" s="513">
        <f t="shared" si="38"/>
        <v>0</v>
      </c>
      <c r="K285" s="513">
        <f t="shared" si="38"/>
        <v>0</v>
      </c>
      <c r="L285" s="513">
        <f t="shared" si="38"/>
        <v>0</v>
      </c>
      <c r="M285" s="513">
        <f t="shared" si="38"/>
        <v>0</v>
      </c>
      <c r="N285" s="513">
        <f t="shared" si="38"/>
        <v>0</v>
      </c>
      <c r="O285" s="513">
        <f t="shared" si="38"/>
        <v>0</v>
      </c>
      <c r="P285" s="513">
        <f t="shared" si="38"/>
        <v>0</v>
      </c>
      <c r="Q285" s="513">
        <f t="shared" si="38"/>
        <v>0</v>
      </c>
      <c r="R285" s="513">
        <f t="shared" si="38"/>
        <v>0</v>
      </c>
      <c r="S285" s="513">
        <f t="shared" si="38"/>
        <v>0</v>
      </c>
      <c r="T285" s="513">
        <f t="shared" si="38"/>
        <v>0</v>
      </c>
      <c r="U285" s="513">
        <f t="shared" si="38"/>
        <v>0</v>
      </c>
      <c r="V285" s="513">
        <f t="shared" si="38"/>
        <v>0</v>
      </c>
      <c r="W285" s="513">
        <f t="shared" si="38"/>
        <v>0</v>
      </c>
      <c r="X285" s="513">
        <f t="shared" si="38"/>
        <v>0</v>
      </c>
      <c r="Y285" s="513">
        <f t="shared" si="38"/>
        <v>0</v>
      </c>
      <c r="Z285" s="513">
        <f t="shared" si="38"/>
        <v>0</v>
      </c>
      <c r="AA285" s="513">
        <f t="shared" si="38"/>
        <v>0</v>
      </c>
    </row>
    <row r="286" spans="2:27" ht="15" x14ac:dyDescent="0.2">
      <c r="B286" s="360" t="s">
        <v>18</v>
      </c>
      <c r="C286" s="201"/>
      <c r="D286" s="202"/>
      <c r="E286" s="202"/>
      <c r="F286" s="202"/>
      <c r="G286" s="203"/>
      <c r="H286" s="556"/>
      <c r="I286" s="556"/>
      <c r="J286" s="556"/>
      <c r="K286" s="556"/>
      <c r="L286" s="556"/>
      <c r="M286" s="556"/>
      <c r="N286" s="556"/>
      <c r="O286" s="556"/>
      <c r="P286" s="556"/>
      <c r="Q286" s="556"/>
      <c r="R286" s="556"/>
      <c r="S286" s="556"/>
      <c r="T286" s="556"/>
      <c r="U286" s="556"/>
      <c r="V286" s="556"/>
      <c r="W286" s="556"/>
      <c r="X286" s="556"/>
      <c r="Y286" s="556"/>
      <c r="Z286" s="556"/>
      <c r="AA286" s="556"/>
    </row>
    <row r="287" spans="2:27" x14ac:dyDescent="0.2">
      <c r="B287" s="736" t="str">
        <f>'RS Phys Flow'!B30</f>
        <v>Recreational and amenity visits</v>
      </c>
      <c r="C287" s="188" t="s">
        <v>191</v>
      </c>
      <c r="D287" s="189"/>
      <c r="E287" s="189"/>
      <c r="F287" s="189"/>
      <c r="G287" s="190"/>
      <c r="H287" s="512"/>
      <c r="I287" s="512"/>
      <c r="J287" s="512"/>
      <c r="K287" s="512"/>
      <c r="L287" s="512"/>
      <c r="M287" s="512"/>
      <c r="N287" s="512"/>
      <c r="O287" s="512"/>
      <c r="P287" s="512"/>
      <c r="Q287" s="512"/>
      <c r="R287" s="512"/>
      <c r="S287" s="512"/>
      <c r="T287" s="512"/>
      <c r="U287" s="512"/>
      <c r="V287" s="512"/>
      <c r="W287" s="512"/>
      <c r="X287" s="512"/>
      <c r="Y287" s="512"/>
      <c r="Z287" s="512"/>
      <c r="AA287" s="512"/>
    </row>
    <row r="288" spans="2:27" ht="28.5" x14ac:dyDescent="0.2">
      <c r="B288" s="737"/>
      <c r="C288" s="363" t="s">
        <v>286</v>
      </c>
      <c r="D288" s="310"/>
      <c r="E288" s="189" t="s">
        <v>80</v>
      </c>
      <c r="F288" s="357"/>
      <c r="G288" s="157"/>
      <c r="H288" s="552"/>
      <c r="I288" s="552"/>
      <c r="J288" s="552"/>
      <c r="K288" s="552"/>
      <c r="L288" s="552"/>
      <c r="M288" s="552"/>
      <c r="N288" s="552"/>
      <c r="O288" s="552"/>
      <c r="P288" s="552"/>
      <c r="Q288" s="552"/>
      <c r="R288" s="552"/>
      <c r="S288" s="552"/>
      <c r="T288" s="552"/>
      <c r="U288" s="552"/>
      <c r="V288" s="552"/>
      <c r="W288" s="552"/>
      <c r="X288" s="552"/>
      <c r="Y288" s="552"/>
      <c r="Z288" s="552"/>
      <c r="AA288" s="552"/>
    </row>
    <row r="289" spans="2:27" ht="28.5" x14ac:dyDescent="0.2">
      <c r="B289" s="737"/>
      <c r="C289" s="363" t="s">
        <v>287</v>
      </c>
      <c r="D289" s="357"/>
      <c r="E289" s="189" t="s">
        <v>80</v>
      </c>
      <c r="F289" s="357"/>
      <c r="G289" s="157"/>
      <c r="H289" s="552"/>
      <c r="I289" s="552"/>
      <c r="J289" s="552"/>
      <c r="K289" s="552"/>
      <c r="L289" s="552"/>
      <c r="M289" s="552"/>
      <c r="N289" s="552"/>
      <c r="O289" s="552"/>
      <c r="P289" s="552"/>
      <c r="Q289" s="552"/>
      <c r="R289" s="552"/>
      <c r="S289" s="552"/>
      <c r="T289" s="552"/>
      <c r="U289" s="552"/>
      <c r="V289" s="552"/>
      <c r="W289" s="552"/>
      <c r="X289" s="552"/>
      <c r="Y289" s="552"/>
      <c r="Z289" s="552"/>
      <c r="AA289" s="552"/>
    </row>
    <row r="290" spans="2:27" ht="28.5" x14ac:dyDescent="0.2">
      <c r="B290" s="737"/>
      <c r="C290" s="363" t="s">
        <v>288</v>
      </c>
      <c r="D290" s="357"/>
      <c r="E290" s="189" t="s">
        <v>80</v>
      </c>
      <c r="F290" s="357"/>
      <c r="G290" s="157"/>
      <c r="H290" s="552"/>
      <c r="I290" s="552"/>
      <c r="J290" s="552"/>
      <c r="K290" s="552"/>
      <c r="L290" s="552"/>
      <c r="M290" s="552"/>
      <c r="N290" s="552"/>
      <c r="O290" s="552"/>
      <c r="P290" s="552"/>
      <c r="Q290" s="552"/>
      <c r="R290" s="552"/>
      <c r="S290" s="552"/>
      <c r="T290" s="552"/>
      <c r="U290" s="552"/>
      <c r="V290" s="552"/>
      <c r="W290" s="552"/>
      <c r="X290" s="552"/>
      <c r="Y290" s="552"/>
      <c r="Z290" s="552"/>
      <c r="AA290" s="552"/>
    </row>
    <row r="291" spans="2:27" x14ac:dyDescent="0.2">
      <c r="B291" s="737"/>
      <c r="C291" s="191" t="s">
        <v>81</v>
      </c>
      <c r="D291" s="189"/>
      <c r="E291" s="189" t="s">
        <v>80</v>
      </c>
      <c r="F291" s="189"/>
      <c r="G291" s="190"/>
      <c r="H291" s="512">
        <f>(H288*'X RS Gen V Info'!$E$54)+('RS Attrib'!H289*'X RS Gen V Info'!$E$55)+('RS Attrib'!H290*'X RS Gen V Info'!$E$56)</f>
        <v>0</v>
      </c>
      <c r="I291" s="512">
        <f>(I288*'X RS Gen V Info'!$E$54)+('RS Attrib'!I289*'X RS Gen V Info'!$E$55)+('RS Attrib'!I290*'X RS Gen V Info'!$E$56)</f>
        <v>0</v>
      </c>
      <c r="J291" s="512">
        <f>(J288*'X RS Gen V Info'!$E$54)+('RS Attrib'!J289*'X RS Gen V Info'!$E$55)+('RS Attrib'!J290*'X RS Gen V Info'!$E$56)</f>
        <v>0</v>
      </c>
      <c r="K291" s="512">
        <f>(K288*'X RS Gen V Info'!$E$54)+('RS Attrib'!K289*'X RS Gen V Info'!$E$55)+('RS Attrib'!K290*'X RS Gen V Info'!$E$56)</f>
        <v>0</v>
      </c>
      <c r="L291" s="512">
        <f>(L288*'X RS Gen V Info'!$E$54)+('RS Attrib'!L289*'X RS Gen V Info'!$E$55)+('RS Attrib'!L290*'X RS Gen V Info'!$E$56)</f>
        <v>0</v>
      </c>
      <c r="M291" s="512">
        <f>(M288*'X RS Gen V Info'!$E$54)+('RS Attrib'!M289*'X RS Gen V Info'!$E$55)+('RS Attrib'!M290*'X RS Gen V Info'!$E$56)</f>
        <v>0</v>
      </c>
      <c r="N291" s="512">
        <f>(N288*'X RS Gen V Info'!$E$54)+('RS Attrib'!N289*'X RS Gen V Info'!$E$55)+('RS Attrib'!N290*'X RS Gen V Info'!$E$56)</f>
        <v>0</v>
      </c>
      <c r="O291" s="512">
        <f>(O288*'X RS Gen V Info'!$E$54)+('RS Attrib'!O289*'X RS Gen V Info'!$E$55)+('RS Attrib'!O290*'X RS Gen V Info'!$E$56)</f>
        <v>0</v>
      </c>
      <c r="P291" s="512">
        <f>(P288*'X RS Gen V Info'!$E$54)+('RS Attrib'!P289*'X RS Gen V Info'!$E$55)+('RS Attrib'!P290*'X RS Gen V Info'!$E$56)</f>
        <v>0</v>
      </c>
      <c r="Q291" s="512">
        <f>(Q288*'X RS Gen V Info'!$E$54)+('RS Attrib'!Q289*'X RS Gen V Info'!$E$55)+('RS Attrib'!Q290*'X RS Gen V Info'!$E$56)</f>
        <v>0</v>
      </c>
      <c r="R291" s="512">
        <f>(R288*'X RS Gen V Info'!$E$54)+('RS Attrib'!R289*'X RS Gen V Info'!$E$55)+('RS Attrib'!R290*'X RS Gen V Info'!$E$56)</f>
        <v>0</v>
      </c>
      <c r="S291" s="512">
        <f>(S288*'X RS Gen V Info'!$E$54)+('RS Attrib'!S289*'X RS Gen V Info'!$E$55)+('RS Attrib'!S290*'X RS Gen V Info'!$E$56)</f>
        <v>0</v>
      </c>
      <c r="T291" s="512">
        <f>(T288*'X RS Gen V Info'!$E$54)+('RS Attrib'!T289*'X RS Gen V Info'!$E$55)+('RS Attrib'!T290*'X RS Gen V Info'!$E$56)</f>
        <v>0</v>
      </c>
      <c r="U291" s="512">
        <f>(U288*'X RS Gen V Info'!$E$54)+('RS Attrib'!U289*'X RS Gen V Info'!$E$55)+('RS Attrib'!U290*'X RS Gen V Info'!$E$56)</f>
        <v>0</v>
      </c>
      <c r="V291" s="512">
        <f>(V288*'X RS Gen V Info'!$E$54)+('RS Attrib'!V289*'X RS Gen V Info'!$E$55)+('RS Attrib'!V290*'X RS Gen V Info'!$E$56)</f>
        <v>0</v>
      </c>
      <c r="W291" s="512">
        <f>(W288*'X RS Gen V Info'!$E$54)+('RS Attrib'!W289*'X RS Gen V Info'!$E$55)+('RS Attrib'!W290*'X RS Gen V Info'!$E$56)</f>
        <v>0</v>
      </c>
      <c r="X291" s="512">
        <f>(X288*'X RS Gen V Info'!$E$54)+('RS Attrib'!X289*'X RS Gen V Info'!$E$55)+('RS Attrib'!X290*'X RS Gen V Info'!$E$56)</f>
        <v>0</v>
      </c>
      <c r="Y291" s="512">
        <f>(Y288*'X RS Gen V Info'!$E$54)+('RS Attrib'!Y289*'X RS Gen V Info'!$E$55)+('RS Attrib'!Y290*'X RS Gen V Info'!$E$56)</f>
        <v>0</v>
      </c>
      <c r="Z291" s="512">
        <f>(Z288*'X RS Gen V Info'!$E$54)+('RS Attrib'!Z289*'X RS Gen V Info'!$E$55)+('RS Attrib'!Z290*'X RS Gen V Info'!$E$56)</f>
        <v>0</v>
      </c>
      <c r="AA291" s="512">
        <f>(AA288*'X RS Gen V Info'!$E$54)+('RS Attrib'!AA289*'X RS Gen V Info'!$E$55)+('RS Attrib'!AA290*'X RS Gen V Info'!$E$56)</f>
        <v>0</v>
      </c>
    </row>
    <row r="292" spans="2:27" x14ac:dyDescent="0.2">
      <c r="B292" s="737"/>
      <c r="C292" s="363" t="s">
        <v>177</v>
      </c>
      <c r="D292" s="357"/>
      <c r="E292" s="481" t="s">
        <v>61</v>
      </c>
      <c r="F292" s="357"/>
      <c r="G292" s="157"/>
      <c r="H292" s="552"/>
      <c r="I292" s="552"/>
      <c r="J292" s="552"/>
      <c r="K292" s="552"/>
      <c r="L292" s="552"/>
      <c r="M292" s="552"/>
      <c r="N292" s="552"/>
      <c r="O292" s="552"/>
      <c r="P292" s="552"/>
      <c r="Q292" s="552"/>
      <c r="R292" s="552"/>
      <c r="S292" s="552"/>
      <c r="T292" s="552"/>
      <c r="U292" s="552"/>
      <c r="V292" s="552"/>
      <c r="W292" s="552"/>
      <c r="X292" s="552"/>
      <c r="Y292" s="552"/>
      <c r="Z292" s="552"/>
      <c r="AA292" s="552"/>
    </row>
    <row r="293" spans="2:27" x14ac:dyDescent="0.2">
      <c r="B293" s="737"/>
      <c r="C293" s="362" t="s">
        <v>178</v>
      </c>
      <c r="D293" s="310"/>
      <c r="E293" s="481" t="s">
        <v>61</v>
      </c>
      <c r="F293" s="310"/>
      <c r="G293" s="311"/>
      <c r="H293" s="552"/>
      <c r="I293" s="552"/>
      <c r="J293" s="552"/>
      <c r="K293" s="552"/>
      <c r="L293" s="552"/>
      <c r="M293" s="552"/>
      <c r="N293" s="552"/>
      <c r="O293" s="552"/>
      <c r="P293" s="552"/>
      <c r="Q293" s="552"/>
      <c r="R293" s="552"/>
      <c r="S293" s="552"/>
      <c r="T293" s="552"/>
      <c r="U293" s="552"/>
      <c r="V293" s="552"/>
      <c r="W293" s="552"/>
      <c r="X293" s="552"/>
      <c r="Y293" s="552"/>
      <c r="Z293" s="552"/>
      <c r="AA293" s="552"/>
    </row>
    <row r="294" spans="2:27" x14ac:dyDescent="0.2">
      <c r="B294" s="737"/>
      <c r="C294" s="362" t="s">
        <v>179</v>
      </c>
      <c r="D294" s="357"/>
      <c r="E294" s="481" t="s">
        <v>61</v>
      </c>
      <c r="F294" s="357"/>
      <c r="G294" s="157"/>
      <c r="H294" s="552"/>
      <c r="I294" s="552"/>
      <c r="J294" s="552"/>
      <c r="K294" s="552"/>
      <c r="L294" s="552"/>
      <c r="M294" s="552"/>
      <c r="N294" s="552"/>
      <c r="O294" s="552"/>
      <c r="P294" s="552"/>
      <c r="Q294" s="552"/>
      <c r="R294" s="552"/>
      <c r="S294" s="552"/>
      <c r="T294" s="552"/>
      <c r="U294" s="552"/>
      <c r="V294" s="552"/>
      <c r="W294" s="552"/>
      <c r="X294" s="552"/>
      <c r="Y294" s="552"/>
      <c r="Z294" s="552"/>
      <c r="AA294" s="552"/>
    </row>
    <row r="295" spans="2:27" x14ac:dyDescent="0.2">
      <c r="B295" s="737"/>
      <c r="C295" s="362" t="s">
        <v>180</v>
      </c>
      <c r="D295" s="357"/>
      <c r="E295" s="481" t="s">
        <v>61</v>
      </c>
      <c r="F295" s="357"/>
      <c r="G295" s="157"/>
      <c r="H295" s="552"/>
      <c r="I295" s="552"/>
      <c r="J295" s="552"/>
      <c r="K295" s="552"/>
      <c r="L295" s="552"/>
      <c r="M295" s="552"/>
      <c r="N295" s="552"/>
      <c r="O295" s="552"/>
      <c r="P295" s="552"/>
      <c r="Q295" s="552"/>
      <c r="R295" s="552"/>
      <c r="S295" s="552"/>
      <c r="T295" s="552"/>
      <c r="U295" s="552"/>
      <c r="V295" s="552"/>
      <c r="W295" s="552"/>
      <c r="X295" s="552"/>
      <c r="Y295" s="552"/>
      <c r="Z295" s="552"/>
      <c r="AA295" s="552"/>
    </row>
    <row r="296" spans="2:27" x14ac:dyDescent="0.2">
      <c r="B296" s="737"/>
      <c r="C296" s="362" t="s">
        <v>181</v>
      </c>
      <c r="D296" s="357"/>
      <c r="E296" s="481" t="s">
        <v>61</v>
      </c>
      <c r="F296" s="357"/>
      <c r="G296" s="157"/>
      <c r="H296" s="552"/>
      <c r="I296" s="552"/>
      <c r="J296" s="552"/>
      <c r="K296" s="552"/>
      <c r="L296" s="552"/>
      <c r="M296" s="552"/>
      <c r="N296" s="552"/>
      <c r="O296" s="552"/>
      <c r="P296" s="552"/>
      <c r="Q296" s="552"/>
      <c r="R296" s="552"/>
      <c r="S296" s="552"/>
      <c r="T296" s="552"/>
      <c r="U296" s="552"/>
      <c r="V296" s="552"/>
      <c r="W296" s="552"/>
      <c r="X296" s="552"/>
      <c r="Y296" s="552"/>
      <c r="Z296" s="552"/>
      <c r="AA296" s="552"/>
    </row>
    <row r="297" spans="2:27" x14ac:dyDescent="0.2">
      <c r="B297" s="737"/>
      <c r="C297" s="362" t="s">
        <v>182</v>
      </c>
      <c r="D297" s="357"/>
      <c r="E297" s="481" t="s">
        <v>80</v>
      </c>
      <c r="F297" s="357"/>
      <c r="G297" s="157"/>
      <c r="H297" s="552"/>
      <c r="I297" s="552"/>
      <c r="J297" s="552"/>
      <c r="K297" s="552"/>
      <c r="L297" s="552"/>
      <c r="M297" s="552"/>
      <c r="N297" s="552"/>
      <c r="O297" s="552"/>
      <c r="P297" s="552"/>
      <c r="Q297" s="552"/>
      <c r="R297" s="552"/>
      <c r="S297" s="552"/>
      <c r="T297" s="552"/>
      <c r="U297" s="552"/>
      <c r="V297" s="552"/>
      <c r="W297" s="552"/>
      <c r="X297" s="552"/>
      <c r="Y297" s="552"/>
      <c r="Z297" s="552"/>
      <c r="AA297" s="552"/>
    </row>
    <row r="298" spans="2:27" x14ac:dyDescent="0.2">
      <c r="B298" s="737"/>
      <c r="C298" s="362" t="s">
        <v>183</v>
      </c>
      <c r="D298" s="357"/>
      <c r="E298" s="481" t="s">
        <v>80</v>
      </c>
      <c r="F298" s="357"/>
      <c r="G298" s="157"/>
      <c r="H298" s="552"/>
      <c r="I298" s="552"/>
      <c r="J298" s="552"/>
      <c r="K298" s="552"/>
      <c r="L298" s="552"/>
      <c r="M298" s="552"/>
      <c r="N298" s="552"/>
      <c r="O298" s="552"/>
      <c r="P298" s="552"/>
      <c r="Q298" s="552"/>
      <c r="R298" s="552"/>
      <c r="S298" s="552"/>
      <c r="T298" s="552"/>
      <c r="U298" s="552"/>
      <c r="V298" s="552"/>
      <c r="W298" s="552"/>
      <c r="X298" s="552"/>
      <c r="Y298" s="552"/>
      <c r="Z298" s="552"/>
      <c r="AA298" s="552"/>
    </row>
    <row r="299" spans="2:27" x14ac:dyDescent="0.2">
      <c r="B299" s="737"/>
      <c r="C299" s="364" t="s">
        <v>190</v>
      </c>
      <c r="D299" s="357"/>
      <c r="E299" s="357"/>
      <c r="F299" s="357"/>
      <c r="G299" s="157"/>
      <c r="H299" s="552"/>
      <c r="I299" s="552"/>
      <c r="J299" s="552"/>
      <c r="K299" s="552"/>
      <c r="L299" s="552"/>
      <c r="M299" s="552"/>
      <c r="N299" s="552"/>
      <c r="O299" s="552"/>
      <c r="P299" s="552"/>
      <c r="Q299" s="552"/>
      <c r="R299" s="552"/>
      <c r="S299" s="552"/>
      <c r="T299" s="552"/>
      <c r="U299" s="552"/>
      <c r="V299" s="552"/>
      <c r="W299" s="552"/>
      <c r="X299" s="552"/>
      <c r="Y299" s="552"/>
      <c r="Z299" s="552"/>
      <c r="AA299" s="552"/>
    </row>
    <row r="300" spans="2:27" x14ac:dyDescent="0.2">
      <c r="B300" s="737"/>
      <c r="C300" s="365"/>
      <c r="D300" s="357"/>
      <c r="E300" s="357"/>
      <c r="F300" s="357"/>
      <c r="G300" s="157"/>
      <c r="H300" s="552"/>
      <c r="I300" s="552"/>
      <c r="J300" s="552"/>
      <c r="K300" s="552"/>
      <c r="L300" s="552"/>
      <c r="M300" s="552"/>
      <c r="N300" s="552"/>
      <c r="O300" s="552"/>
      <c r="P300" s="552"/>
      <c r="Q300" s="552"/>
      <c r="R300" s="552"/>
      <c r="S300" s="552"/>
      <c r="T300" s="552"/>
      <c r="U300" s="552"/>
      <c r="V300" s="552"/>
      <c r="W300" s="552"/>
      <c r="X300" s="552"/>
      <c r="Y300" s="552"/>
      <c r="Z300" s="552"/>
      <c r="AA300" s="552"/>
    </row>
    <row r="301" spans="2:27" x14ac:dyDescent="0.2">
      <c r="B301" s="737"/>
      <c r="C301" s="365"/>
      <c r="D301" s="357"/>
      <c r="E301" s="357"/>
      <c r="F301" s="357"/>
      <c r="G301" s="157"/>
      <c r="H301" s="552"/>
      <c r="I301" s="552"/>
      <c r="J301" s="552"/>
      <c r="K301" s="552"/>
      <c r="L301" s="552"/>
      <c r="M301" s="552"/>
      <c r="N301" s="552"/>
      <c r="O301" s="552"/>
      <c r="P301" s="552"/>
      <c r="Q301" s="552"/>
      <c r="R301" s="552"/>
      <c r="S301" s="552"/>
      <c r="T301" s="552"/>
      <c r="U301" s="552"/>
      <c r="V301" s="552"/>
      <c r="W301" s="552"/>
      <c r="X301" s="552"/>
      <c r="Y301" s="552"/>
      <c r="Z301" s="552"/>
      <c r="AA301" s="552"/>
    </row>
    <row r="302" spans="2:27" x14ac:dyDescent="0.2">
      <c r="B302" s="737"/>
      <c r="C302" s="365"/>
      <c r="D302" s="357"/>
      <c r="E302" s="357"/>
      <c r="F302" s="357"/>
      <c r="G302" s="157"/>
      <c r="H302" s="552"/>
      <c r="I302" s="552"/>
      <c r="J302" s="552"/>
      <c r="K302" s="552"/>
      <c r="L302" s="552"/>
      <c r="M302" s="552"/>
      <c r="N302" s="552"/>
      <c r="O302" s="552"/>
      <c r="P302" s="552"/>
      <c r="Q302" s="552"/>
      <c r="R302" s="552"/>
      <c r="S302" s="552"/>
      <c r="T302" s="552"/>
      <c r="U302" s="552"/>
      <c r="V302" s="552"/>
      <c r="W302" s="552"/>
      <c r="X302" s="552"/>
      <c r="Y302" s="552"/>
      <c r="Z302" s="552"/>
      <c r="AA302" s="552"/>
    </row>
    <row r="303" spans="2:27" x14ac:dyDescent="0.2">
      <c r="B303" s="737"/>
      <c r="C303" s="365"/>
      <c r="D303" s="357"/>
      <c r="E303" s="357"/>
      <c r="F303" s="357"/>
      <c r="G303" s="157"/>
      <c r="H303" s="552"/>
      <c r="I303" s="552"/>
      <c r="J303" s="552"/>
      <c r="K303" s="552"/>
      <c r="L303" s="552"/>
      <c r="M303" s="552"/>
      <c r="N303" s="552"/>
      <c r="O303" s="552"/>
      <c r="P303" s="552"/>
      <c r="Q303" s="552"/>
      <c r="R303" s="552"/>
      <c r="S303" s="552"/>
      <c r="T303" s="552"/>
      <c r="U303" s="552"/>
      <c r="V303" s="552"/>
      <c r="W303" s="552"/>
      <c r="X303" s="552"/>
      <c r="Y303" s="552"/>
      <c r="Z303" s="552"/>
      <c r="AA303" s="552"/>
    </row>
    <row r="304" spans="2:27" x14ac:dyDescent="0.2">
      <c r="B304" s="737"/>
      <c r="C304" s="361" t="s">
        <v>75</v>
      </c>
      <c r="D304" s="189"/>
      <c r="E304" s="189"/>
      <c r="F304" s="189"/>
      <c r="G304" s="190"/>
      <c r="H304" s="512"/>
      <c r="I304" s="512"/>
      <c r="J304" s="512"/>
      <c r="K304" s="512"/>
      <c r="L304" s="512"/>
      <c r="M304" s="512"/>
      <c r="N304" s="512"/>
      <c r="O304" s="512"/>
      <c r="P304" s="512"/>
      <c r="Q304" s="512"/>
      <c r="R304" s="512"/>
      <c r="S304" s="512"/>
      <c r="T304" s="512"/>
      <c r="U304" s="512"/>
      <c r="V304" s="512"/>
      <c r="W304" s="512"/>
      <c r="X304" s="512"/>
      <c r="Y304" s="512"/>
      <c r="Z304" s="512"/>
      <c r="AA304" s="512"/>
    </row>
    <row r="305" spans="2:27" x14ac:dyDescent="0.2">
      <c r="B305" s="737"/>
      <c r="C305" s="366" t="s">
        <v>73</v>
      </c>
      <c r="D305" s="189"/>
      <c r="E305" s="189"/>
      <c r="F305" s="189"/>
      <c r="G305" s="190"/>
      <c r="H305" s="513">
        <f>SUMIF($E291:$E303,"NE",H291:H303)</f>
        <v>0</v>
      </c>
      <c r="I305" s="513">
        <f t="shared" ref="I305:AA305" si="39">SUMIF($E291:$E303,"NE",I291:I303)</f>
        <v>0</v>
      </c>
      <c r="J305" s="513">
        <f t="shared" si="39"/>
        <v>0</v>
      </c>
      <c r="K305" s="513">
        <f t="shared" si="39"/>
        <v>0</v>
      </c>
      <c r="L305" s="513">
        <f t="shared" si="39"/>
        <v>0</v>
      </c>
      <c r="M305" s="513">
        <f t="shared" si="39"/>
        <v>0</v>
      </c>
      <c r="N305" s="513">
        <f t="shared" si="39"/>
        <v>0</v>
      </c>
      <c r="O305" s="513">
        <f t="shared" si="39"/>
        <v>0</v>
      </c>
      <c r="P305" s="513">
        <f t="shared" si="39"/>
        <v>0</v>
      </c>
      <c r="Q305" s="513">
        <f t="shared" si="39"/>
        <v>0</v>
      </c>
      <c r="R305" s="513">
        <f t="shared" si="39"/>
        <v>0</v>
      </c>
      <c r="S305" s="513">
        <f t="shared" si="39"/>
        <v>0</v>
      </c>
      <c r="T305" s="513">
        <f t="shared" si="39"/>
        <v>0</v>
      </c>
      <c r="U305" s="513">
        <f t="shared" si="39"/>
        <v>0</v>
      </c>
      <c r="V305" s="513">
        <f t="shared" si="39"/>
        <v>0</v>
      </c>
      <c r="W305" s="513">
        <f t="shared" si="39"/>
        <v>0</v>
      </c>
      <c r="X305" s="513">
        <f t="shared" si="39"/>
        <v>0</v>
      </c>
      <c r="Y305" s="513">
        <f t="shared" si="39"/>
        <v>0</v>
      </c>
      <c r="Z305" s="513">
        <f t="shared" si="39"/>
        <v>0</v>
      </c>
      <c r="AA305" s="513">
        <f t="shared" si="39"/>
        <v>0</v>
      </c>
    </row>
    <row r="306" spans="2:27" x14ac:dyDescent="0.2">
      <c r="B306" s="737"/>
      <c r="C306" s="366" t="s">
        <v>74</v>
      </c>
      <c r="D306" s="189"/>
      <c r="E306" s="189"/>
      <c r="F306" s="189"/>
      <c r="G306" s="190"/>
      <c r="H306" s="513">
        <f>SUMIF($E291:$E303,"Not NE",H291:H303)</f>
        <v>0</v>
      </c>
      <c r="I306" s="513">
        <f t="shared" ref="I306:AA306" si="40">SUMIF($E291:$E303,"Not NE",I291:I303)</f>
        <v>0</v>
      </c>
      <c r="J306" s="513">
        <f t="shared" si="40"/>
        <v>0</v>
      </c>
      <c r="K306" s="513">
        <f t="shared" si="40"/>
        <v>0</v>
      </c>
      <c r="L306" s="513">
        <f t="shared" si="40"/>
        <v>0</v>
      </c>
      <c r="M306" s="513">
        <f t="shared" si="40"/>
        <v>0</v>
      </c>
      <c r="N306" s="513">
        <f t="shared" si="40"/>
        <v>0</v>
      </c>
      <c r="O306" s="513">
        <f t="shared" si="40"/>
        <v>0</v>
      </c>
      <c r="P306" s="513">
        <f t="shared" si="40"/>
        <v>0</v>
      </c>
      <c r="Q306" s="513">
        <f t="shared" si="40"/>
        <v>0</v>
      </c>
      <c r="R306" s="513">
        <f t="shared" si="40"/>
        <v>0</v>
      </c>
      <c r="S306" s="513">
        <f t="shared" si="40"/>
        <v>0</v>
      </c>
      <c r="T306" s="513">
        <f t="shared" si="40"/>
        <v>0</v>
      </c>
      <c r="U306" s="513">
        <f t="shared" si="40"/>
        <v>0</v>
      </c>
      <c r="V306" s="513">
        <f t="shared" si="40"/>
        <v>0</v>
      </c>
      <c r="W306" s="513">
        <f t="shared" si="40"/>
        <v>0</v>
      </c>
      <c r="X306" s="513">
        <f t="shared" si="40"/>
        <v>0</v>
      </c>
      <c r="Y306" s="513">
        <f t="shared" si="40"/>
        <v>0</v>
      </c>
      <c r="Z306" s="513">
        <f t="shared" si="40"/>
        <v>0</v>
      </c>
      <c r="AA306" s="513">
        <f t="shared" si="40"/>
        <v>0</v>
      </c>
    </row>
    <row r="307" spans="2:27" x14ac:dyDescent="0.2">
      <c r="B307" s="737"/>
      <c r="C307" s="367" t="s">
        <v>71</v>
      </c>
      <c r="D307" s="189"/>
      <c r="E307" s="189"/>
      <c r="F307" s="189"/>
      <c r="G307" s="190"/>
      <c r="H307" s="514">
        <f t="shared" ref="H307:AA307" si="41">SUM(H291:H303)</f>
        <v>0</v>
      </c>
      <c r="I307" s="515">
        <f t="shared" si="41"/>
        <v>0</v>
      </c>
      <c r="J307" s="515">
        <f t="shared" si="41"/>
        <v>0</v>
      </c>
      <c r="K307" s="515">
        <f t="shared" si="41"/>
        <v>0</v>
      </c>
      <c r="L307" s="515">
        <f t="shared" si="41"/>
        <v>0</v>
      </c>
      <c r="M307" s="515">
        <f t="shared" si="41"/>
        <v>0</v>
      </c>
      <c r="N307" s="515">
        <f t="shared" si="41"/>
        <v>0</v>
      </c>
      <c r="O307" s="515">
        <f t="shared" si="41"/>
        <v>0</v>
      </c>
      <c r="P307" s="515">
        <f t="shared" si="41"/>
        <v>0</v>
      </c>
      <c r="Q307" s="515">
        <f t="shared" si="41"/>
        <v>0</v>
      </c>
      <c r="R307" s="515">
        <f t="shared" si="41"/>
        <v>0</v>
      </c>
      <c r="S307" s="515">
        <f t="shared" si="41"/>
        <v>0</v>
      </c>
      <c r="T307" s="515">
        <f t="shared" si="41"/>
        <v>0</v>
      </c>
      <c r="U307" s="515">
        <f t="shared" si="41"/>
        <v>0</v>
      </c>
      <c r="V307" s="515">
        <f t="shared" si="41"/>
        <v>0</v>
      </c>
      <c r="W307" s="515">
        <f t="shared" si="41"/>
        <v>0</v>
      </c>
      <c r="X307" s="515">
        <f t="shared" si="41"/>
        <v>0</v>
      </c>
      <c r="Y307" s="515">
        <f t="shared" si="41"/>
        <v>0</v>
      </c>
      <c r="Z307" s="515">
        <f t="shared" si="41"/>
        <v>0</v>
      </c>
      <c r="AA307" s="515">
        <f t="shared" si="41"/>
        <v>0</v>
      </c>
    </row>
    <row r="308" spans="2:27" x14ac:dyDescent="0.2">
      <c r="B308" s="736" t="str">
        <f>'RS Phys Flow'!B31</f>
        <v>Scientific (Research)</v>
      </c>
      <c r="C308" s="204" t="s">
        <v>191</v>
      </c>
      <c r="D308" s="195"/>
      <c r="E308" s="195"/>
      <c r="F308" s="195"/>
      <c r="G308" s="196"/>
      <c r="H308" s="512"/>
      <c r="I308" s="512"/>
      <c r="J308" s="512"/>
      <c r="K308" s="512"/>
      <c r="L308" s="512"/>
      <c r="M308" s="512"/>
      <c r="N308" s="512"/>
      <c r="O308" s="512"/>
      <c r="P308" s="512"/>
      <c r="Q308" s="512"/>
      <c r="R308" s="512"/>
      <c r="S308" s="512"/>
      <c r="T308" s="512"/>
      <c r="U308" s="512"/>
      <c r="V308" s="512"/>
      <c r="W308" s="512"/>
      <c r="X308" s="512"/>
      <c r="Y308" s="512"/>
      <c r="Z308" s="512"/>
      <c r="AA308" s="512"/>
    </row>
    <row r="309" spans="2:27" ht="28.5" x14ac:dyDescent="0.2">
      <c r="B309" s="737"/>
      <c r="C309" s="363" t="s">
        <v>286</v>
      </c>
      <c r="D309" s="357"/>
      <c r="E309" s="189" t="s">
        <v>80</v>
      </c>
      <c r="F309" s="357"/>
      <c r="G309" s="157"/>
      <c r="H309" s="552"/>
      <c r="I309" s="552"/>
      <c r="J309" s="552"/>
      <c r="K309" s="552"/>
      <c r="L309" s="552"/>
      <c r="M309" s="552"/>
      <c r="N309" s="552"/>
      <c r="O309" s="552"/>
      <c r="P309" s="552"/>
      <c r="Q309" s="552"/>
      <c r="R309" s="552"/>
      <c r="S309" s="552"/>
      <c r="T309" s="552"/>
      <c r="U309" s="552"/>
      <c r="V309" s="552"/>
      <c r="W309" s="552"/>
      <c r="X309" s="552"/>
      <c r="Y309" s="552"/>
      <c r="Z309" s="552"/>
      <c r="AA309" s="552"/>
    </row>
    <row r="310" spans="2:27" ht="28.5" x14ac:dyDescent="0.2">
      <c r="B310" s="737"/>
      <c r="C310" s="363" t="s">
        <v>287</v>
      </c>
      <c r="D310" s="357"/>
      <c r="E310" s="189" t="s">
        <v>80</v>
      </c>
      <c r="F310" s="357"/>
      <c r="G310" s="157"/>
      <c r="H310" s="552"/>
      <c r="I310" s="552"/>
      <c r="J310" s="552"/>
      <c r="K310" s="552"/>
      <c r="L310" s="552"/>
      <c r="M310" s="552"/>
      <c r="N310" s="552"/>
      <c r="O310" s="552"/>
      <c r="P310" s="552"/>
      <c r="Q310" s="552"/>
      <c r="R310" s="552"/>
      <c r="S310" s="552"/>
      <c r="T310" s="552"/>
      <c r="U310" s="552"/>
      <c r="V310" s="552"/>
      <c r="W310" s="552"/>
      <c r="X310" s="552"/>
      <c r="Y310" s="552"/>
      <c r="Z310" s="552"/>
      <c r="AA310" s="552"/>
    </row>
    <row r="311" spans="2:27" ht="28.5" x14ac:dyDescent="0.2">
      <c r="B311" s="737"/>
      <c r="C311" s="363" t="s">
        <v>288</v>
      </c>
      <c r="D311" s="357"/>
      <c r="E311" s="189" t="s">
        <v>80</v>
      </c>
      <c r="F311" s="357"/>
      <c r="G311" s="157"/>
      <c r="H311" s="552"/>
      <c r="I311" s="552"/>
      <c r="J311" s="552"/>
      <c r="K311" s="552"/>
      <c r="L311" s="552"/>
      <c r="M311" s="552"/>
      <c r="N311" s="552"/>
      <c r="O311" s="552"/>
      <c r="P311" s="552"/>
      <c r="Q311" s="552"/>
      <c r="R311" s="552"/>
      <c r="S311" s="552"/>
      <c r="T311" s="552"/>
      <c r="U311" s="552"/>
      <c r="V311" s="552"/>
      <c r="W311" s="552"/>
      <c r="X311" s="552"/>
      <c r="Y311" s="552"/>
      <c r="Z311" s="552"/>
      <c r="AA311" s="552"/>
    </row>
    <row r="312" spans="2:27" x14ac:dyDescent="0.2">
      <c r="B312" s="737"/>
      <c r="C312" s="191" t="s">
        <v>81</v>
      </c>
      <c r="D312" s="189"/>
      <c r="E312" s="189" t="s">
        <v>80</v>
      </c>
      <c r="F312" s="189"/>
      <c r="G312" s="190"/>
      <c r="H312" s="512">
        <f>(H309*'X RS Gen V Info'!$E$54)+('RS Attrib'!H310*'X RS Gen V Info'!$E$55)+('RS Attrib'!H311*'X RS Gen V Info'!$E$56)</f>
        <v>0</v>
      </c>
      <c r="I312" s="512">
        <f>(I309*'X RS Gen V Info'!$E$54)+('RS Attrib'!I310*'X RS Gen V Info'!$E$55)+('RS Attrib'!I311*'X RS Gen V Info'!$E$56)</f>
        <v>0</v>
      </c>
      <c r="J312" s="512">
        <f>(J309*'X RS Gen V Info'!$E$54)+('RS Attrib'!J310*'X RS Gen V Info'!$E$55)+('RS Attrib'!J311*'X RS Gen V Info'!$E$56)</f>
        <v>0</v>
      </c>
      <c r="K312" s="512">
        <f>(K309*'X RS Gen V Info'!$E$54)+('RS Attrib'!K310*'X RS Gen V Info'!$E$55)+('RS Attrib'!K311*'X RS Gen V Info'!$E$56)</f>
        <v>0</v>
      </c>
      <c r="L312" s="512">
        <f>(L309*'X RS Gen V Info'!$E$54)+('RS Attrib'!L310*'X RS Gen V Info'!$E$55)+('RS Attrib'!L311*'X RS Gen V Info'!$E$56)</f>
        <v>0</v>
      </c>
      <c r="M312" s="512">
        <f>(M309*'X RS Gen V Info'!$E$54)+('RS Attrib'!M310*'X RS Gen V Info'!$E$55)+('RS Attrib'!M311*'X RS Gen V Info'!$E$56)</f>
        <v>0</v>
      </c>
      <c r="N312" s="512">
        <f>(N309*'X RS Gen V Info'!$E$54)+('RS Attrib'!N310*'X RS Gen V Info'!$E$55)+('RS Attrib'!N311*'X RS Gen V Info'!$E$56)</f>
        <v>0</v>
      </c>
      <c r="O312" s="512">
        <f>(O309*'X RS Gen V Info'!$E$54)+('RS Attrib'!O310*'X RS Gen V Info'!$E$55)+('RS Attrib'!O311*'X RS Gen V Info'!$E$56)</f>
        <v>0</v>
      </c>
      <c r="P312" s="512">
        <f>(P309*'X RS Gen V Info'!$E$54)+('RS Attrib'!P310*'X RS Gen V Info'!$E$55)+('RS Attrib'!P311*'X RS Gen V Info'!$E$56)</f>
        <v>0</v>
      </c>
      <c r="Q312" s="512">
        <f>(Q309*'X RS Gen V Info'!$E$54)+('RS Attrib'!Q310*'X RS Gen V Info'!$E$55)+('RS Attrib'!Q311*'X RS Gen V Info'!$E$56)</f>
        <v>0</v>
      </c>
      <c r="R312" s="512">
        <f>(R309*'X RS Gen V Info'!$E$54)+('RS Attrib'!R310*'X RS Gen V Info'!$E$55)+('RS Attrib'!R311*'X RS Gen V Info'!$E$56)</f>
        <v>0</v>
      </c>
      <c r="S312" s="512">
        <f>(S309*'X RS Gen V Info'!$E$54)+('RS Attrib'!S310*'X RS Gen V Info'!$E$55)+('RS Attrib'!S311*'X RS Gen V Info'!$E$56)</f>
        <v>0</v>
      </c>
      <c r="T312" s="512">
        <f>(T309*'X RS Gen V Info'!$E$54)+('RS Attrib'!T310*'X RS Gen V Info'!$E$55)+('RS Attrib'!T311*'X RS Gen V Info'!$E$56)</f>
        <v>0</v>
      </c>
      <c r="U312" s="512">
        <f>(U309*'X RS Gen V Info'!$E$54)+('RS Attrib'!U310*'X RS Gen V Info'!$E$55)+('RS Attrib'!U311*'X RS Gen V Info'!$E$56)</f>
        <v>0</v>
      </c>
      <c r="V312" s="512">
        <f>(V309*'X RS Gen V Info'!$E$54)+('RS Attrib'!V310*'X RS Gen V Info'!$E$55)+('RS Attrib'!V311*'X RS Gen V Info'!$E$56)</f>
        <v>0</v>
      </c>
      <c r="W312" s="512">
        <f>(W309*'X RS Gen V Info'!$E$54)+('RS Attrib'!W310*'X RS Gen V Info'!$E$55)+('RS Attrib'!W311*'X RS Gen V Info'!$E$56)</f>
        <v>0</v>
      </c>
      <c r="X312" s="512">
        <f>(X309*'X RS Gen V Info'!$E$54)+('RS Attrib'!X310*'X RS Gen V Info'!$E$55)+('RS Attrib'!X311*'X RS Gen V Info'!$E$56)</f>
        <v>0</v>
      </c>
      <c r="Y312" s="512">
        <f>(Y309*'X RS Gen V Info'!$E$54)+('RS Attrib'!Y310*'X RS Gen V Info'!$E$55)+('RS Attrib'!Y311*'X RS Gen V Info'!$E$56)</f>
        <v>0</v>
      </c>
      <c r="Z312" s="512">
        <f>(Z309*'X RS Gen V Info'!$E$54)+('RS Attrib'!Z310*'X RS Gen V Info'!$E$55)+('RS Attrib'!Z311*'X RS Gen V Info'!$E$56)</f>
        <v>0</v>
      </c>
      <c r="AA312" s="512">
        <f>(AA309*'X RS Gen V Info'!$E$54)+('RS Attrib'!AA310*'X RS Gen V Info'!$E$55)+('RS Attrib'!AA311*'X RS Gen V Info'!$E$56)</f>
        <v>0</v>
      </c>
    </row>
    <row r="313" spans="2:27" x14ac:dyDescent="0.2">
      <c r="B313" s="737"/>
      <c r="C313" s="363" t="s">
        <v>177</v>
      </c>
      <c r="D313" s="357"/>
      <c r="E313" s="481" t="s">
        <v>61</v>
      </c>
      <c r="F313" s="357"/>
      <c r="G313" s="157"/>
      <c r="H313" s="552"/>
      <c r="I313" s="552"/>
      <c r="J313" s="552"/>
      <c r="K313" s="552"/>
      <c r="L313" s="552"/>
      <c r="M313" s="552"/>
      <c r="N313" s="552"/>
      <c r="O313" s="552"/>
      <c r="P313" s="552"/>
      <c r="Q313" s="552"/>
      <c r="R313" s="552"/>
      <c r="S313" s="552"/>
      <c r="T313" s="552"/>
      <c r="U313" s="552"/>
      <c r="V313" s="552"/>
      <c r="W313" s="552"/>
      <c r="X313" s="552"/>
      <c r="Y313" s="552"/>
      <c r="Z313" s="552"/>
      <c r="AA313" s="552"/>
    </row>
    <row r="314" spans="2:27" x14ac:dyDescent="0.2">
      <c r="B314" s="737"/>
      <c r="C314" s="362" t="s">
        <v>178</v>
      </c>
      <c r="D314" s="357"/>
      <c r="E314" s="481" t="s">
        <v>61</v>
      </c>
      <c r="F314" s="357"/>
      <c r="G314" s="157"/>
      <c r="H314" s="552"/>
      <c r="I314" s="552"/>
      <c r="J314" s="552"/>
      <c r="K314" s="552"/>
      <c r="L314" s="552"/>
      <c r="M314" s="552"/>
      <c r="N314" s="552"/>
      <c r="O314" s="552"/>
      <c r="P314" s="552"/>
      <c r="Q314" s="552"/>
      <c r="R314" s="552"/>
      <c r="S314" s="552"/>
      <c r="T314" s="552"/>
      <c r="U314" s="552"/>
      <c r="V314" s="552"/>
      <c r="W314" s="552"/>
      <c r="X314" s="552"/>
      <c r="Y314" s="552"/>
      <c r="Z314" s="552"/>
      <c r="AA314" s="552"/>
    </row>
    <row r="315" spans="2:27" x14ac:dyDescent="0.2">
      <c r="B315" s="737"/>
      <c r="C315" s="362" t="s">
        <v>179</v>
      </c>
      <c r="D315" s="357"/>
      <c r="E315" s="481" t="s">
        <v>61</v>
      </c>
      <c r="F315" s="357"/>
      <c r="G315" s="157"/>
      <c r="H315" s="552"/>
      <c r="I315" s="552"/>
      <c r="J315" s="552"/>
      <c r="K315" s="552"/>
      <c r="L315" s="552"/>
      <c r="M315" s="552"/>
      <c r="N315" s="552"/>
      <c r="O315" s="552"/>
      <c r="P315" s="552"/>
      <c r="Q315" s="552"/>
      <c r="R315" s="552"/>
      <c r="S315" s="552"/>
      <c r="T315" s="552"/>
      <c r="U315" s="552"/>
      <c r="V315" s="552"/>
      <c r="W315" s="552"/>
      <c r="X315" s="552"/>
      <c r="Y315" s="552"/>
      <c r="Z315" s="552"/>
      <c r="AA315" s="552"/>
    </row>
    <row r="316" spans="2:27" x14ac:dyDescent="0.2">
      <c r="B316" s="737"/>
      <c r="C316" s="362" t="s">
        <v>180</v>
      </c>
      <c r="D316" s="357"/>
      <c r="E316" s="481" t="s">
        <v>61</v>
      </c>
      <c r="F316" s="357"/>
      <c r="G316" s="157"/>
      <c r="H316" s="552"/>
      <c r="I316" s="552"/>
      <c r="J316" s="552"/>
      <c r="K316" s="552"/>
      <c r="L316" s="552"/>
      <c r="M316" s="552"/>
      <c r="N316" s="552"/>
      <c r="O316" s="552"/>
      <c r="P316" s="552"/>
      <c r="Q316" s="552"/>
      <c r="R316" s="552"/>
      <c r="S316" s="552"/>
      <c r="T316" s="552"/>
      <c r="U316" s="552"/>
      <c r="V316" s="552"/>
      <c r="W316" s="552"/>
      <c r="X316" s="552"/>
      <c r="Y316" s="552"/>
      <c r="Z316" s="552"/>
      <c r="AA316" s="552"/>
    </row>
    <row r="317" spans="2:27" x14ac:dyDescent="0.2">
      <c r="B317" s="737"/>
      <c r="C317" s="362" t="s">
        <v>181</v>
      </c>
      <c r="D317" s="357"/>
      <c r="E317" s="481" t="s">
        <v>61</v>
      </c>
      <c r="F317" s="357"/>
      <c r="G317" s="157"/>
      <c r="H317" s="552"/>
      <c r="I317" s="552"/>
      <c r="J317" s="552"/>
      <c r="K317" s="552"/>
      <c r="L317" s="552"/>
      <c r="M317" s="552"/>
      <c r="N317" s="552"/>
      <c r="O317" s="552"/>
      <c r="P317" s="552"/>
      <c r="Q317" s="552"/>
      <c r="R317" s="552"/>
      <c r="S317" s="552"/>
      <c r="T317" s="552"/>
      <c r="U317" s="552"/>
      <c r="V317" s="552"/>
      <c r="W317" s="552"/>
      <c r="X317" s="552"/>
      <c r="Y317" s="552"/>
      <c r="Z317" s="552"/>
      <c r="AA317" s="552"/>
    </row>
    <row r="318" spans="2:27" x14ac:dyDescent="0.2">
      <c r="B318" s="737"/>
      <c r="C318" s="362" t="s">
        <v>182</v>
      </c>
      <c r="D318" s="357"/>
      <c r="E318" s="481" t="s">
        <v>80</v>
      </c>
      <c r="F318" s="357"/>
      <c r="G318" s="157"/>
      <c r="H318" s="552"/>
      <c r="I318" s="552"/>
      <c r="J318" s="552"/>
      <c r="K318" s="552"/>
      <c r="L318" s="552"/>
      <c r="M318" s="552"/>
      <c r="N318" s="552"/>
      <c r="O318" s="552"/>
      <c r="P318" s="552"/>
      <c r="Q318" s="552"/>
      <c r="R318" s="552"/>
      <c r="S318" s="552"/>
      <c r="T318" s="552"/>
      <c r="U318" s="552"/>
      <c r="V318" s="552"/>
      <c r="W318" s="552"/>
      <c r="X318" s="552"/>
      <c r="Y318" s="552"/>
      <c r="Z318" s="552"/>
      <c r="AA318" s="552"/>
    </row>
    <row r="319" spans="2:27" x14ac:dyDescent="0.2">
      <c r="B319" s="737"/>
      <c r="C319" s="362" t="s">
        <v>183</v>
      </c>
      <c r="D319" s="357"/>
      <c r="E319" s="481" t="s">
        <v>80</v>
      </c>
      <c r="F319" s="357"/>
      <c r="G319" s="157"/>
      <c r="H319" s="552"/>
      <c r="I319" s="552"/>
      <c r="J319" s="552"/>
      <c r="K319" s="552"/>
      <c r="L319" s="552"/>
      <c r="M319" s="552"/>
      <c r="N319" s="552"/>
      <c r="O319" s="552"/>
      <c r="P319" s="552"/>
      <c r="Q319" s="552"/>
      <c r="R319" s="552"/>
      <c r="S319" s="552"/>
      <c r="T319" s="552"/>
      <c r="U319" s="552"/>
      <c r="V319" s="552"/>
      <c r="W319" s="552"/>
      <c r="X319" s="552"/>
      <c r="Y319" s="552"/>
      <c r="Z319" s="552"/>
      <c r="AA319" s="552"/>
    </row>
    <row r="320" spans="2:27" x14ac:dyDescent="0.2">
      <c r="B320" s="737"/>
      <c r="C320" s="364" t="s">
        <v>190</v>
      </c>
      <c r="D320" s="357"/>
      <c r="E320" s="357"/>
      <c r="F320" s="357"/>
      <c r="G320" s="157"/>
      <c r="H320" s="552"/>
      <c r="I320" s="552"/>
      <c r="J320" s="552"/>
      <c r="K320" s="552"/>
      <c r="L320" s="552"/>
      <c r="M320" s="552"/>
      <c r="N320" s="552"/>
      <c r="O320" s="552"/>
      <c r="P320" s="552"/>
      <c r="Q320" s="552"/>
      <c r="R320" s="552"/>
      <c r="S320" s="552"/>
      <c r="T320" s="552"/>
      <c r="U320" s="552"/>
      <c r="V320" s="552"/>
      <c r="W320" s="552"/>
      <c r="X320" s="552"/>
      <c r="Y320" s="552"/>
      <c r="Z320" s="552"/>
      <c r="AA320" s="552"/>
    </row>
    <row r="321" spans="2:27" x14ac:dyDescent="0.2">
      <c r="B321" s="737"/>
      <c r="C321" s="359"/>
      <c r="D321" s="357"/>
      <c r="E321" s="357"/>
      <c r="F321" s="357"/>
      <c r="G321" s="157"/>
      <c r="H321" s="552"/>
      <c r="I321" s="552"/>
      <c r="J321" s="552"/>
      <c r="K321" s="552"/>
      <c r="L321" s="552"/>
      <c r="M321" s="552"/>
      <c r="N321" s="552"/>
      <c r="O321" s="552"/>
      <c r="P321" s="552"/>
      <c r="Q321" s="552"/>
      <c r="R321" s="552"/>
      <c r="S321" s="552"/>
      <c r="T321" s="552"/>
      <c r="U321" s="552"/>
      <c r="V321" s="552"/>
      <c r="W321" s="552"/>
      <c r="X321" s="552"/>
      <c r="Y321" s="552"/>
      <c r="Z321" s="552"/>
      <c r="AA321" s="552"/>
    </row>
    <row r="322" spans="2:27" x14ac:dyDescent="0.2">
      <c r="B322" s="737"/>
      <c r="C322" s="359"/>
      <c r="D322" s="357"/>
      <c r="E322" s="357"/>
      <c r="F322" s="357"/>
      <c r="G322" s="157"/>
      <c r="H322" s="552"/>
      <c r="I322" s="552"/>
      <c r="J322" s="552"/>
      <c r="K322" s="552"/>
      <c r="L322" s="552"/>
      <c r="M322" s="552"/>
      <c r="N322" s="552"/>
      <c r="O322" s="552"/>
      <c r="P322" s="552"/>
      <c r="Q322" s="552"/>
      <c r="R322" s="552"/>
      <c r="S322" s="552"/>
      <c r="T322" s="552"/>
      <c r="U322" s="552"/>
      <c r="V322" s="552"/>
      <c r="W322" s="552"/>
      <c r="X322" s="552"/>
      <c r="Y322" s="552"/>
      <c r="Z322" s="552"/>
      <c r="AA322" s="552"/>
    </row>
    <row r="323" spans="2:27" x14ac:dyDescent="0.2">
      <c r="B323" s="737"/>
      <c r="C323" s="359"/>
      <c r="D323" s="357"/>
      <c r="E323" s="357"/>
      <c r="F323" s="357"/>
      <c r="G323" s="157"/>
      <c r="H323" s="552"/>
      <c r="I323" s="552"/>
      <c r="J323" s="552"/>
      <c r="K323" s="552"/>
      <c r="L323" s="552"/>
      <c r="M323" s="552"/>
      <c r="N323" s="552"/>
      <c r="O323" s="552"/>
      <c r="P323" s="552"/>
      <c r="Q323" s="552"/>
      <c r="R323" s="552"/>
      <c r="S323" s="552"/>
      <c r="T323" s="552"/>
      <c r="U323" s="552"/>
      <c r="V323" s="552"/>
      <c r="W323" s="552"/>
      <c r="X323" s="552"/>
      <c r="Y323" s="552"/>
      <c r="Z323" s="552"/>
      <c r="AA323" s="552"/>
    </row>
    <row r="324" spans="2:27" x14ac:dyDescent="0.2">
      <c r="B324" s="737"/>
      <c r="C324" s="359"/>
      <c r="D324" s="357"/>
      <c r="E324" s="357"/>
      <c r="F324" s="357"/>
      <c r="G324" s="157"/>
      <c r="H324" s="552"/>
      <c r="I324" s="552"/>
      <c r="J324" s="552"/>
      <c r="K324" s="552"/>
      <c r="L324" s="552"/>
      <c r="M324" s="552"/>
      <c r="N324" s="552"/>
      <c r="O324" s="552"/>
      <c r="P324" s="552"/>
      <c r="Q324" s="552"/>
      <c r="R324" s="552"/>
      <c r="S324" s="552"/>
      <c r="T324" s="552"/>
      <c r="U324" s="552"/>
      <c r="V324" s="552"/>
      <c r="W324" s="552"/>
      <c r="X324" s="552"/>
      <c r="Y324" s="552"/>
      <c r="Z324" s="552"/>
      <c r="AA324" s="552"/>
    </row>
    <row r="325" spans="2:27" x14ac:dyDescent="0.2">
      <c r="B325" s="737"/>
      <c r="C325" s="188" t="s">
        <v>75</v>
      </c>
      <c r="D325" s="189"/>
      <c r="E325" s="189"/>
      <c r="F325" s="189"/>
      <c r="G325" s="190"/>
      <c r="H325" s="512"/>
      <c r="I325" s="512"/>
      <c r="J325" s="512"/>
      <c r="K325" s="512"/>
      <c r="L325" s="512"/>
      <c r="M325" s="512"/>
      <c r="N325" s="512"/>
      <c r="O325" s="512"/>
      <c r="P325" s="512"/>
      <c r="Q325" s="512"/>
      <c r="R325" s="512"/>
      <c r="S325" s="512"/>
      <c r="T325" s="512"/>
      <c r="U325" s="512"/>
      <c r="V325" s="512"/>
      <c r="W325" s="512"/>
      <c r="X325" s="512"/>
      <c r="Y325" s="512"/>
      <c r="Z325" s="512"/>
      <c r="AA325" s="512"/>
    </row>
    <row r="326" spans="2:27" x14ac:dyDescent="0.2">
      <c r="B326" s="737"/>
      <c r="C326" s="192" t="s">
        <v>73</v>
      </c>
      <c r="D326" s="189"/>
      <c r="E326" s="189"/>
      <c r="F326" s="189"/>
      <c r="G326" s="190"/>
      <c r="H326" s="513">
        <f>SUMIF($E312:$E324,"NE",H312:H324)</f>
        <v>0</v>
      </c>
      <c r="I326" s="513">
        <f t="shared" ref="I326:AA326" si="42">SUMIF($E312:$E324,"NE",I312:I324)</f>
        <v>0</v>
      </c>
      <c r="J326" s="513">
        <f t="shared" si="42"/>
        <v>0</v>
      </c>
      <c r="K326" s="513">
        <f t="shared" si="42"/>
        <v>0</v>
      </c>
      <c r="L326" s="513">
        <f t="shared" si="42"/>
        <v>0</v>
      </c>
      <c r="M326" s="513">
        <f t="shared" si="42"/>
        <v>0</v>
      </c>
      <c r="N326" s="513">
        <f t="shared" si="42"/>
        <v>0</v>
      </c>
      <c r="O326" s="513">
        <f t="shared" si="42"/>
        <v>0</v>
      </c>
      <c r="P326" s="513">
        <f t="shared" si="42"/>
        <v>0</v>
      </c>
      <c r="Q326" s="513">
        <f t="shared" si="42"/>
        <v>0</v>
      </c>
      <c r="R326" s="513">
        <f t="shared" si="42"/>
        <v>0</v>
      </c>
      <c r="S326" s="513">
        <f t="shared" si="42"/>
        <v>0</v>
      </c>
      <c r="T326" s="513">
        <f t="shared" si="42"/>
        <v>0</v>
      </c>
      <c r="U326" s="513">
        <f t="shared" si="42"/>
        <v>0</v>
      </c>
      <c r="V326" s="513">
        <f t="shared" si="42"/>
        <v>0</v>
      </c>
      <c r="W326" s="513">
        <f t="shared" si="42"/>
        <v>0</v>
      </c>
      <c r="X326" s="513">
        <f t="shared" si="42"/>
        <v>0</v>
      </c>
      <c r="Y326" s="513">
        <f t="shared" si="42"/>
        <v>0</v>
      </c>
      <c r="Z326" s="513">
        <f t="shared" si="42"/>
        <v>0</v>
      </c>
      <c r="AA326" s="513">
        <f t="shared" si="42"/>
        <v>0</v>
      </c>
    </row>
    <row r="327" spans="2:27" x14ac:dyDescent="0.2">
      <c r="B327" s="737"/>
      <c r="C327" s="192" t="s">
        <v>74</v>
      </c>
      <c r="D327" s="189"/>
      <c r="E327" s="189"/>
      <c r="F327" s="189"/>
      <c r="G327" s="190"/>
      <c r="H327" s="513">
        <f>SUMIF($E312:$E324,"Not NE",H312:H324)</f>
        <v>0</v>
      </c>
      <c r="I327" s="513">
        <f t="shared" ref="I327:AA327" si="43">SUMIF($E312:$E324,"Not NE",I312:I324)</f>
        <v>0</v>
      </c>
      <c r="J327" s="513">
        <f t="shared" si="43"/>
        <v>0</v>
      </c>
      <c r="K327" s="513">
        <f t="shared" si="43"/>
        <v>0</v>
      </c>
      <c r="L327" s="513">
        <f t="shared" si="43"/>
        <v>0</v>
      </c>
      <c r="M327" s="513">
        <f t="shared" si="43"/>
        <v>0</v>
      </c>
      <c r="N327" s="513">
        <f t="shared" si="43"/>
        <v>0</v>
      </c>
      <c r="O327" s="513">
        <f t="shared" si="43"/>
        <v>0</v>
      </c>
      <c r="P327" s="513">
        <f t="shared" si="43"/>
        <v>0</v>
      </c>
      <c r="Q327" s="513">
        <f t="shared" si="43"/>
        <v>0</v>
      </c>
      <c r="R327" s="513">
        <f t="shared" si="43"/>
        <v>0</v>
      </c>
      <c r="S327" s="513">
        <f t="shared" si="43"/>
        <v>0</v>
      </c>
      <c r="T327" s="513">
        <f t="shared" si="43"/>
        <v>0</v>
      </c>
      <c r="U327" s="513">
        <f t="shared" si="43"/>
        <v>0</v>
      </c>
      <c r="V327" s="513">
        <f t="shared" si="43"/>
        <v>0</v>
      </c>
      <c r="W327" s="513">
        <f t="shared" si="43"/>
        <v>0</v>
      </c>
      <c r="X327" s="513">
        <f t="shared" si="43"/>
        <v>0</v>
      </c>
      <c r="Y327" s="513">
        <f t="shared" si="43"/>
        <v>0</v>
      </c>
      <c r="Z327" s="513">
        <f t="shared" si="43"/>
        <v>0</v>
      </c>
      <c r="AA327" s="513">
        <f t="shared" si="43"/>
        <v>0</v>
      </c>
    </row>
    <row r="328" spans="2:27" x14ac:dyDescent="0.2">
      <c r="B328" s="737"/>
      <c r="C328" s="193" t="s">
        <v>71</v>
      </c>
      <c r="D328" s="194"/>
      <c r="E328" s="194"/>
      <c r="F328" s="194"/>
      <c r="G328" s="197"/>
      <c r="H328" s="514">
        <f t="shared" ref="H328:AA328" si="44">SUM(H312:H324)</f>
        <v>0</v>
      </c>
      <c r="I328" s="515">
        <f t="shared" si="44"/>
        <v>0</v>
      </c>
      <c r="J328" s="515">
        <f t="shared" si="44"/>
        <v>0</v>
      </c>
      <c r="K328" s="515">
        <f t="shared" si="44"/>
        <v>0</v>
      </c>
      <c r="L328" s="515">
        <f t="shared" si="44"/>
        <v>0</v>
      </c>
      <c r="M328" s="515">
        <f t="shared" si="44"/>
        <v>0</v>
      </c>
      <c r="N328" s="515">
        <f t="shared" si="44"/>
        <v>0</v>
      </c>
      <c r="O328" s="515">
        <f t="shared" si="44"/>
        <v>0</v>
      </c>
      <c r="P328" s="515">
        <f t="shared" si="44"/>
        <v>0</v>
      </c>
      <c r="Q328" s="515">
        <f t="shared" si="44"/>
        <v>0</v>
      </c>
      <c r="R328" s="515">
        <f t="shared" si="44"/>
        <v>0</v>
      </c>
      <c r="S328" s="515">
        <f t="shared" si="44"/>
        <v>0</v>
      </c>
      <c r="T328" s="515">
        <f t="shared" si="44"/>
        <v>0</v>
      </c>
      <c r="U328" s="515">
        <f t="shared" si="44"/>
        <v>0</v>
      </c>
      <c r="V328" s="515">
        <f t="shared" si="44"/>
        <v>0</v>
      </c>
      <c r="W328" s="515">
        <f t="shared" si="44"/>
        <v>0</v>
      </c>
      <c r="X328" s="515">
        <f t="shared" si="44"/>
        <v>0</v>
      </c>
      <c r="Y328" s="515">
        <f t="shared" si="44"/>
        <v>0</v>
      </c>
      <c r="Z328" s="515">
        <f t="shared" si="44"/>
        <v>0</v>
      </c>
      <c r="AA328" s="515">
        <f t="shared" si="44"/>
        <v>0</v>
      </c>
    </row>
    <row r="329" spans="2:27" x14ac:dyDescent="0.2">
      <c r="B329" s="736" t="str">
        <f>'RS Phys Flow'!B32</f>
        <v>Educational visits. Direct teaching</v>
      </c>
      <c r="C329" s="204" t="s">
        <v>191</v>
      </c>
      <c r="D329" s="189"/>
      <c r="E329" s="189"/>
      <c r="F329" s="189"/>
      <c r="G329" s="190"/>
      <c r="H329" s="512"/>
      <c r="I329" s="512"/>
      <c r="J329" s="512"/>
      <c r="K329" s="512"/>
      <c r="L329" s="512"/>
      <c r="M329" s="512"/>
      <c r="N329" s="512"/>
      <c r="O329" s="512"/>
      <c r="P329" s="512"/>
      <c r="Q329" s="512"/>
      <c r="R329" s="512"/>
      <c r="S329" s="512"/>
      <c r="T329" s="512"/>
      <c r="U329" s="512"/>
      <c r="V329" s="512"/>
      <c r="W329" s="512"/>
      <c r="X329" s="512"/>
      <c r="Y329" s="512"/>
      <c r="Z329" s="512"/>
      <c r="AA329" s="512"/>
    </row>
    <row r="330" spans="2:27" ht="28.5" x14ac:dyDescent="0.2">
      <c r="B330" s="737"/>
      <c r="C330" s="363" t="s">
        <v>286</v>
      </c>
      <c r="D330" s="357"/>
      <c r="E330" s="189" t="s">
        <v>80</v>
      </c>
      <c r="F330" s="357"/>
      <c r="G330" s="157"/>
      <c r="H330" s="552"/>
      <c r="I330" s="552"/>
      <c r="J330" s="552"/>
      <c r="K330" s="552"/>
      <c r="L330" s="552"/>
      <c r="M330" s="552"/>
      <c r="N330" s="552"/>
      <c r="O330" s="552"/>
      <c r="P330" s="552"/>
      <c r="Q330" s="552"/>
      <c r="R330" s="552"/>
      <c r="S330" s="552"/>
      <c r="T330" s="552"/>
      <c r="U330" s="552"/>
      <c r="V330" s="552"/>
      <c r="W330" s="552"/>
      <c r="X330" s="552"/>
      <c r="Y330" s="552"/>
      <c r="Z330" s="552"/>
      <c r="AA330" s="552"/>
    </row>
    <row r="331" spans="2:27" ht="28.5" x14ac:dyDescent="0.2">
      <c r="B331" s="737"/>
      <c r="C331" s="363" t="s">
        <v>287</v>
      </c>
      <c r="D331" s="357"/>
      <c r="E331" s="189" t="s">
        <v>80</v>
      </c>
      <c r="F331" s="357"/>
      <c r="G331" s="157"/>
      <c r="H331" s="552"/>
      <c r="I331" s="552"/>
      <c r="J331" s="552"/>
      <c r="K331" s="552"/>
      <c r="L331" s="552"/>
      <c r="M331" s="552"/>
      <c r="N331" s="552"/>
      <c r="O331" s="552"/>
      <c r="P331" s="552"/>
      <c r="Q331" s="552"/>
      <c r="R331" s="552"/>
      <c r="S331" s="552"/>
      <c r="T331" s="552"/>
      <c r="U331" s="552"/>
      <c r="V331" s="552"/>
      <c r="W331" s="552"/>
      <c r="X331" s="552"/>
      <c r="Y331" s="552"/>
      <c r="Z331" s="552"/>
      <c r="AA331" s="552"/>
    </row>
    <row r="332" spans="2:27" ht="28.5" x14ac:dyDescent="0.2">
      <c r="B332" s="737"/>
      <c r="C332" s="363" t="s">
        <v>288</v>
      </c>
      <c r="D332" s="357"/>
      <c r="E332" s="189" t="s">
        <v>80</v>
      </c>
      <c r="F332" s="357"/>
      <c r="G332" s="157"/>
      <c r="H332" s="552"/>
      <c r="I332" s="552"/>
      <c r="J332" s="552"/>
      <c r="K332" s="552"/>
      <c r="L332" s="552"/>
      <c r="M332" s="552"/>
      <c r="N332" s="552"/>
      <c r="O332" s="552"/>
      <c r="P332" s="552"/>
      <c r="Q332" s="552"/>
      <c r="R332" s="552"/>
      <c r="S332" s="552"/>
      <c r="T332" s="552"/>
      <c r="U332" s="552"/>
      <c r="V332" s="552"/>
      <c r="W332" s="552"/>
      <c r="X332" s="552"/>
      <c r="Y332" s="552"/>
      <c r="Z332" s="552"/>
      <c r="AA332" s="552"/>
    </row>
    <row r="333" spans="2:27" x14ac:dyDescent="0.2">
      <c r="B333" s="737"/>
      <c r="C333" s="191" t="s">
        <v>81</v>
      </c>
      <c r="D333" s="189"/>
      <c r="E333" s="189" t="s">
        <v>80</v>
      </c>
      <c r="F333" s="189"/>
      <c r="G333" s="190"/>
      <c r="H333" s="512">
        <f>(H330*'X RS Gen V Info'!$E$54)+('RS Attrib'!H331*'X RS Gen V Info'!$E$55)+('RS Attrib'!H332*'X RS Gen V Info'!$E$56)</f>
        <v>0</v>
      </c>
      <c r="I333" s="512">
        <f>(I330*'X RS Gen V Info'!$E$54)+('RS Attrib'!I331*'X RS Gen V Info'!$E$55)+('RS Attrib'!I332*'X RS Gen V Info'!$E$56)</f>
        <v>0</v>
      </c>
      <c r="J333" s="512">
        <f>(J330*'X RS Gen V Info'!$E$54)+('RS Attrib'!J331*'X RS Gen V Info'!$E$55)+('RS Attrib'!J332*'X RS Gen V Info'!$E$56)</f>
        <v>0</v>
      </c>
      <c r="K333" s="512">
        <f>(K330*'X RS Gen V Info'!$E$54)+('RS Attrib'!K331*'X RS Gen V Info'!$E$55)+('RS Attrib'!K332*'X RS Gen V Info'!$E$56)</f>
        <v>0</v>
      </c>
      <c r="L333" s="512">
        <f>(L330*'X RS Gen V Info'!$E$54)+('RS Attrib'!L331*'X RS Gen V Info'!$E$55)+('RS Attrib'!L332*'X RS Gen V Info'!$E$56)</f>
        <v>0</v>
      </c>
      <c r="M333" s="512">
        <f>(M330*'X RS Gen V Info'!$E$54)+('RS Attrib'!M331*'X RS Gen V Info'!$E$55)+('RS Attrib'!M332*'X RS Gen V Info'!$E$56)</f>
        <v>0</v>
      </c>
      <c r="N333" s="512">
        <f>(N330*'X RS Gen V Info'!$E$54)+('RS Attrib'!N331*'X RS Gen V Info'!$E$55)+('RS Attrib'!N332*'X RS Gen V Info'!$E$56)</f>
        <v>0</v>
      </c>
      <c r="O333" s="512">
        <f>(O330*'X RS Gen V Info'!$E$54)+('RS Attrib'!O331*'X RS Gen V Info'!$E$55)+('RS Attrib'!O332*'X RS Gen V Info'!$E$56)</f>
        <v>0</v>
      </c>
      <c r="P333" s="512">
        <f>(P330*'X RS Gen V Info'!$E$54)+('RS Attrib'!P331*'X RS Gen V Info'!$E$55)+('RS Attrib'!P332*'X RS Gen V Info'!$E$56)</f>
        <v>0</v>
      </c>
      <c r="Q333" s="512">
        <f>(Q330*'X RS Gen V Info'!$E$54)+('RS Attrib'!Q331*'X RS Gen V Info'!$E$55)+('RS Attrib'!Q332*'X RS Gen V Info'!$E$56)</f>
        <v>0</v>
      </c>
      <c r="R333" s="512">
        <f>(R330*'X RS Gen V Info'!$E$54)+('RS Attrib'!R331*'X RS Gen V Info'!$E$55)+('RS Attrib'!R332*'X RS Gen V Info'!$E$56)</f>
        <v>0</v>
      </c>
      <c r="S333" s="512">
        <f>(S330*'X RS Gen V Info'!$E$54)+('RS Attrib'!S331*'X RS Gen V Info'!$E$55)+('RS Attrib'!S332*'X RS Gen V Info'!$E$56)</f>
        <v>0</v>
      </c>
      <c r="T333" s="512">
        <f>(T330*'X RS Gen V Info'!$E$54)+('RS Attrib'!T331*'X RS Gen V Info'!$E$55)+('RS Attrib'!T332*'X RS Gen V Info'!$E$56)</f>
        <v>0</v>
      </c>
      <c r="U333" s="512">
        <f>(U330*'X RS Gen V Info'!$E$54)+('RS Attrib'!U331*'X RS Gen V Info'!$E$55)+('RS Attrib'!U332*'X RS Gen V Info'!$E$56)</f>
        <v>0</v>
      </c>
      <c r="V333" s="512">
        <f>(V330*'X RS Gen V Info'!$E$54)+('RS Attrib'!V331*'X RS Gen V Info'!$E$55)+('RS Attrib'!V332*'X RS Gen V Info'!$E$56)</f>
        <v>0</v>
      </c>
      <c r="W333" s="512">
        <f>(W330*'X RS Gen V Info'!$E$54)+('RS Attrib'!W331*'X RS Gen V Info'!$E$55)+('RS Attrib'!W332*'X RS Gen V Info'!$E$56)</f>
        <v>0</v>
      </c>
      <c r="X333" s="512">
        <f>(X330*'X RS Gen V Info'!$E$54)+('RS Attrib'!X331*'X RS Gen V Info'!$E$55)+('RS Attrib'!X332*'X RS Gen V Info'!$E$56)</f>
        <v>0</v>
      </c>
      <c r="Y333" s="512">
        <f>(Y330*'X RS Gen V Info'!$E$54)+('RS Attrib'!Y331*'X RS Gen V Info'!$E$55)+('RS Attrib'!Y332*'X RS Gen V Info'!$E$56)</f>
        <v>0</v>
      </c>
      <c r="Z333" s="512">
        <f>(Z330*'X RS Gen V Info'!$E$54)+('RS Attrib'!Z331*'X RS Gen V Info'!$E$55)+('RS Attrib'!Z332*'X RS Gen V Info'!$E$56)</f>
        <v>0</v>
      </c>
      <c r="AA333" s="512">
        <f>(AA330*'X RS Gen V Info'!$E$54)+('RS Attrib'!AA331*'X RS Gen V Info'!$E$55)+('RS Attrib'!AA332*'X RS Gen V Info'!$E$56)</f>
        <v>0</v>
      </c>
    </row>
    <row r="334" spans="2:27" x14ac:dyDescent="0.2">
      <c r="B334" s="737"/>
      <c r="C334" s="363" t="s">
        <v>177</v>
      </c>
      <c r="D334" s="357"/>
      <c r="E334" s="481" t="s">
        <v>61</v>
      </c>
      <c r="F334" s="357"/>
      <c r="G334" s="157"/>
      <c r="H334" s="552"/>
      <c r="I334" s="552"/>
      <c r="J334" s="552"/>
      <c r="K334" s="552"/>
      <c r="L334" s="552"/>
      <c r="M334" s="552"/>
      <c r="N334" s="552"/>
      <c r="O334" s="552"/>
      <c r="P334" s="552"/>
      <c r="Q334" s="552"/>
      <c r="R334" s="552"/>
      <c r="S334" s="552"/>
      <c r="T334" s="552"/>
      <c r="U334" s="552"/>
      <c r="V334" s="552"/>
      <c r="W334" s="552"/>
      <c r="X334" s="552"/>
      <c r="Y334" s="552"/>
      <c r="Z334" s="552"/>
      <c r="AA334" s="552"/>
    </row>
    <row r="335" spans="2:27" x14ac:dyDescent="0.2">
      <c r="B335" s="737"/>
      <c r="C335" s="362" t="s">
        <v>178</v>
      </c>
      <c r="D335" s="357"/>
      <c r="E335" s="481" t="s">
        <v>61</v>
      </c>
      <c r="F335" s="357"/>
      <c r="G335" s="157"/>
      <c r="H335" s="552"/>
      <c r="I335" s="552"/>
      <c r="J335" s="552"/>
      <c r="K335" s="552"/>
      <c r="L335" s="552"/>
      <c r="M335" s="552"/>
      <c r="N335" s="552"/>
      <c r="O335" s="552"/>
      <c r="P335" s="552"/>
      <c r="Q335" s="552"/>
      <c r="R335" s="552"/>
      <c r="S335" s="552"/>
      <c r="T335" s="552"/>
      <c r="U335" s="552"/>
      <c r="V335" s="552"/>
      <c r="W335" s="552"/>
      <c r="X335" s="552"/>
      <c r="Y335" s="552"/>
      <c r="Z335" s="552"/>
      <c r="AA335" s="552"/>
    </row>
    <row r="336" spans="2:27" x14ac:dyDescent="0.2">
      <c r="B336" s="737"/>
      <c r="C336" s="362" t="s">
        <v>179</v>
      </c>
      <c r="D336" s="357"/>
      <c r="E336" s="481" t="s">
        <v>61</v>
      </c>
      <c r="F336" s="357"/>
      <c r="G336" s="157"/>
      <c r="H336" s="552"/>
      <c r="I336" s="552"/>
      <c r="J336" s="552"/>
      <c r="K336" s="552"/>
      <c r="L336" s="552"/>
      <c r="M336" s="552"/>
      <c r="N336" s="552"/>
      <c r="O336" s="552"/>
      <c r="P336" s="552"/>
      <c r="Q336" s="552"/>
      <c r="R336" s="552"/>
      <c r="S336" s="552"/>
      <c r="T336" s="552"/>
      <c r="U336" s="552"/>
      <c r="V336" s="552"/>
      <c r="W336" s="552"/>
      <c r="X336" s="552"/>
      <c r="Y336" s="552"/>
      <c r="Z336" s="552"/>
      <c r="AA336" s="552"/>
    </row>
    <row r="337" spans="2:28" x14ac:dyDescent="0.2">
      <c r="B337" s="737"/>
      <c r="C337" s="362" t="s">
        <v>180</v>
      </c>
      <c r="D337" s="357"/>
      <c r="E337" s="481" t="s">
        <v>61</v>
      </c>
      <c r="F337" s="357"/>
      <c r="G337" s="157"/>
      <c r="H337" s="552"/>
      <c r="I337" s="552"/>
      <c r="J337" s="552"/>
      <c r="K337" s="552"/>
      <c r="L337" s="552"/>
      <c r="M337" s="552"/>
      <c r="N337" s="552"/>
      <c r="O337" s="552"/>
      <c r="P337" s="552"/>
      <c r="Q337" s="552"/>
      <c r="R337" s="552"/>
      <c r="S337" s="552"/>
      <c r="T337" s="552"/>
      <c r="U337" s="552"/>
      <c r="V337" s="552"/>
      <c r="W337" s="552"/>
      <c r="X337" s="552"/>
      <c r="Y337" s="552"/>
      <c r="Z337" s="552"/>
      <c r="AA337" s="552"/>
    </row>
    <row r="338" spans="2:28" x14ac:dyDescent="0.2">
      <c r="B338" s="737"/>
      <c r="C338" s="362" t="s">
        <v>181</v>
      </c>
      <c r="D338" s="357"/>
      <c r="E338" s="481" t="s">
        <v>61</v>
      </c>
      <c r="F338" s="357"/>
      <c r="G338" s="157"/>
      <c r="H338" s="552"/>
      <c r="I338" s="552"/>
      <c r="J338" s="552"/>
      <c r="K338" s="552"/>
      <c r="L338" s="552"/>
      <c r="M338" s="552"/>
      <c r="N338" s="552"/>
      <c r="O338" s="552"/>
      <c r="P338" s="552"/>
      <c r="Q338" s="552"/>
      <c r="R338" s="552"/>
      <c r="S338" s="552"/>
      <c r="T338" s="552"/>
      <c r="U338" s="552"/>
      <c r="V338" s="552"/>
      <c r="W338" s="552"/>
      <c r="X338" s="552"/>
      <c r="Y338" s="552"/>
      <c r="Z338" s="552"/>
      <c r="AA338" s="552"/>
    </row>
    <row r="339" spans="2:28" x14ac:dyDescent="0.2">
      <c r="B339" s="737"/>
      <c r="C339" s="362" t="s">
        <v>182</v>
      </c>
      <c r="D339" s="357"/>
      <c r="E339" s="481" t="s">
        <v>80</v>
      </c>
      <c r="F339" s="357"/>
      <c r="G339" s="157"/>
      <c r="H339" s="552"/>
      <c r="I339" s="552"/>
      <c r="J339" s="552"/>
      <c r="K339" s="552"/>
      <c r="L339" s="552"/>
      <c r="M339" s="552"/>
      <c r="N339" s="552"/>
      <c r="O339" s="552"/>
      <c r="P339" s="552"/>
      <c r="Q339" s="552"/>
      <c r="R339" s="552"/>
      <c r="S339" s="552"/>
      <c r="T339" s="552"/>
      <c r="U339" s="552"/>
      <c r="V339" s="552"/>
      <c r="W339" s="552"/>
      <c r="X339" s="552"/>
      <c r="Y339" s="552"/>
      <c r="Z339" s="552"/>
      <c r="AA339" s="552"/>
    </row>
    <row r="340" spans="2:28" x14ac:dyDescent="0.2">
      <c r="B340" s="737"/>
      <c r="C340" s="362" t="s">
        <v>183</v>
      </c>
      <c r="D340" s="357"/>
      <c r="E340" s="481" t="s">
        <v>80</v>
      </c>
      <c r="F340" s="357"/>
      <c r="G340" s="157"/>
      <c r="H340" s="552"/>
      <c r="I340" s="552"/>
      <c r="J340" s="552"/>
      <c r="K340" s="552"/>
      <c r="L340" s="552"/>
      <c r="M340" s="552"/>
      <c r="N340" s="552"/>
      <c r="O340" s="552"/>
      <c r="P340" s="552"/>
      <c r="Q340" s="552"/>
      <c r="R340" s="552"/>
      <c r="S340" s="552"/>
      <c r="T340" s="552"/>
      <c r="U340" s="552"/>
      <c r="V340" s="552"/>
      <c r="W340" s="552"/>
      <c r="X340" s="552"/>
      <c r="Y340" s="552"/>
      <c r="Z340" s="552"/>
      <c r="AA340" s="552"/>
    </row>
    <row r="341" spans="2:28" x14ac:dyDescent="0.2">
      <c r="B341" s="737"/>
      <c r="C341" s="364" t="s">
        <v>190</v>
      </c>
      <c r="D341" s="357"/>
      <c r="E341" s="357"/>
      <c r="F341" s="357"/>
      <c r="G341" s="157"/>
      <c r="H341" s="552"/>
      <c r="I341" s="552"/>
      <c r="J341" s="552"/>
      <c r="K341" s="552"/>
      <c r="L341" s="552"/>
      <c r="M341" s="552"/>
      <c r="N341" s="552"/>
      <c r="O341" s="552"/>
      <c r="P341" s="552"/>
      <c r="Q341" s="552"/>
      <c r="R341" s="552"/>
      <c r="S341" s="552"/>
      <c r="T341" s="552"/>
      <c r="U341" s="552"/>
      <c r="V341" s="552"/>
      <c r="W341" s="552"/>
      <c r="X341" s="552"/>
      <c r="Y341" s="552"/>
      <c r="Z341" s="552"/>
      <c r="AA341" s="552"/>
    </row>
    <row r="342" spans="2:28" x14ac:dyDescent="0.2">
      <c r="B342" s="737"/>
      <c r="C342" s="359"/>
      <c r="D342" s="357"/>
      <c r="E342" s="357"/>
      <c r="F342" s="357"/>
      <c r="G342" s="157"/>
      <c r="H342" s="552"/>
      <c r="I342" s="552"/>
      <c r="J342" s="552"/>
      <c r="K342" s="552"/>
      <c r="L342" s="552"/>
      <c r="M342" s="552"/>
      <c r="N342" s="552"/>
      <c r="O342" s="552"/>
      <c r="P342" s="552"/>
      <c r="Q342" s="552"/>
      <c r="R342" s="552"/>
      <c r="S342" s="552"/>
      <c r="T342" s="552"/>
      <c r="U342" s="552"/>
      <c r="V342" s="552"/>
      <c r="W342" s="552"/>
      <c r="X342" s="552"/>
      <c r="Y342" s="552"/>
      <c r="Z342" s="552"/>
      <c r="AA342" s="552"/>
    </row>
    <row r="343" spans="2:28" x14ac:dyDescent="0.2">
      <c r="B343" s="737"/>
      <c r="C343" s="359"/>
      <c r="D343" s="357"/>
      <c r="E343" s="357"/>
      <c r="F343" s="357"/>
      <c r="G343" s="157"/>
      <c r="H343" s="552"/>
      <c r="I343" s="552"/>
      <c r="J343" s="552"/>
      <c r="K343" s="552"/>
      <c r="L343" s="552"/>
      <c r="M343" s="552"/>
      <c r="N343" s="552"/>
      <c r="O343" s="552"/>
      <c r="P343" s="552"/>
      <c r="Q343" s="552"/>
      <c r="R343" s="552"/>
      <c r="S343" s="552"/>
      <c r="T343" s="552"/>
      <c r="U343" s="552"/>
      <c r="V343" s="552"/>
      <c r="W343" s="552"/>
      <c r="X343" s="552"/>
      <c r="Y343" s="552"/>
      <c r="Z343" s="552"/>
      <c r="AA343" s="552"/>
    </row>
    <row r="344" spans="2:28" x14ac:dyDescent="0.2">
      <c r="B344" s="737"/>
      <c r="C344" s="359"/>
      <c r="D344" s="357"/>
      <c r="E344" s="357"/>
      <c r="F344" s="357"/>
      <c r="G344" s="157"/>
      <c r="H344" s="552"/>
      <c r="I344" s="552"/>
      <c r="J344" s="552"/>
      <c r="K344" s="552"/>
      <c r="L344" s="552"/>
      <c r="M344" s="552"/>
      <c r="N344" s="552"/>
      <c r="O344" s="552"/>
      <c r="P344" s="552"/>
      <c r="Q344" s="552"/>
      <c r="R344" s="552"/>
      <c r="S344" s="552"/>
      <c r="T344" s="552"/>
      <c r="U344" s="552"/>
      <c r="V344" s="552"/>
      <c r="W344" s="552"/>
      <c r="X344" s="552"/>
      <c r="Y344" s="552"/>
      <c r="Z344" s="552"/>
      <c r="AA344" s="552"/>
    </row>
    <row r="345" spans="2:28" x14ac:dyDescent="0.2">
      <c r="B345" s="737"/>
      <c r="C345" s="359"/>
      <c r="D345" s="357"/>
      <c r="E345" s="357"/>
      <c r="F345" s="357"/>
      <c r="G345" s="157"/>
      <c r="H345" s="552"/>
      <c r="I345" s="552"/>
      <c r="J345" s="552"/>
      <c r="K345" s="552"/>
      <c r="L345" s="552"/>
      <c r="M345" s="552"/>
      <c r="N345" s="552"/>
      <c r="O345" s="552"/>
      <c r="P345" s="552"/>
      <c r="Q345" s="552"/>
      <c r="R345" s="552"/>
      <c r="S345" s="552"/>
      <c r="T345" s="552"/>
      <c r="U345" s="552"/>
      <c r="V345" s="552"/>
      <c r="W345" s="552"/>
      <c r="X345" s="552"/>
      <c r="Y345" s="552"/>
      <c r="Z345" s="552"/>
      <c r="AA345" s="552"/>
    </row>
    <row r="346" spans="2:28" x14ac:dyDescent="0.2">
      <c r="B346" s="737"/>
      <c r="C346" s="188" t="s">
        <v>75</v>
      </c>
      <c r="D346" s="189"/>
      <c r="E346" s="189"/>
      <c r="F346" s="189"/>
      <c r="G346" s="190"/>
      <c r="H346" s="512"/>
      <c r="I346" s="512"/>
      <c r="J346" s="512"/>
      <c r="K346" s="512"/>
      <c r="L346" s="512"/>
      <c r="M346" s="512"/>
      <c r="N346" s="512"/>
      <c r="O346" s="512"/>
      <c r="P346" s="512"/>
      <c r="Q346" s="512"/>
      <c r="R346" s="512"/>
      <c r="S346" s="512"/>
      <c r="T346" s="512"/>
      <c r="U346" s="512"/>
      <c r="V346" s="512"/>
      <c r="W346" s="512"/>
      <c r="X346" s="512"/>
      <c r="Y346" s="512"/>
      <c r="Z346" s="512"/>
      <c r="AA346" s="512"/>
    </row>
    <row r="347" spans="2:28" x14ac:dyDescent="0.2">
      <c r="B347" s="737"/>
      <c r="C347" s="192" t="s">
        <v>73</v>
      </c>
      <c r="D347" s="189"/>
      <c r="E347" s="189"/>
      <c r="F347" s="189"/>
      <c r="G347" s="190"/>
      <c r="H347" s="513">
        <f>SUMIF($E333:$E345,"NE",H333:H345)</f>
        <v>0</v>
      </c>
      <c r="I347" s="513">
        <f t="shared" ref="I347:AA347" si="45">SUMIF($E333:$E345,"NE",I333:I345)</f>
        <v>0</v>
      </c>
      <c r="J347" s="513">
        <f t="shared" si="45"/>
        <v>0</v>
      </c>
      <c r="K347" s="513">
        <f t="shared" si="45"/>
        <v>0</v>
      </c>
      <c r="L347" s="513">
        <f t="shared" si="45"/>
        <v>0</v>
      </c>
      <c r="M347" s="513">
        <f t="shared" si="45"/>
        <v>0</v>
      </c>
      <c r="N347" s="513">
        <f t="shared" si="45"/>
        <v>0</v>
      </c>
      <c r="O347" s="513">
        <f t="shared" si="45"/>
        <v>0</v>
      </c>
      <c r="P347" s="513">
        <f t="shared" si="45"/>
        <v>0</v>
      </c>
      <c r="Q347" s="513">
        <f t="shared" si="45"/>
        <v>0</v>
      </c>
      <c r="R347" s="513">
        <f t="shared" si="45"/>
        <v>0</v>
      </c>
      <c r="S347" s="513">
        <f t="shared" si="45"/>
        <v>0</v>
      </c>
      <c r="T347" s="513">
        <f t="shared" si="45"/>
        <v>0</v>
      </c>
      <c r="U347" s="513">
        <f t="shared" si="45"/>
        <v>0</v>
      </c>
      <c r="V347" s="513">
        <f t="shared" si="45"/>
        <v>0</v>
      </c>
      <c r="W347" s="513">
        <f t="shared" si="45"/>
        <v>0</v>
      </c>
      <c r="X347" s="513">
        <f t="shared" si="45"/>
        <v>0</v>
      </c>
      <c r="Y347" s="513">
        <f t="shared" si="45"/>
        <v>0</v>
      </c>
      <c r="Z347" s="513">
        <f t="shared" si="45"/>
        <v>0</v>
      </c>
      <c r="AA347" s="513">
        <f t="shared" si="45"/>
        <v>0</v>
      </c>
    </row>
    <row r="348" spans="2:28" x14ac:dyDescent="0.2">
      <c r="B348" s="737"/>
      <c r="C348" s="192" t="s">
        <v>74</v>
      </c>
      <c r="D348" s="189"/>
      <c r="E348" s="189"/>
      <c r="F348" s="189"/>
      <c r="G348" s="190"/>
      <c r="H348" s="513">
        <f>SUMIF($E333:$E345,"Not NE",H333:H345)</f>
        <v>0</v>
      </c>
      <c r="I348" s="513">
        <f t="shared" ref="I348:AA348" si="46">SUMIF($E333:$E345,"Not NE",I333:I345)</f>
        <v>0</v>
      </c>
      <c r="J348" s="513">
        <f t="shared" si="46"/>
        <v>0</v>
      </c>
      <c r="K348" s="513">
        <f t="shared" si="46"/>
        <v>0</v>
      </c>
      <c r="L348" s="513">
        <f t="shared" si="46"/>
        <v>0</v>
      </c>
      <c r="M348" s="513">
        <f t="shared" si="46"/>
        <v>0</v>
      </c>
      <c r="N348" s="513">
        <f t="shared" si="46"/>
        <v>0</v>
      </c>
      <c r="O348" s="513">
        <f t="shared" si="46"/>
        <v>0</v>
      </c>
      <c r="P348" s="513">
        <f t="shared" si="46"/>
        <v>0</v>
      </c>
      <c r="Q348" s="513">
        <f t="shared" si="46"/>
        <v>0</v>
      </c>
      <c r="R348" s="513">
        <f t="shared" si="46"/>
        <v>0</v>
      </c>
      <c r="S348" s="513">
        <f t="shared" si="46"/>
        <v>0</v>
      </c>
      <c r="T348" s="513">
        <f t="shared" si="46"/>
        <v>0</v>
      </c>
      <c r="U348" s="513">
        <f t="shared" si="46"/>
        <v>0</v>
      </c>
      <c r="V348" s="513">
        <f t="shared" si="46"/>
        <v>0</v>
      </c>
      <c r="W348" s="513">
        <f t="shared" si="46"/>
        <v>0</v>
      </c>
      <c r="X348" s="513">
        <f t="shared" si="46"/>
        <v>0</v>
      </c>
      <c r="Y348" s="513">
        <f t="shared" si="46"/>
        <v>0</v>
      </c>
      <c r="Z348" s="513">
        <f t="shared" si="46"/>
        <v>0</v>
      </c>
      <c r="AA348" s="513">
        <f t="shared" si="46"/>
        <v>0</v>
      </c>
    </row>
    <row r="349" spans="2:28" x14ac:dyDescent="0.2">
      <c r="B349" s="737"/>
      <c r="C349" s="193" t="s">
        <v>71</v>
      </c>
      <c r="D349" s="194"/>
      <c r="E349" s="194"/>
      <c r="F349" s="194"/>
      <c r="G349" s="197"/>
      <c r="H349" s="514">
        <f t="shared" ref="H349:AA349" si="47">SUM(H333:H345)</f>
        <v>0</v>
      </c>
      <c r="I349" s="515">
        <f t="shared" si="47"/>
        <v>0</v>
      </c>
      <c r="J349" s="515">
        <f t="shared" si="47"/>
        <v>0</v>
      </c>
      <c r="K349" s="515">
        <f t="shared" si="47"/>
        <v>0</v>
      </c>
      <c r="L349" s="515">
        <f t="shared" si="47"/>
        <v>0</v>
      </c>
      <c r="M349" s="515">
        <f t="shared" si="47"/>
        <v>0</v>
      </c>
      <c r="N349" s="515">
        <f t="shared" si="47"/>
        <v>0</v>
      </c>
      <c r="O349" s="515">
        <f t="shared" si="47"/>
        <v>0</v>
      </c>
      <c r="P349" s="515">
        <f t="shared" si="47"/>
        <v>0</v>
      </c>
      <c r="Q349" s="515">
        <f t="shared" si="47"/>
        <v>0</v>
      </c>
      <c r="R349" s="515">
        <f t="shared" si="47"/>
        <v>0</v>
      </c>
      <c r="S349" s="515">
        <f t="shared" si="47"/>
        <v>0</v>
      </c>
      <c r="T349" s="515">
        <f t="shared" si="47"/>
        <v>0</v>
      </c>
      <c r="U349" s="515">
        <f t="shared" si="47"/>
        <v>0</v>
      </c>
      <c r="V349" s="515">
        <f t="shared" si="47"/>
        <v>0</v>
      </c>
      <c r="W349" s="515">
        <f t="shared" si="47"/>
        <v>0</v>
      </c>
      <c r="X349" s="515">
        <f t="shared" si="47"/>
        <v>0</v>
      </c>
      <c r="Y349" s="515">
        <f t="shared" si="47"/>
        <v>0</v>
      </c>
      <c r="Z349" s="515">
        <f t="shared" si="47"/>
        <v>0</v>
      </c>
      <c r="AA349" s="515">
        <f t="shared" si="47"/>
        <v>0</v>
      </c>
    </row>
    <row r="350" spans="2:28" x14ac:dyDescent="0.2">
      <c r="B350" s="736" t="str">
        <f>'RS Phys Flow'!B33</f>
        <v>Educational visits. Site used by others</v>
      </c>
      <c r="C350" s="204" t="s">
        <v>191</v>
      </c>
      <c r="D350" s="189"/>
      <c r="E350" s="189"/>
      <c r="F350" s="189"/>
      <c r="G350" s="190"/>
      <c r="H350" s="512"/>
      <c r="I350" s="512"/>
      <c r="J350" s="512"/>
      <c r="K350" s="512"/>
      <c r="L350" s="512"/>
      <c r="M350" s="512"/>
      <c r="N350" s="512"/>
      <c r="O350" s="512"/>
      <c r="P350" s="512"/>
      <c r="Q350" s="512"/>
      <c r="R350" s="512"/>
      <c r="S350" s="512"/>
      <c r="T350" s="512"/>
      <c r="U350" s="512"/>
      <c r="V350" s="512"/>
      <c r="W350" s="512"/>
      <c r="X350" s="512"/>
      <c r="Y350" s="512"/>
      <c r="Z350" s="512"/>
      <c r="AA350" s="512"/>
      <c r="AB350" s="361"/>
    </row>
    <row r="351" spans="2:28" ht="28.5" x14ac:dyDescent="0.2">
      <c r="B351" s="737"/>
      <c r="C351" s="363" t="s">
        <v>286</v>
      </c>
      <c r="D351" s="357"/>
      <c r="E351" s="189" t="s">
        <v>80</v>
      </c>
      <c r="F351" s="357"/>
      <c r="G351" s="157"/>
      <c r="H351" s="552"/>
      <c r="I351" s="552"/>
      <c r="J351" s="552"/>
      <c r="K351" s="552"/>
      <c r="L351" s="552"/>
      <c r="M351" s="552"/>
      <c r="N351" s="552"/>
      <c r="O351" s="552"/>
      <c r="P351" s="552"/>
      <c r="Q351" s="552"/>
      <c r="R351" s="552"/>
      <c r="S351" s="552"/>
      <c r="T351" s="552"/>
      <c r="U351" s="552"/>
      <c r="V351" s="552"/>
      <c r="W351" s="552"/>
      <c r="X351" s="552"/>
      <c r="Y351" s="552"/>
      <c r="Z351" s="552"/>
      <c r="AA351" s="552"/>
      <c r="AB351" s="179"/>
    </row>
    <row r="352" spans="2:28" ht="28.5" x14ac:dyDescent="0.2">
      <c r="B352" s="737"/>
      <c r="C352" s="363" t="s">
        <v>287</v>
      </c>
      <c r="D352" s="357"/>
      <c r="E352" s="189" t="s">
        <v>80</v>
      </c>
      <c r="F352" s="357"/>
      <c r="G352" s="157"/>
      <c r="H352" s="552"/>
      <c r="I352" s="552"/>
      <c r="J352" s="552"/>
      <c r="K352" s="552"/>
      <c r="L352" s="552"/>
      <c r="M352" s="552"/>
      <c r="N352" s="552"/>
      <c r="O352" s="552"/>
      <c r="P352" s="552"/>
      <c r="Q352" s="552"/>
      <c r="R352" s="552"/>
      <c r="S352" s="552"/>
      <c r="T352" s="552"/>
      <c r="U352" s="552"/>
      <c r="V352" s="552"/>
      <c r="W352" s="552"/>
      <c r="X352" s="552"/>
      <c r="Y352" s="552"/>
      <c r="Z352" s="552"/>
      <c r="AA352" s="552"/>
      <c r="AB352" s="179"/>
    </row>
    <row r="353" spans="2:28" ht="28.5" x14ac:dyDescent="0.2">
      <c r="B353" s="737"/>
      <c r="C353" s="363" t="s">
        <v>288</v>
      </c>
      <c r="D353" s="357"/>
      <c r="E353" s="189" t="s">
        <v>80</v>
      </c>
      <c r="F353" s="357"/>
      <c r="G353" s="157"/>
      <c r="H353" s="552"/>
      <c r="I353" s="552"/>
      <c r="J353" s="552"/>
      <c r="K353" s="552"/>
      <c r="L353" s="552"/>
      <c r="M353" s="552"/>
      <c r="N353" s="552"/>
      <c r="O353" s="552"/>
      <c r="P353" s="552"/>
      <c r="Q353" s="552"/>
      <c r="R353" s="552"/>
      <c r="S353" s="552"/>
      <c r="T353" s="552"/>
      <c r="U353" s="552"/>
      <c r="V353" s="552"/>
      <c r="W353" s="552"/>
      <c r="X353" s="552"/>
      <c r="Y353" s="552"/>
      <c r="Z353" s="552"/>
      <c r="AA353" s="552"/>
      <c r="AB353" s="179"/>
    </row>
    <row r="354" spans="2:28" x14ac:dyDescent="0.2">
      <c r="B354" s="737"/>
      <c r="C354" s="191" t="s">
        <v>81</v>
      </c>
      <c r="D354" s="189"/>
      <c r="E354" s="189" t="s">
        <v>80</v>
      </c>
      <c r="F354" s="189"/>
      <c r="G354" s="190"/>
      <c r="H354" s="512">
        <f>(H351*'X RS Gen V Info'!$E$54)+('RS Attrib'!H352*'X RS Gen V Info'!$E$55)+('RS Attrib'!H353*'X RS Gen V Info'!$E$56)</f>
        <v>0</v>
      </c>
      <c r="I354" s="512">
        <f>(I351*'X RS Gen V Info'!$E$54)+('RS Attrib'!I352*'X RS Gen V Info'!$E$55)+('RS Attrib'!I353*'X RS Gen V Info'!$E$56)</f>
        <v>0</v>
      </c>
      <c r="J354" s="512">
        <f>(J351*'X RS Gen V Info'!$E$54)+('RS Attrib'!J352*'X RS Gen V Info'!$E$55)+('RS Attrib'!J353*'X RS Gen V Info'!$E$56)</f>
        <v>0</v>
      </c>
      <c r="K354" s="512">
        <f>(K351*'X RS Gen V Info'!$E$54)+('RS Attrib'!K352*'X RS Gen V Info'!$E$55)+('RS Attrib'!K353*'X RS Gen V Info'!$E$56)</f>
        <v>0</v>
      </c>
      <c r="L354" s="512">
        <f>(L351*'X RS Gen V Info'!$E$54)+('RS Attrib'!L352*'X RS Gen V Info'!$E$55)+('RS Attrib'!L353*'X RS Gen V Info'!$E$56)</f>
        <v>0</v>
      </c>
      <c r="M354" s="512">
        <f>(M351*'X RS Gen V Info'!$E$54)+('RS Attrib'!M352*'X RS Gen V Info'!$E$55)+('RS Attrib'!M353*'X RS Gen V Info'!$E$56)</f>
        <v>0</v>
      </c>
      <c r="N354" s="512">
        <f>(N351*'X RS Gen V Info'!$E$54)+('RS Attrib'!N352*'X RS Gen V Info'!$E$55)+('RS Attrib'!N353*'X RS Gen V Info'!$E$56)</f>
        <v>0</v>
      </c>
      <c r="O354" s="512">
        <f>(O351*'X RS Gen V Info'!$E$54)+('RS Attrib'!O352*'X RS Gen V Info'!$E$55)+('RS Attrib'!O353*'X RS Gen V Info'!$E$56)</f>
        <v>0</v>
      </c>
      <c r="P354" s="512">
        <f>(P351*'X RS Gen V Info'!$E$54)+('RS Attrib'!P352*'X RS Gen V Info'!$E$55)+('RS Attrib'!P353*'X RS Gen V Info'!$E$56)</f>
        <v>0</v>
      </c>
      <c r="Q354" s="512">
        <f>(Q351*'X RS Gen V Info'!$E$54)+('RS Attrib'!Q352*'X RS Gen V Info'!$E$55)+('RS Attrib'!Q353*'X RS Gen V Info'!$E$56)</f>
        <v>0</v>
      </c>
      <c r="R354" s="512">
        <f>(R351*'X RS Gen V Info'!$E$54)+('RS Attrib'!R352*'X RS Gen V Info'!$E$55)+('RS Attrib'!R353*'X RS Gen V Info'!$E$56)</f>
        <v>0</v>
      </c>
      <c r="S354" s="512">
        <f>(S351*'X RS Gen V Info'!$E$54)+('RS Attrib'!S352*'X RS Gen V Info'!$E$55)+('RS Attrib'!S353*'X RS Gen V Info'!$E$56)</f>
        <v>0</v>
      </c>
      <c r="T354" s="512">
        <f>(T351*'X RS Gen V Info'!$E$54)+('RS Attrib'!T352*'X RS Gen V Info'!$E$55)+('RS Attrib'!T353*'X RS Gen V Info'!$E$56)</f>
        <v>0</v>
      </c>
      <c r="U354" s="512">
        <f>(U351*'X RS Gen V Info'!$E$54)+('RS Attrib'!U352*'X RS Gen V Info'!$E$55)+('RS Attrib'!U353*'X RS Gen V Info'!$E$56)</f>
        <v>0</v>
      </c>
      <c r="V354" s="512">
        <f>(V351*'X RS Gen V Info'!$E$54)+('RS Attrib'!V352*'X RS Gen V Info'!$E$55)+('RS Attrib'!V353*'X RS Gen V Info'!$E$56)</f>
        <v>0</v>
      </c>
      <c r="W354" s="512">
        <f>(W351*'X RS Gen V Info'!$E$54)+('RS Attrib'!W352*'X RS Gen V Info'!$E$55)+('RS Attrib'!W353*'X RS Gen V Info'!$E$56)</f>
        <v>0</v>
      </c>
      <c r="X354" s="512">
        <f>(X351*'X RS Gen V Info'!$E$54)+('RS Attrib'!X352*'X RS Gen V Info'!$E$55)+('RS Attrib'!X353*'X RS Gen V Info'!$E$56)</f>
        <v>0</v>
      </c>
      <c r="Y354" s="512">
        <f>(Y351*'X RS Gen V Info'!$E$54)+('RS Attrib'!Y352*'X RS Gen V Info'!$E$55)+('RS Attrib'!Y353*'X RS Gen V Info'!$E$56)</f>
        <v>0</v>
      </c>
      <c r="Z354" s="512">
        <f>(Z351*'X RS Gen V Info'!$E$54)+('RS Attrib'!Z352*'X RS Gen V Info'!$E$55)+('RS Attrib'!Z353*'X RS Gen V Info'!$E$56)</f>
        <v>0</v>
      </c>
      <c r="AA354" s="512">
        <f>(AA351*'X RS Gen V Info'!$E$54)+('RS Attrib'!AA352*'X RS Gen V Info'!$E$55)+('RS Attrib'!AA353*'X RS Gen V Info'!$E$56)</f>
        <v>0</v>
      </c>
      <c r="AB354" s="179"/>
    </row>
    <row r="355" spans="2:28" x14ac:dyDescent="0.2">
      <c r="B355" s="737"/>
      <c r="C355" s="363" t="s">
        <v>177</v>
      </c>
      <c r="D355" s="357"/>
      <c r="E355" s="481" t="s">
        <v>61</v>
      </c>
      <c r="F355" s="357"/>
      <c r="G355" s="157"/>
      <c r="H355" s="552"/>
      <c r="I355" s="552"/>
      <c r="J355" s="552"/>
      <c r="K355" s="552"/>
      <c r="L355" s="552"/>
      <c r="M355" s="552"/>
      <c r="N355" s="552"/>
      <c r="O355" s="552"/>
      <c r="P355" s="552"/>
      <c r="Q355" s="552"/>
      <c r="R355" s="552"/>
      <c r="S355" s="552"/>
      <c r="T355" s="552"/>
      <c r="U355" s="552"/>
      <c r="V355" s="552"/>
      <c r="W355" s="552"/>
      <c r="X355" s="552"/>
      <c r="Y355" s="552"/>
      <c r="Z355" s="552"/>
      <c r="AA355" s="552"/>
      <c r="AB355" s="179"/>
    </row>
    <row r="356" spans="2:28" x14ac:dyDescent="0.2">
      <c r="B356" s="737"/>
      <c r="C356" s="362" t="s">
        <v>178</v>
      </c>
      <c r="D356" s="357"/>
      <c r="E356" s="481" t="s">
        <v>61</v>
      </c>
      <c r="F356" s="357"/>
      <c r="G356" s="157"/>
      <c r="H356" s="552"/>
      <c r="I356" s="552"/>
      <c r="J356" s="552"/>
      <c r="K356" s="552"/>
      <c r="L356" s="552"/>
      <c r="M356" s="552"/>
      <c r="N356" s="552"/>
      <c r="O356" s="552"/>
      <c r="P356" s="552"/>
      <c r="Q356" s="552"/>
      <c r="R356" s="552"/>
      <c r="S356" s="552"/>
      <c r="T356" s="552"/>
      <c r="U356" s="552"/>
      <c r="V356" s="552"/>
      <c r="W356" s="552"/>
      <c r="X356" s="552"/>
      <c r="Y356" s="552"/>
      <c r="Z356" s="552"/>
      <c r="AA356" s="552"/>
      <c r="AB356" s="179"/>
    </row>
    <row r="357" spans="2:28" x14ac:dyDescent="0.2">
      <c r="B357" s="737"/>
      <c r="C357" s="362" t="s">
        <v>179</v>
      </c>
      <c r="D357" s="357"/>
      <c r="E357" s="481" t="s">
        <v>61</v>
      </c>
      <c r="F357" s="357"/>
      <c r="G357" s="157"/>
      <c r="H357" s="552"/>
      <c r="I357" s="552"/>
      <c r="J357" s="552"/>
      <c r="K357" s="552"/>
      <c r="L357" s="552"/>
      <c r="M357" s="552"/>
      <c r="N357" s="552"/>
      <c r="O357" s="552"/>
      <c r="P357" s="552"/>
      <c r="Q357" s="552"/>
      <c r="R357" s="552"/>
      <c r="S357" s="552"/>
      <c r="T357" s="552"/>
      <c r="U357" s="552"/>
      <c r="V357" s="552"/>
      <c r="W357" s="552"/>
      <c r="X357" s="552"/>
      <c r="Y357" s="552"/>
      <c r="Z357" s="552"/>
      <c r="AA357" s="552"/>
      <c r="AB357" s="179"/>
    </row>
    <row r="358" spans="2:28" x14ac:dyDescent="0.2">
      <c r="B358" s="737"/>
      <c r="C358" s="362" t="s">
        <v>180</v>
      </c>
      <c r="D358" s="357"/>
      <c r="E358" s="481" t="s">
        <v>61</v>
      </c>
      <c r="F358" s="357"/>
      <c r="G358" s="157"/>
      <c r="H358" s="552"/>
      <c r="I358" s="552"/>
      <c r="J358" s="552"/>
      <c r="K358" s="552"/>
      <c r="L358" s="552"/>
      <c r="M358" s="552"/>
      <c r="N358" s="552"/>
      <c r="O358" s="552"/>
      <c r="P358" s="552"/>
      <c r="Q358" s="552"/>
      <c r="R358" s="552"/>
      <c r="S358" s="552"/>
      <c r="T358" s="552"/>
      <c r="U358" s="552"/>
      <c r="V358" s="552"/>
      <c r="W358" s="552"/>
      <c r="X358" s="552"/>
      <c r="Y358" s="552"/>
      <c r="Z358" s="552"/>
      <c r="AA358" s="552"/>
      <c r="AB358" s="179"/>
    </row>
    <row r="359" spans="2:28" x14ac:dyDescent="0.2">
      <c r="B359" s="737"/>
      <c r="C359" s="362" t="s">
        <v>181</v>
      </c>
      <c r="D359" s="357"/>
      <c r="E359" s="481" t="s">
        <v>61</v>
      </c>
      <c r="F359" s="357"/>
      <c r="G359" s="157"/>
      <c r="H359" s="552"/>
      <c r="I359" s="552"/>
      <c r="J359" s="552"/>
      <c r="K359" s="552"/>
      <c r="L359" s="552"/>
      <c r="M359" s="552"/>
      <c r="N359" s="552"/>
      <c r="O359" s="552"/>
      <c r="P359" s="552"/>
      <c r="Q359" s="552"/>
      <c r="R359" s="552"/>
      <c r="S359" s="552"/>
      <c r="T359" s="552"/>
      <c r="U359" s="552"/>
      <c r="V359" s="552"/>
      <c r="W359" s="552"/>
      <c r="X359" s="552"/>
      <c r="Y359" s="552"/>
      <c r="Z359" s="552"/>
      <c r="AA359" s="552"/>
      <c r="AB359" s="179"/>
    </row>
    <row r="360" spans="2:28" x14ac:dyDescent="0.2">
      <c r="B360" s="737"/>
      <c r="C360" s="362" t="s">
        <v>182</v>
      </c>
      <c r="D360" s="357"/>
      <c r="E360" s="481" t="s">
        <v>80</v>
      </c>
      <c r="F360" s="357"/>
      <c r="G360" s="157"/>
      <c r="H360" s="552"/>
      <c r="I360" s="552"/>
      <c r="J360" s="552"/>
      <c r="K360" s="552"/>
      <c r="L360" s="552"/>
      <c r="M360" s="552"/>
      <c r="N360" s="552"/>
      <c r="O360" s="552"/>
      <c r="P360" s="552"/>
      <c r="Q360" s="552"/>
      <c r="R360" s="552"/>
      <c r="S360" s="552"/>
      <c r="T360" s="552"/>
      <c r="U360" s="552"/>
      <c r="V360" s="552"/>
      <c r="W360" s="552"/>
      <c r="X360" s="552"/>
      <c r="Y360" s="552"/>
      <c r="Z360" s="552"/>
      <c r="AA360" s="552"/>
      <c r="AB360" s="179"/>
    </row>
    <row r="361" spans="2:28" x14ac:dyDescent="0.2">
      <c r="B361" s="737"/>
      <c r="C361" s="362" t="s">
        <v>183</v>
      </c>
      <c r="D361" s="357"/>
      <c r="E361" s="481" t="s">
        <v>80</v>
      </c>
      <c r="F361" s="357"/>
      <c r="G361" s="157"/>
      <c r="H361" s="552"/>
      <c r="I361" s="552"/>
      <c r="J361" s="552"/>
      <c r="K361" s="552"/>
      <c r="L361" s="552"/>
      <c r="M361" s="552"/>
      <c r="N361" s="552"/>
      <c r="O361" s="552"/>
      <c r="P361" s="552"/>
      <c r="Q361" s="552"/>
      <c r="R361" s="552"/>
      <c r="S361" s="552"/>
      <c r="T361" s="552"/>
      <c r="U361" s="552"/>
      <c r="V361" s="552"/>
      <c r="W361" s="552"/>
      <c r="X361" s="552"/>
      <c r="Y361" s="552"/>
      <c r="Z361" s="552"/>
      <c r="AA361" s="552"/>
      <c r="AB361" s="179"/>
    </row>
    <row r="362" spans="2:28" x14ac:dyDescent="0.2">
      <c r="B362" s="737"/>
      <c r="C362" s="364" t="s">
        <v>190</v>
      </c>
      <c r="D362" s="357"/>
      <c r="E362" s="357"/>
      <c r="F362" s="357"/>
      <c r="G362" s="157"/>
      <c r="H362" s="552"/>
      <c r="I362" s="552"/>
      <c r="J362" s="552"/>
      <c r="K362" s="552"/>
      <c r="L362" s="552"/>
      <c r="M362" s="552"/>
      <c r="N362" s="552"/>
      <c r="O362" s="552"/>
      <c r="P362" s="552"/>
      <c r="Q362" s="552"/>
      <c r="R362" s="552"/>
      <c r="S362" s="552"/>
      <c r="T362" s="552"/>
      <c r="U362" s="552"/>
      <c r="V362" s="552"/>
      <c r="W362" s="552"/>
      <c r="X362" s="552"/>
      <c r="Y362" s="552"/>
      <c r="Z362" s="552"/>
      <c r="AA362" s="552"/>
      <c r="AB362" s="179"/>
    </row>
    <row r="363" spans="2:28" x14ac:dyDescent="0.2">
      <c r="B363" s="737"/>
      <c r="C363" s="359"/>
      <c r="D363" s="357"/>
      <c r="E363" s="357"/>
      <c r="F363" s="357"/>
      <c r="G363" s="157"/>
      <c r="H363" s="552"/>
      <c r="I363" s="552"/>
      <c r="J363" s="552"/>
      <c r="K363" s="552"/>
      <c r="L363" s="552"/>
      <c r="M363" s="552"/>
      <c r="N363" s="552"/>
      <c r="O363" s="552"/>
      <c r="P363" s="552"/>
      <c r="Q363" s="552"/>
      <c r="R363" s="552"/>
      <c r="S363" s="552"/>
      <c r="T363" s="552"/>
      <c r="U363" s="552"/>
      <c r="V363" s="552"/>
      <c r="W363" s="552"/>
      <c r="X363" s="552"/>
      <c r="Y363" s="552"/>
      <c r="Z363" s="552"/>
      <c r="AA363" s="552"/>
      <c r="AB363" s="179"/>
    </row>
    <row r="364" spans="2:28" x14ac:dyDescent="0.2">
      <c r="B364" s="737"/>
      <c r="C364" s="359"/>
      <c r="D364" s="357"/>
      <c r="E364" s="357"/>
      <c r="F364" s="357"/>
      <c r="G364" s="157"/>
      <c r="H364" s="552"/>
      <c r="I364" s="552"/>
      <c r="J364" s="552"/>
      <c r="K364" s="552"/>
      <c r="L364" s="552"/>
      <c r="M364" s="552"/>
      <c r="N364" s="552"/>
      <c r="O364" s="552"/>
      <c r="P364" s="552"/>
      <c r="Q364" s="552"/>
      <c r="R364" s="552"/>
      <c r="S364" s="552"/>
      <c r="T364" s="552"/>
      <c r="U364" s="552"/>
      <c r="V364" s="552"/>
      <c r="W364" s="552"/>
      <c r="X364" s="552"/>
      <c r="Y364" s="552"/>
      <c r="Z364" s="552"/>
      <c r="AA364" s="552"/>
      <c r="AB364" s="179"/>
    </row>
    <row r="365" spans="2:28" x14ac:dyDescent="0.2">
      <c r="B365" s="737"/>
      <c r="C365" s="359"/>
      <c r="D365" s="357"/>
      <c r="E365" s="357"/>
      <c r="F365" s="357"/>
      <c r="G365" s="157"/>
      <c r="H365" s="552"/>
      <c r="I365" s="552"/>
      <c r="J365" s="552"/>
      <c r="K365" s="552"/>
      <c r="L365" s="552"/>
      <c r="M365" s="552"/>
      <c r="N365" s="552"/>
      <c r="O365" s="552"/>
      <c r="P365" s="552"/>
      <c r="Q365" s="552"/>
      <c r="R365" s="552"/>
      <c r="S365" s="552"/>
      <c r="T365" s="552"/>
      <c r="U365" s="552"/>
      <c r="V365" s="552"/>
      <c r="W365" s="552"/>
      <c r="X365" s="552"/>
      <c r="Y365" s="552"/>
      <c r="Z365" s="552"/>
      <c r="AA365" s="552"/>
      <c r="AB365" s="179"/>
    </row>
    <row r="366" spans="2:28" x14ac:dyDescent="0.2">
      <c r="B366" s="737"/>
      <c r="C366" s="359"/>
      <c r="D366" s="357"/>
      <c r="E366" s="357"/>
      <c r="F366" s="357"/>
      <c r="G366" s="157"/>
      <c r="H366" s="552"/>
      <c r="I366" s="552"/>
      <c r="J366" s="552"/>
      <c r="K366" s="552"/>
      <c r="L366" s="552"/>
      <c r="M366" s="552"/>
      <c r="N366" s="552"/>
      <c r="O366" s="552"/>
      <c r="P366" s="552"/>
      <c r="Q366" s="552"/>
      <c r="R366" s="552"/>
      <c r="S366" s="552"/>
      <c r="T366" s="552"/>
      <c r="U366" s="552"/>
      <c r="V366" s="552"/>
      <c r="W366" s="552"/>
      <c r="X366" s="552"/>
      <c r="Y366" s="552"/>
      <c r="Z366" s="552"/>
      <c r="AA366" s="552"/>
      <c r="AB366" s="179"/>
    </row>
    <row r="367" spans="2:28" x14ac:dyDescent="0.2">
      <c r="B367" s="737"/>
      <c r="C367" s="188" t="s">
        <v>75</v>
      </c>
      <c r="D367" s="189"/>
      <c r="E367" s="189"/>
      <c r="F367" s="189"/>
      <c r="G367" s="190"/>
      <c r="H367" s="512"/>
      <c r="I367" s="512"/>
      <c r="J367" s="512"/>
      <c r="K367" s="512"/>
      <c r="L367" s="512"/>
      <c r="M367" s="512"/>
      <c r="N367" s="512"/>
      <c r="O367" s="512"/>
      <c r="P367" s="512"/>
      <c r="Q367" s="512"/>
      <c r="R367" s="512"/>
      <c r="S367" s="512"/>
      <c r="T367" s="512"/>
      <c r="U367" s="512"/>
      <c r="V367" s="512"/>
      <c r="W367" s="512"/>
      <c r="X367" s="512"/>
      <c r="Y367" s="512"/>
      <c r="Z367" s="512"/>
      <c r="AA367" s="512"/>
      <c r="AB367" s="179"/>
    </row>
    <row r="368" spans="2:28" x14ac:dyDescent="0.2">
      <c r="B368" s="737"/>
      <c r="C368" s="192" t="s">
        <v>73</v>
      </c>
      <c r="D368" s="189"/>
      <c r="E368" s="189"/>
      <c r="F368" s="189"/>
      <c r="G368" s="190"/>
      <c r="H368" s="513">
        <f>SUMIF($E354:$E366,"NE",H354:H366)</f>
        <v>0</v>
      </c>
      <c r="I368" s="513">
        <f t="shared" ref="I368:AA368" si="48">SUMIF($E354:$E366,"NE",I354:I366)</f>
        <v>0</v>
      </c>
      <c r="J368" s="513">
        <f t="shared" si="48"/>
        <v>0</v>
      </c>
      <c r="K368" s="513">
        <f t="shared" si="48"/>
        <v>0</v>
      </c>
      <c r="L368" s="513">
        <f t="shared" si="48"/>
        <v>0</v>
      </c>
      <c r="M368" s="513">
        <f t="shared" si="48"/>
        <v>0</v>
      </c>
      <c r="N368" s="513">
        <f t="shared" si="48"/>
        <v>0</v>
      </c>
      <c r="O368" s="513">
        <f t="shared" si="48"/>
        <v>0</v>
      </c>
      <c r="P368" s="513">
        <f t="shared" si="48"/>
        <v>0</v>
      </c>
      <c r="Q368" s="513">
        <f t="shared" si="48"/>
        <v>0</v>
      </c>
      <c r="R368" s="513">
        <f t="shared" si="48"/>
        <v>0</v>
      </c>
      <c r="S368" s="513">
        <f t="shared" si="48"/>
        <v>0</v>
      </c>
      <c r="T368" s="513">
        <f t="shared" si="48"/>
        <v>0</v>
      </c>
      <c r="U368" s="513">
        <f t="shared" si="48"/>
        <v>0</v>
      </c>
      <c r="V368" s="513">
        <f t="shared" si="48"/>
        <v>0</v>
      </c>
      <c r="W368" s="513">
        <f t="shared" si="48"/>
        <v>0</v>
      </c>
      <c r="X368" s="513">
        <f t="shared" si="48"/>
        <v>0</v>
      </c>
      <c r="Y368" s="513">
        <f t="shared" si="48"/>
        <v>0</v>
      </c>
      <c r="Z368" s="513">
        <f t="shared" si="48"/>
        <v>0</v>
      </c>
      <c r="AA368" s="513">
        <f t="shared" si="48"/>
        <v>0</v>
      </c>
      <c r="AB368" s="179"/>
    </row>
    <row r="369" spans="2:32" x14ac:dyDescent="0.2">
      <c r="B369" s="737"/>
      <c r="C369" s="192" t="s">
        <v>74</v>
      </c>
      <c r="D369" s="189"/>
      <c r="E369" s="189"/>
      <c r="F369" s="189"/>
      <c r="G369" s="190"/>
      <c r="H369" s="513">
        <f>SUMIF($E354:$E366,"Not NE",H354:H366)</f>
        <v>0</v>
      </c>
      <c r="I369" s="513">
        <f t="shared" ref="I369:AA369" si="49">SUMIF($E354:$E366,"Not NE",I354:I366)</f>
        <v>0</v>
      </c>
      <c r="J369" s="513">
        <f t="shared" si="49"/>
        <v>0</v>
      </c>
      <c r="K369" s="513">
        <f t="shared" si="49"/>
        <v>0</v>
      </c>
      <c r="L369" s="513">
        <f t="shared" si="49"/>
        <v>0</v>
      </c>
      <c r="M369" s="513">
        <f t="shared" si="49"/>
        <v>0</v>
      </c>
      <c r="N369" s="513">
        <f t="shared" si="49"/>
        <v>0</v>
      </c>
      <c r="O369" s="513">
        <f t="shared" si="49"/>
        <v>0</v>
      </c>
      <c r="P369" s="513">
        <f t="shared" si="49"/>
        <v>0</v>
      </c>
      <c r="Q369" s="513">
        <f t="shared" si="49"/>
        <v>0</v>
      </c>
      <c r="R369" s="513">
        <f t="shared" si="49"/>
        <v>0</v>
      </c>
      <c r="S369" s="513">
        <f t="shared" si="49"/>
        <v>0</v>
      </c>
      <c r="T369" s="513">
        <f t="shared" si="49"/>
        <v>0</v>
      </c>
      <c r="U369" s="513">
        <f t="shared" si="49"/>
        <v>0</v>
      </c>
      <c r="V369" s="513">
        <f t="shared" si="49"/>
        <v>0</v>
      </c>
      <c r="W369" s="513">
        <f t="shared" si="49"/>
        <v>0</v>
      </c>
      <c r="X369" s="513">
        <f t="shared" si="49"/>
        <v>0</v>
      </c>
      <c r="Y369" s="513">
        <f t="shared" si="49"/>
        <v>0</v>
      </c>
      <c r="Z369" s="513">
        <f t="shared" si="49"/>
        <v>0</v>
      </c>
      <c r="AA369" s="513">
        <f t="shared" si="49"/>
        <v>0</v>
      </c>
      <c r="AB369" s="179"/>
    </row>
    <row r="370" spans="2:32" x14ac:dyDescent="0.2">
      <c r="B370" s="737"/>
      <c r="C370" s="193" t="s">
        <v>71</v>
      </c>
      <c r="D370" s="189"/>
      <c r="E370" s="189"/>
      <c r="F370" s="189"/>
      <c r="G370" s="190"/>
      <c r="H370" s="514">
        <f t="shared" ref="H370:AA370" si="50">SUM(H354:H366)</f>
        <v>0</v>
      </c>
      <c r="I370" s="515">
        <f t="shared" si="50"/>
        <v>0</v>
      </c>
      <c r="J370" s="515">
        <f t="shared" si="50"/>
        <v>0</v>
      </c>
      <c r="K370" s="515">
        <f t="shared" si="50"/>
        <v>0</v>
      </c>
      <c r="L370" s="515">
        <f t="shared" si="50"/>
        <v>0</v>
      </c>
      <c r="M370" s="515">
        <f t="shared" si="50"/>
        <v>0</v>
      </c>
      <c r="N370" s="515">
        <f t="shared" si="50"/>
        <v>0</v>
      </c>
      <c r="O370" s="515">
        <f t="shared" si="50"/>
        <v>0</v>
      </c>
      <c r="P370" s="515">
        <f t="shared" si="50"/>
        <v>0</v>
      </c>
      <c r="Q370" s="515">
        <f t="shared" si="50"/>
        <v>0</v>
      </c>
      <c r="R370" s="515">
        <f t="shared" si="50"/>
        <v>0</v>
      </c>
      <c r="S370" s="515">
        <f t="shared" si="50"/>
        <v>0</v>
      </c>
      <c r="T370" s="515">
        <f t="shared" si="50"/>
        <v>0</v>
      </c>
      <c r="U370" s="515">
        <f t="shared" si="50"/>
        <v>0</v>
      </c>
      <c r="V370" s="515">
        <f t="shared" si="50"/>
        <v>0</v>
      </c>
      <c r="W370" s="515">
        <f t="shared" si="50"/>
        <v>0</v>
      </c>
      <c r="X370" s="515">
        <f t="shared" si="50"/>
        <v>0</v>
      </c>
      <c r="Y370" s="515">
        <f t="shared" si="50"/>
        <v>0</v>
      </c>
      <c r="Z370" s="515">
        <f t="shared" si="50"/>
        <v>0</v>
      </c>
      <c r="AA370" s="515">
        <f t="shared" si="50"/>
        <v>0</v>
      </c>
      <c r="AB370" s="179"/>
    </row>
    <row r="371" spans="2:32" x14ac:dyDescent="0.2">
      <c r="B371" s="736" t="str">
        <f>'RS Phys Flow'!B34</f>
        <v>Educational work experience</v>
      </c>
      <c r="C371" s="204" t="s">
        <v>191</v>
      </c>
      <c r="D371" s="195"/>
      <c r="E371" s="195" t="s">
        <v>80</v>
      </c>
      <c r="F371" s="195"/>
      <c r="G371" s="196"/>
      <c r="H371" s="512"/>
      <c r="I371" s="512"/>
      <c r="J371" s="512"/>
      <c r="K371" s="512"/>
      <c r="L371" s="512"/>
      <c r="M371" s="512"/>
      <c r="N371" s="512"/>
      <c r="O371" s="512"/>
      <c r="P371" s="512"/>
      <c r="Q371" s="512"/>
      <c r="R371" s="512"/>
      <c r="S371" s="512"/>
      <c r="T371" s="512"/>
      <c r="U371" s="512"/>
      <c r="V371" s="512"/>
      <c r="W371" s="512"/>
      <c r="X371" s="512"/>
      <c r="Y371" s="512"/>
      <c r="Z371" s="512"/>
      <c r="AA371" s="512"/>
      <c r="AB371" s="361"/>
      <c r="AC371" s="361"/>
      <c r="AD371" s="189"/>
      <c r="AE371" s="189"/>
      <c r="AF371" s="189"/>
    </row>
    <row r="372" spans="2:32" ht="28.5" x14ac:dyDescent="0.2">
      <c r="B372" s="737"/>
      <c r="C372" s="363" t="s">
        <v>286</v>
      </c>
      <c r="D372" s="357"/>
      <c r="E372" s="189" t="s">
        <v>80</v>
      </c>
      <c r="F372" s="357"/>
      <c r="G372" s="157"/>
      <c r="H372" s="552"/>
      <c r="I372" s="552"/>
      <c r="J372" s="552"/>
      <c r="K372" s="552"/>
      <c r="L372" s="552"/>
      <c r="M372" s="552"/>
      <c r="N372" s="552"/>
      <c r="O372" s="552"/>
      <c r="P372" s="552"/>
      <c r="Q372" s="552"/>
      <c r="R372" s="552"/>
      <c r="S372" s="552"/>
      <c r="T372" s="552"/>
      <c r="U372" s="552"/>
      <c r="V372" s="552"/>
      <c r="W372" s="552"/>
      <c r="X372" s="552"/>
      <c r="Y372" s="552"/>
      <c r="Z372" s="552"/>
      <c r="AA372" s="552"/>
      <c r="AB372" s="179"/>
    </row>
    <row r="373" spans="2:32" ht="28.5" x14ac:dyDescent="0.2">
      <c r="B373" s="737"/>
      <c r="C373" s="363" t="s">
        <v>287</v>
      </c>
      <c r="D373" s="357"/>
      <c r="E373" s="189" t="s">
        <v>80</v>
      </c>
      <c r="F373" s="357"/>
      <c r="G373" s="157"/>
      <c r="H373" s="552"/>
      <c r="I373" s="552"/>
      <c r="J373" s="552"/>
      <c r="K373" s="552"/>
      <c r="L373" s="552"/>
      <c r="M373" s="552"/>
      <c r="N373" s="552"/>
      <c r="O373" s="552"/>
      <c r="P373" s="552"/>
      <c r="Q373" s="552"/>
      <c r="R373" s="552"/>
      <c r="S373" s="552"/>
      <c r="T373" s="552"/>
      <c r="U373" s="552"/>
      <c r="V373" s="552"/>
      <c r="W373" s="552"/>
      <c r="X373" s="552"/>
      <c r="Y373" s="552"/>
      <c r="Z373" s="552"/>
      <c r="AA373" s="552"/>
      <c r="AB373" s="179"/>
    </row>
    <row r="374" spans="2:32" ht="28.5" x14ac:dyDescent="0.2">
      <c r="B374" s="737"/>
      <c r="C374" s="363" t="s">
        <v>288</v>
      </c>
      <c r="D374" s="357"/>
      <c r="E374" s="189" t="s">
        <v>80</v>
      </c>
      <c r="F374" s="357"/>
      <c r="G374" s="157"/>
      <c r="H374" s="552"/>
      <c r="I374" s="552"/>
      <c r="J374" s="552"/>
      <c r="K374" s="552"/>
      <c r="L374" s="552"/>
      <c r="M374" s="552"/>
      <c r="N374" s="552"/>
      <c r="O374" s="552"/>
      <c r="P374" s="552"/>
      <c r="Q374" s="552"/>
      <c r="R374" s="552"/>
      <c r="S374" s="552"/>
      <c r="T374" s="552"/>
      <c r="U374" s="552"/>
      <c r="V374" s="552"/>
      <c r="W374" s="552"/>
      <c r="X374" s="552"/>
      <c r="Y374" s="552"/>
      <c r="Z374" s="552"/>
      <c r="AA374" s="552"/>
    </row>
    <row r="375" spans="2:32" x14ac:dyDescent="0.2">
      <c r="B375" s="737"/>
      <c r="C375" s="191" t="s">
        <v>81</v>
      </c>
      <c r="D375" s="189"/>
      <c r="E375" s="189" t="s">
        <v>80</v>
      </c>
      <c r="F375" s="189"/>
      <c r="G375" s="190"/>
      <c r="H375" s="512">
        <f>(H372*'X RS Gen V Info'!$E$54)+('RS Attrib'!H373*'X RS Gen V Info'!$E$55)+('RS Attrib'!H374*'X RS Gen V Info'!$E$56)</f>
        <v>0</v>
      </c>
      <c r="I375" s="512">
        <f>(I372*'X RS Gen V Info'!$E$54)+('RS Attrib'!I373*'X RS Gen V Info'!$E$55)+('RS Attrib'!I374*'X RS Gen V Info'!$E$56)</f>
        <v>0</v>
      </c>
      <c r="J375" s="512">
        <f>(J372*'X RS Gen V Info'!$E$54)+('RS Attrib'!J373*'X RS Gen V Info'!$E$55)+('RS Attrib'!J374*'X RS Gen V Info'!$E$56)</f>
        <v>0</v>
      </c>
      <c r="K375" s="512">
        <f>(K372*'X RS Gen V Info'!$E$54)+('RS Attrib'!K373*'X RS Gen V Info'!$E$55)+('RS Attrib'!K374*'X RS Gen V Info'!$E$56)</f>
        <v>0</v>
      </c>
      <c r="L375" s="512">
        <f>(L372*'X RS Gen V Info'!$E$54)+('RS Attrib'!L373*'X RS Gen V Info'!$E$55)+('RS Attrib'!L374*'X RS Gen V Info'!$E$56)</f>
        <v>0</v>
      </c>
      <c r="M375" s="512">
        <f>(M372*'X RS Gen V Info'!$E$54)+('RS Attrib'!M373*'X RS Gen V Info'!$E$55)+('RS Attrib'!M374*'X RS Gen V Info'!$E$56)</f>
        <v>0</v>
      </c>
      <c r="N375" s="512">
        <f>(N372*'X RS Gen V Info'!$E$54)+('RS Attrib'!N373*'X RS Gen V Info'!$E$55)+('RS Attrib'!N374*'X RS Gen V Info'!$E$56)</f>
        <v>0</v>
      </c>
      <c r="O375" s="512">
        <f>(O372*'X RS Gen V Info'!$E$54)+('RS Attrib'!O373*'X RS Gen V Info'!$E$55)+('RS Attrib'!O374*'X RS Gen V Info'!$E$56)</f>
        <v>0</v>
      </c>
      <c r="P375" s="512">
        <f>(P372*'X RS Gen V Info'!$E$54)+('RS Attrib'!P373*'X RS Gen V Info'!$E$55)+('RS Attrib'!P374*'X RS Gen V Info'!$E$56)</f>
        <v>0</v>
      </c>
      <c r="Q375" s="512">
        <f>(Q372*'X RS Gen V Info'!$E$54)+('RS Attrib'!Q373*'X RS Gen V Info'!$E$55)+('RS Attrib'!Q374*'X RS Gen V Info'!$E$56)</f>
        <v>0</v>
      </c>
      <c r="R375" s="512">
        <f>(R372*'X RS Gen V Info'!$E$54)+('RS Attrib'!R373*'X RS Gen V Info'!$E$55)+('RS Attrib'!R374*'X RS Gen V Info'!$E$56)</f>
        <v>0</v>
      </c>
      <c r="S375" s="512">
        <f>(S372*'X RS Gen V Info'!$E$54)+('RS Attrib'!S373*'X RS Gen V Info'!$E$55)+('RS Attrib'!S374*'X RS Gen V Info'!$E$56)</f>
        <v>0</v>
      </c>
      <c r="T375" s="512">
        <f>(T372*'X RS Gen V Info'!$E$54)+('RS Attrib'!T373*'X RS Gen V Info'!$E$55)+('RS Attrib'!T374*'X RS Gen V Info'!$E$56)</f>
        <v>0</v>
      </c>
      <c r="U375" s="512">
        <f>(U372*'X RS Gen V Info'!$E$54)+('RS Attrib'!U373*'X RS Gen V Info'!$E$55)+('RS Attrib'!U374*'X RS Gen V Info'!$E$56)</f>
        <v>0</v>
      </c>
      <c r="V375" s="512">
        <f>(V372*'X RS Gen V Info'!$E$54)+('RS Attrib'!V373*'X RS Gen V Info'!$E$55)+('RS Attrib'!V374*'X RS Gen V Info'!$E$56)</f>
        <v>0</v>
      </c>
      <c r="W375" s="512">
        <f>(W372*'X RS Gen V Info'!$E$54)+('RS Attrib'!W373*'X RS Gen V Info'!$E$55)+('RS Attrib'!W374*'X RS Gen V Info'!$E$56)</f>
        <v>0</v>
      </c>
      <c r="X375" s="512">
        <f>(X372*'X RS Gen V Info'!$E$54)+('RS Attrib'!X373*'X RS Gen V Info'!$E$55)+('RS Attrib'!X374*'X RS Gen V Info'!$E$56)</f>
        <v>0</v>
      </c>
      <c r="Y375" s="512">
        <f>(Y372*'X RS Gen V Info'!$E$54)+('RS Attrib'!Y373*'X RS Gen V Info'!$E$55)+('RS Attrib'!Y374*'X RS Gen V Info'!$E$56)</f>
        <v>0</v>
      </c>
      <c r="Z375" s="512">
        <f>(Z372*'X RS Gen V Info'!$E$54)+('RS Attrib'!Z373*'X RS Gen V Info'!$E$55)+('RS Attrib'!Z374*'X RS Gen V Info'!$E$56)</f>
        <v>0</v>
      </c>
      <c r="AA375" s="512">
        <f>(AA372*'X RS Gen V Info'!$E$54)+('RS Attrib'!AA373*'X RS Gen V Info'!$E$55)+('RS Attrib'!AA374*'X RS Gen V Info'!$E$56)</f>
        <v>0</v>
      </c>
    </row>
    <row r="376" spans="2:32" x14ac:dyDescent="0.2">
      <c r="B376" s="737"/>
      <c r="C376" s="363" t="s">
        <v>177</v>
      </c>
      <c r="D376" s="357"/>
      <c r="E376" s="481" t="s">
        <v>61</v>
      </c>
      <c r="F376" s="357"/>
      <c r="G376" s="157"/>
      <c r="H376" s="552"/>
      <c r="I376" s="552"/>
      <c r="J376" s="552"/>
      <c r="K376" s="552"/>
      <c r="L376" s="552"/>
      <c r="M376" s="552"/>
      <c r="N376" s="552"/>
      <c r="O376" s="552"/>
      <c r="P376" s="552"/>
      <c r="Q376" s="552"/>
      <c r="R376" s="552"/>
      <c r="S376" s="552"/>
      <c r="T376" s="552"/>
      <c r="U376" s="552"/>
      <c r="V376" s="552"/>
      <c r="W376" s="552"/>
      <c r="X376" s="552"/>
      <c r="Y376" s="552"/>
      <c r="Z376" s="552"/>
      <c r="AA376" s="552"/>
    </row>
    <row r="377" spans="2:32" x14ac:dyDescent="0.2">
      <c r="B377" s="737"/>
      <c r="C377" s="362" t="s">
        <v>178</v>
      </c>
      <c r="D377" s="357"/>
      <c r="E377" s="481" t="s">
        <v>61</v>
      </c>
      <c r="F377" s="357"/>
      <c r="G377" s="157"/>
      <c r="H377" s="552"/>
      <c r="I377" s="552"/>
      <c r="J377" s="552"/>
      <c r="K377" s="552"/>
      <c r="L377" s="552"/>
      <c r="M377" s="552"/>
      <c r="N377" s="552"/>
      <c r="O377" s="552"/>
      <c r="P377" s="552"/>
      <c r="Q377" s="552"/>
      <c r="R377" s="552"/>
      <c r="S377" s="552"/>
      <c r="T377" s="552"/>
      <c r="U377" s="552"/>
      <c r="V377" s="552"/>
      <c r="W377" s="552"/>
      <c r="X377" s="552"/>
      <c r="Y377" s="552"/>
      <c r="Z377" s="552"/>
      <c r="AA377" s="552"/>
    </row>
    <row r="378" spans="2:32" x14ac:dyDescent="0.2">
      <c r="B378" s="737"/>
      <c r="C378" s="362" t="s">
        <v>179</v>
      </c>
      <c r="D378" s="357"/>
      <c r="E378" s="481" t="s">
        <v>61</v>
      </c>
      <c r="F378" s="357"/>
      <c r="G378" s="157"/>
      <c r="H378" s="552"/>
      <c r="I378" s="552"/>
      <c r="J378" s="552"/>
      <c r="K378" s="552"/>
      <c r="L378" s="552"/>
      <c r="M378" s="552"/>
      <c r="N378" s="552"/>
      <c r="O378" s="552"/>
      <c r="P378" s="552"/>
      <c r="Q378" s="552"/>
      <c r="R378" s="552"/>
      <c r="S378" s="552"/>
      <c r="T378" s="552"/>
      <c r="U378" s="552"/>
      <c r="V378" s="552"/>
      <c r="W378" s="552"/>
      <c r="X378" s="552"/>
      <c r="Y378" s="552"/>
      <c r="Z378" s="552"/>
      <c r="AA378" s="552"/>
    </row>
    <row r="379" spans="2:32" x14ac:dyDescent="0.2">
      <c r="B379" s="737"/>
      <c r="C379" s="362" t="s">
        <v>180</v>
      </c>
      <c r="D379" s="357"/>
      <c r="E379" s="481" t="s">
        <v>61</v>
      </c>
      <c r="F379" s="357"/>
      <c r="G379" s="157"/>
      <c r="H379" s="552"/>
      <c r="I379" s="552"/>
      <c r="J379" s="552"/>
      <c r="K379" s="552"/>
      <c r="L379" s="552"/>
      <c r="M379" s="552"/>
      <c r="N379" s="552"/>
      <c r="O379" s="552"/>
      <c r="P379" s="552"/>
      <c r="Q379" s="552"/>
      <c r="R379" s="552"/>
      <c r="S379" s="552"/>
      <c r="T379" s="552"/>
      <c r="U379" s="552"/>
      <c r="V379" s="552"/>
      <c r="W379" s="552"/>
      <c r="X379" s="552"/>
      <c r="Y379" s="552"/>
      <c r="Z379" s="552"/>
      <c r="AA379" s="552"/>
    </row>
    <row r="380" spans="2:32" x14ac:dyDescent="0.2">
      <c r="B380" s="737"/>
      <c r="C380" s="362" t="s">
        <v>181</v>
      </c>
      <c r="D380" s="357"/>
      <c r="E380" s="481" t="s">
        <v>61</v>
      </c>
      <c r="F380" s="357"/>
      <c r="G380" s="157"/>
      <c r="H380" s="552"/>
      <c r="I380" s="552"/>
      <c r="J380" s="552"/>
      <c r="K380" s="552"/>
      <c r="L380" s="552"/>
      <c r="M380" s="552"/>
      <c r="N380" s="552"/>
      <c r="O380" s="552"/>
      <c r="P380" s="552"/>
      <c r="Q380" s="552"/>
      <c r="R380" s="552"/>
      <c r="S380" s="552"/>
      <c r="T380" s="552"/>
      <c r="U380" s="552"/>
      <c r="V380" s="552"/>
      <c r="W380" s="552"/>
      <c r="X380" s="552"/>
      <c r="Y380" s="552"/>
      <c r="Z380" s="552"/>
      <c r="AA380" s="552"/>
    </row>
    <row r="381" spans="2:32" x14ac:dyDescent="0.2">
      <c r="B381" s="737"/>
      <c r="C381" s="362" t="s">
        <v>182</v>
      </c>
      <c r="D381" s="357"/>
      <c r="E381" s="481" t="s">
        <v>80</v>
      </c>
      <c r="F381" s="357"/>
      <c r="G381" s="157"/>
      <c r="H381" s="552"/>
      <c r="I381" s="552"/>
      <c r="J381" s="552"/>
      <c r="K381" s="552"/>
      <c r="L381" s="552"/>
      <c r="M381" s="552"/>
      <c r="N381" s="552"/>
      <c r="O381" s="552"/>
      <c r="P381" s="552"/>
      <c r="Q381" s="552"/>
      <c r="R381" s="552"/>
      <c r="S381" s="552"/>
      <c r="T381" s="552"/>
      <c r="U381" s="552"/>
      <c r="V381" s="552"/>
      <c r="W381" s="552"/>
      <c r="X381" s="552"/>
      <c r="Y381" s="552"/>
      <c r="Z381" s="552"/>
      <c r="AA381" s="552"/>
    </row>
    <row r="382" spans="2:32" x14ac:dyDescent="0.2">
      <c r="B382" s="737"/>
      <c r="C382" s="362" t="s">
        <v>183</v>
      </c>
      <c r="D382" s="357"/>
      <c r="E382" s="481" t="s">
        <v>80</v>
      </c>
      <c r="F382" s="357"/>
      <c r="G382" s="157"/>
      <c r="H382" s="552"/>
      <c r="I382" s="552"/>
      <c r="J382" s="552"/>
      <c r="K382" s="552"/>
      <c r="L382" s="552"/>
      <c r="M382" s="552"/>
      <c r="N382" s="552"/>
      <c r="O382" s="552"/>
      <c r="P382" s="552"/>
      <c r="Q382" s="552"/>
      <c r="R382" s="552"/>
      <c r="S382" s="552"/>
      <c r="T382" s="552"/>
      <c r="U382" s="552"/>
      <c r="V382" s="552"/>
      <c r="W382" s="552"/>
      <c r="X382" s="552"/>
      <c r="Y382" s="552"/>
      <c r="Z382" s="552"/>
      <c r="AA382" s="552"/>
    </row>
    <row r="383" spans="2:32" x14ac:dyDescent="0.2">
      <c r="B383" s="737"/>
      <c r="C383" s="364" t="s">
        <v>190</v>
      </c>
      <c r="D383" s="357"/>
      <c r="E383" s="357"/>
      <c r="F383" s="357"/>
      <c r="G383" s="157"/>
      <c r="H383" s="552"/>
      <c r="I383" s="552"/>
      <c r="J383" s="552"/>
      <c r="K383" s="552"/>
      <c r="L383" s="552"/>
      <c r="M383" s="552"/>
      <c r="N383" s="552"/>
      <c r="O383" s="552"/>
      <c r="P383" s="552"/>
      <c r="Q383" s="552"/>
      <c r="R383" s="552"/>
      <c r="S383" s="552"/>
      <c r="T383" s="552"/>
      <c r="U383" s="552"/>
      <c r="V383" s="552"/>
      <c r="W383" s="552"/>
      <c r="X383" s="552"/>
      <c r="Y383" s="552"/>
      <c r="Z383" s="552"/>
      <c r="AA383" s="552"/>
    </row>
    <row r="384" spans="2:32" x14ac:dyDescent="0.2">
      <c r="B384" s="737"/>
      <c r="C384" s="359"/>
      <c r="D384" s="357"/>
      <c r="E384" s="357"/>
      <c r="F384" s="357"/>
      <c r="G384" s="157"/>
      <c r="H384" s="552"/>
      <c r="I384" s="552"/>
      <c r="J384" s="552"/>
      <c r="K384" s="552"/>
      <c r="L384" s="552"/>
      <c r="M384" s="552"/>
      <c r="N384" s="552"/>
      <c r="O384" s="552"/>
      <c r="P384" s="552"/>
      <c r="Q384" s="552"/>
      <c r="R384" s="552"/>
      <c r="S384" s="552"/>
      <c r="T384" s="552"/>
      <c r="U384" s="552"/>
      <c r="V384" s="552"/>
      <c r="W384" s="552"/>
      <c r="X384" s="552"/>
      <c r="Y384" s="552"/>
      <c r="Z384" s="552"/>
      <c r="AA384" s="552"/>
    </row>
    <row r="385" spans="2:27" x14ac:dyDescent="0.2">
      <c r="B385" s="737"/>
      <c r="C385" s="359"/>
      <c r="D385" s="357"/>
      <c r="E385" s="357"/>
      <c r="F385" s="357"/>
      <c r="G385" s="157"/>
      <c r="H385" s="552"/>
      <c r="I385" s="552"/>
      <c r="J385" s="552"/>
      <c r="K385" s="552"/>
      <c r="L385" s="552"/>
      <c r="M385" s="552"/>
      <c r="N385" s="552"/>
      <c r="O385" s="552"/>
      <c r="P385" s="552"/>
      <c r="Q385" s="552"/>
      <c r="R385" s="552"/>
      <c r="S385" s="552"/>
      <c r="T385" s="552"/>
      <c r="U385" s="552"/>
      <c r="V385" s="552"/>
      <c r="W385" s="552"/>
      <c r="X385" s="552"/>
      <c r="Y385" s="552"/>
      <c r="Z385" s="552"/>
      <c r="AA385" s="552"/>
    </row>
    <row r="386" spans="2:27" x14ac:dyDescent="0.2">
      <c r="B386" s="737"/>
      <c r="C386" s="359"/>
      <c r="D386" s="357"/>
      <c r="E386" s="357"/>
      <c r="F386" s="357"/>
      <c r="G386" s="157"/>
      <c r="H386" s="552"/>
      <c r="I386" s="552"/>
      <c r="J386" s="552"/>
      <c r="K386" s="552"/>
      <c r="L386" s="552"/>
      <c r="M386" s="552"/>
      <c r="N386" s="552"/>
      <c r="O386" s="552"/>
      <c r="P386" s="552"/>
      <c r="Q386" s="552"/>
      <c r="R386" s="552"/>
      <c r="S386" s="552"/>
      <c r="T386" s="552"/>
      <c r="U386" s="552"/>
      <c r="V386" s="552"/>
      <c r="W386" s="552"/>
      <c r="X386" s="552"/>
      <c r="Y386" s="552"/>
      <c r="Z386" s="552"/>
      <c r="AA386" s="552"/>
    </row>
    <row r="387" spans="2:27" x14ac:dyDescent="0.2">
      <c r="B387" s="737"/>
      <c r="C387" s="359"/>
      <c r="D387" s="357"/>
      <c r="E387" s="357"/>
      <c r="F387" s="357"/>
      <c r="G387" s="157"/>
      <c r="H387" s="552"/>
      <c r="I387" s="552"/>
      <c r="J387" s="552"/>
      <c r="K387" s="552"/>
      <c r="L387" s="552"/>
      <c r="M387" s="552"/>
      <c r="N387" s="552"/>
      <c r="O387" s="552"/>
      <c r="P387" s="552"/>
      <c r="Q387" s="552"/>
      <c r="R387" s="552"/>
      <c r="S387" s="552"/>
      <c r="T387" s="552"/>
      <c r="U387" s="552"/>
      <c r="V387" s="552"/>
      <c r="W387" s="552"/>
      <c r="X387" s="552"/>
      <c r="Y387" s="552"/>
      <c r="Z387" s="552"/>
      <c r="AA387" s="552"/>
    </row>
    <row r="388" spans="2:27" x14ac:dyDescent="0.2">
      <c r="B388" s="737"/>
      <c r="C388" s="188" t="s">
        <v>75</v>
      </c>
      <c r="D388" s="189"/>
      <c r="E388" s="189"/>
      <c r="F388" s="189"/>
      <c r="G388" s="190"/>
      <c r="H388" s="512"/>
      <c r="I388" s="512"/>
      <c r="J388" s="512"/>
      <c r="K388" s="512"/>
      <c r="L388" s="512"/>
      <c r="M388" s="512"/>
      <c r="N388" s="512"/>
      <c r="O388" s="512"/>
      <c r="P388" s="512"/>
      <c r="Q388" s="512"/>
      <c r="R388" s="512"/>
      <c r="S388" s="512"/>
      <c r="T388" s="512"/>
      <c r="U388" s="512"/>
      <c r="V388" s="512"/>
      <c r="W388" s="512"/>
      <c r="X388" s="512"/>
      <c r="Y388" s="512"/>
      <c r="Z388" s="512"/>
      <c r="AA388" s="512"/>
    </row>
    <row r="389" spans="2:27" x14ac:dyDescent="0.2">
      <c r="B389" s="737"/>
      <c r="C389" s="192" t="s">
        <v>73</v>
      </c>
      <c r="D389" s="189"/>
      <c r="E389" s="189"/>
      <c r="F389" s="189"/>
      <c r="G389" s="190"/>
      <c r="H389" s="513">
        <f>SUMIF($E375:$E387,"NE",H375:H387)</f>
        <v>0</v>
      </c>
      <c r="I389" s="513">
        <f t="shared" ref="I389:AA389" si="51">SUMIF($E375:$E387,"NE",I375:I387)</f>
        <v>0</v>
      </c>
      <c r="J389" s="513">
        <f t="shared" si="51"/>
        <v>0</v>
      </c>
      <c r="K389" s="513">
        <f t="shared" si="51"/>
        <v>0</v>
      </c>
      <c r="L389" s="513">
        <f t="shared" si="51"/>
        <v>0</v>
      </c>
      <c r="M389" s="513">
        <f t="shared" si="51"/>
        <v>0</v>
      </c>
      <c r="N389" s="513">
        <f t="shared" si="51"/>
        <v>0</v>
      </c>
      <c r="O389" s="513">
        <f t="shared" si="51"/>
        <v>0</v>
      </c>
      <c r="P389" s="513">
        <f t="shared" si="51"/>
        <v>0</v>
      </c>
      <c r="Q389" s="513">
        <f t="shared" si="51"/>
        <v>0</v>
      </c>
      <c r="R389" s="513">
        <f t="shared" si="51"/>
        <v>0</v>
      </c>
      <c r="S389" s="513">
        <f t="shared" si="51"/>
        <v>0</v>
      </c>
      <c r="T389" s="513">
        <f t="shared" si="51"/>
        <v>0</v>
      </c>
      <c r="U389" s="513">
        <f t="shared" si="51"/>
        <v>0</v>
      </c>
      <c r="V389" s="513">
        <f t="shared" si="51"/>
        <v>0</v>
      </c>
      <c r="W389" s="513">
        <f t="shared" si="51"/>
        <v>0</v>
      </c>
      <c r="X389" s="513">
        <f t="shared" si="51"/>
        <v>0</v>
      </c>
      <c r="Y389" s="513">
        <f t="shared" si="51"/>
        <v>0</v>
      </c>
      <c r="Z389" s="513">
        <f t="shared" si="51"/>
        <v>0</v>
      </c>
      <c r="AA389" s="513">
        <f t="shared" si="51"/>
        <v>0</v>
      </c>
    </row>
    <row r="390" spans="2:27" x14ac:dyDescent="0.2">
      <c r="B390" s="737"/>
      <c r="C390" s="192" t="s">
        <v>74</v>
      </c>
      <c r="D390" s="189"/>
      <c r="E390" s="189"/>
      <c r="F390" s="189"/>
      <c r="G390" s="190"/>
      <c r="H390" s="513">
        <f>SUMIF($E375:$E387,"Not NE",H375:H387)</f>
        <v>0</v>
      </c>
      <c r="I390" s="513">
        <f t="shared" ref="I390:AA390" si="52">SUMIF($E375:$E387,"Not NE",I375:I387)</f>
        <v>0</v>
      </c>
      <c r="J390" s="513">
        <f t="shared" si="52"/>
        <v>0</v>
      </c>
      <c r="K390" s="513">
        <f t="shared" si="52"/>
        <v>0</v>
      </c>
      <c r="L390" s="513">
        <f t="shared" si="52"/>
        <v>0</v>
      </c>
      <c r="M390" s="513">
        <f t="shared" si="52"/>
        <v>0</v>
      </c>
      <c r="N390" s="513">
        <f t="shared" si="52"/>
        <v>0</v>
      </c>
      <c r="O390" s="513">
        <f t="shared" si="52"/>
        <v>0</v>
      </c>
      <c r="P390" s="513">
        <f t="shared" si="52"/>
        <v>0</v>
      </c>
      <c r="Q390" s="513">
        <f t="shared" si="52"/>
        <v>0</v>
      </c>
      <c r="R390" s="513">
        <f t="shared" si="52"/>
        <v>0</v>
      </c>
      <c r="S390" s="513">
        <f t="shared" si="52"/>
        <v>0</v>
      </c>
      <c r="T390" s="513">
        <f t="shared" si="52"/>
        <v>0</v>
      </c>
      <c r="U390" s="513">
        <f t="shared" si="52"/>
        <v>0</v>
      </c>
      <c r="V390" s="513">
        <f t="shared" si="52"/>
        <v>0</v>
      </c>
      <c r="W390" s="513">
        <f t="shared" si="52"/>
        <v>0</v>
      </c>
      <c r="X390" s="513">
        <f t="shared" si="52"/>
        <v>0</v>
      </c>
      <c r="Y390" s="513">
        <f t="shared" si="52"/>
        <v>0</v>
      </c>
      <c r="Z390" s="513">
        <f t="shared" si="52"/>
        <v>0</v>
      </c>
      <c r="AA390" s="513">
        <f t="shared" si="52"/>
        <v>0</v>
      </c>
    </row>
    <row r="391" spans="2:27" x14ac:dyDescent="0.2">
      <c r="B391" s="737"/>
      <c r="C391" s="193" t="s">
        <v>71</v>
      </c>
      <c r="D391" s="194"/>
      <c r="E391" s="194"/>
      <c r="F391" s="194"/>
      <c r="G391" s="197"/>
      <c r="H391" s="514">
        <f t="shared" ref="H391:AA391" si="53">SUM(H375:H387)</f>
        <v>0</v>
      </c>
      <c r="I391" s="515">
        <f t="shared" si="53"/>
        <v>0</v>
      </c>
      <c r="J391" s="515">
        <f t="shared" si="53"/>
        <v>0</v>
      </c>
      <c r="K391" s="515">
        <f t="shared" si="53"/>
        <v>0</v>
      </c>
      <c r="L391" s="515">
        <f t="shared" si="53"/>
        <v>0</v>
      </c>
      <c r="M391" s="515">
        <f t="shared" si="53"/>
        <v>0</v>
      </c>
      <c r="N391" s="515">
        <f t="shared" si="53"/>
        <v>0</v>
      </c>
      <c r="O391" s="515">
        <f t="shared" si="53"/>
        <v>0</v>
      </c>
      <c r="P391" s="515">
        <f t="shared" si="53"/>
        <v>0</v>
      </c>
      <c r="Q391" s="515">
        <f t="shared" si="53"/>
        <v>0</v>
      </c>
      <c r="R391" s="515">
        <f t="shared" si="53"/>
        <v>0</v>
      </c>
      <c r="S391" s="515">
        <f t="shared" si="53"/>
        <v>0</v>
      </c>
      <c r="T391" s="515">
        <f t="shared" si="53"/>
        <v>0</v>
      </c>
      <c r="U391" s="515">
        <f t="shared" si="53"/>
        <v>0</v>
      </c>
      <c r="V391" s="515">
        <f t="shared" si="53"/>
        <v>0</v>
      </c>
      <c r="W391" s="515">
        <f t="shared" si="53"/>
        <v>0</v>
      </c>
      <c r="X391" s="515">
        <f t="shared" si="53"/>
        <v>0</v>
      </c>
      <c r="Y391" s="515">
        <f t="shared" si="53"/>
        <v>0</v>
      </c>
      <c r="Z391" s="515">
        <f t="shared" si="53"/>
        <v>0</v>
      </c>
      <c r="AA391" s="515">
        <f t="shared" si="53"/>
        <v>0</v>
      </c>
    </row>
    <row r="392" spans="2:27" x14ac:dyDescent="0.2">
      <c r="B392" s="736">
        <f>'RS Phys Flow'!B35</f>
        <v>0</v>
      </c>
      <c r="C392" s="204" t="s">
        <v>191</v>
      </c>
      <c r="D392" s="189"/>
      <c r="E392" s="189"/>
      <c r="F392" s="189"/>
      <c r="G392" s="190"/>
      <c r="H392" s="512"/>
      <c r="I392" s="512"/>
      <c r="J392" s="512"/>
      <c r="K392" s="512"/>
      <c r="L392" s="512"/>
      <c r="M392" s="512"/>
      <c r="N392" s="512"/>
      <c r="O392" s="512"/>
      <c r="P392" s="512"/>
      <c r="Q392" s="512"/>
      <c r="R392" s="512"/>
      <c r="S392" s="512"/>
      <c r="T392" s="512"/>
      <c r="U392" s="512"/>
      <c r="V392" s="512"/>
      <c r="W392" s="512"/>
      <c r="X392" s="512"/>
      <c r="Y392" s="512"/>
      <c r="Z392" s="512"/>
      <c r="AA392" s="512"/>
    </row>
    <row r="393" spans="2:27" ht="28.5" x14ac:dyDescent="0.2">
      <c r="B393" s="737"/>
      <c r="C393" s="363" t="s">
        <v>286</v>
      </c>
      <c r="D393" s="357"/>
      <c r="E393" s="189" t="s">
        <v>80</v>
      </c>
      <c r="F393" s="357"/>
      <c r="G393" s="157"/>
      <c r="H393" s="552"/>
      <c r="I393" s="552"/>
      <c r="J393" s="552"/>
      <c r="K393" s="552"/>
      <c r="L393" s="552"/>
      <c r="M393" s="552"/>
      <c r="N393" s="552"/>
      <c r="O393" s="552"/>
      <c r="P393" s="552"/>
      <c r="Q393" s="552"/>
      <c r="R393" s="552"/>
      <c r="S393" s="552"/>
      <c r="T393" s="552"/>
      <c r="U393" s="552"/>
      <c r="V393" s="552"/>
      <c r="W393" s="552"/>
      <c r="X393" s="552"/>
      <c r="Y393" s="552"/>
      <c r="Z393" s="552"/>
      <c r="AA393" s="552"/>
    </row>
    <row r="394" spans="2:27" ht="28.5" x14ac:dyDescent="0.2">
      <c r="B394" s="737"/>
      <c r="C394" s="363" t="s">
        <v>287</v>
      </c>
      <c r="D394" s="357"/>
      <c r="E394" s="189" t="s">
        <v>80</v>
      </c>
      <c r="F394" s="357"/>
      <c r="G394" s="157"/>
      <c r="H394" s="552"/>
      <c r="I394" s="552"/>
      <c r="J394" s="552"/>
      <c r="K394" s="552"/>
      <c r="L394" s="552"/>
      <c r="M394" s="552"/>
      <c r="N394" s="552"/>
      <c r="O394" s="552"/>
      <c r="P394" s="552"/>
      <c r="Q394" s="552"/>
      <c r="R394" s="552"/>
      <c r="S394" s="552"/>
      <c r="T394" s="552"/>
      <c r="U394" s="552"/>
      <c r="V394" s="552"/>
      <c r="W394" s="552"/>
      <c r="X394" s="552"/>
      <c r="Y394" s="552"/>
      <c r="Z394" s="552"/>
      <c r="AA394" s="552"/>
    </row>
    <row r="395" spans="2:27" ht="28.5" x14ac:dyDescent="0.2">
      <c r="B395" s="737"/>
      <c r="C395" s="363" t="s">
        <v>288</v>
      </c>
      <c r="D395" s="357"/>
      <c r="E395" s="189" t="s">
        <v>80</v>
      </c>
      <c r="F395" s="357"/>
      <c r="G395" s="157"/>
      <c r="H395" s="552"/>
      <c r="I395" s="552"/>
      <c r="J395" s="552"/>
      <c r="K395" s="552"/>
      <c r="L395" s="552"/>
      <c r="M395" s="552"/>
      <c r="N395" s="552"/>
      <c r="O395" s="552"/>
      <c r="P395" s="552"/>
      <c r="Q395" s="552"/>
      <c r="R395" s="552"/>
      <c r="S395" s="552"/>
      <c r="T395" s="552"/>
      <c r="U395" s="552"/>
      <c r="V395" s="552"/>
      <c r="W395" s="552"/>
      <c r="X395" s="552"/>
      <c r="Y395" s="552"/>
      <c r="Z395" s="552"/>
      <c r="AA395" s="552"/>
    </row>
    <row r="396" spans="2:27" x14ac:dyDescent="0.2">
      <c r="B396" s="737"/>
      <c r="C396" s="191" t="s">
        <v>81</v>
      </c>
      <c r="D396" s="189"/>
      <c r="E396" s="189" t="s">
        <v>80</v>
      </c>
      <c r="F396" s="189"/>
      <c r="G396" s="190"/>
      <c r="H396" s="512">
        <f>(H393*'X RS Gen V Info'!$E$54)+('RS Attrib'!H394*'X RS Gen V Info'!$E$55)+('RS Attrib'!H395*'X RS Gen V Info'!$E$56)</f>
        <v>0</v>
      </c>
      <c r="I396" s="512">
        <f>(I393*'X RS Gen V Info'!$E$54)+('RS Attrib'!I394*'X RS Gen V Info'!$E$55)+('RS Attrib'!I395*'X RS Gen V Info'!$E$56)</f>
        <v>0</v>
      </c>
      <c r="J396" s="512">
        <f>(J393*'X RS Gen V Info'!$E$54)+('RS Attrib'!J394*'X RS Gen V Info'!$E$55)+('RS Attrib'!J395*'X RS Gen V Info'!$E$56)</f>
        <v>0</v>
      </c>
      <c r="K396" s="512">
        <f>(K393*'X RS Gen V Info'!$E$54)+('RS Attrib'!K394*'X RS Gen V Info'!$E$55)+('RS Attrib'!K395*'X RS Gen V Info'!$E$56)</f>
        <v>0</v>
      </c>
      <c r="L396" s="512">
        <f>(L393*'X RS Gen V Info'!$E$54)+('RS Attrib'!L394*'X RS Gen V Info'!$E$55)+('RS Attrib'!L395*'X RS Gen V Info'!$E$56)</f>
        <v>0</v>
      </c>
      <c r="M396" s="512">
        <f>(M393*'X RS Gen V Info'!$E$54)+('RS Attrib'!M394*'X RS Gen V Info'!$E$55)+('RS Attrib'!M395*'X RS Gen V Info'!$E$56)</f>
        <v>0</v>
      </c>
      <c r="N396" s="512">
        <f>(N393*'X RS Gen V Info'!$E$54)+('RS Attrib'!N394*'X RS Gen V Info'!$E$55)+('RS Attrib'!N395*'X RS Gen V Info'!$E$56)</f>
        <v>0</v>
      </c>
      <c r="O396" s="512">
        <f>(O393*'X RS Gen V Info'!$E$54)+('RS Attrib'!O394*'X RS Gen V Info'!$E$55)+('RS Attrib'!O395*'X RS Gen V Info'!$E$56)</f>
        <v>0</v>
      </c>
      <c r="P396" s="512">
        <f>(P393*'X RS Gen V Info'!$E$54)+('RS Attrib'!P394*'X RS Gen V Info'!$E$55)+('RS Attrib'!P395*'X RS Gen V Info'!$E$56)</f>
        <v>0</v>
      </c>
      <c r="Q396" s="512">
        <f>(Q393*'X RS Gen V Info'!$E$54)+('RS Attrib'!Q394*'X RS Gen V Info'!$E$55)+('RS Attrib'!Q395*'X RS Gen V Info'!$E$56)</f>
        <v>0</v>
      </c>
      <c r="R396" s="512">
        <f>(R393*'X RS Gen V Info'!$E$54)+('RS Attrib'!R394*'X RS Gen V Info'!$E$55)+('RS Attrib'!R395*'X RS Gen V Info'!$E$56)</f>
        <v>0</v>
      </c>
      <c r="S396" s="512">
        <f>(S393*'X RS Gen V Info'!$E$54)+('RS Attrib'!S394*'X RS Gen V Info'!$E$55)+('RS Attrib'!S395*'X RS Gen V Info'!$E$56)</f>
        <v>0</v>
      </c>
      <c r="T396" s="512">
        <f>(T393*'X RS Gen V Info'!$E$54)+('RS Attrib'!T394*'X RS Gen V Info'!$E$55)+('RS Attrib'!T395*'X RS Gen V Info'!$E$56)</f>
        <v>0</v>
      </c>
      <c r="U396" s="512">
        <f>(U393*'X RS Gen V Info'!$E$54)+('RS Attrib'!U394*'X RS Gen V Info'!$E$55)+('RS Attrib'!U395*'X RS Gen V Info'!$E$56)</f>
        <v>0</v>
      </c>
      <c r="V396" s="512">
        <f>(V393*'X RS Gen V Info'!$E$54)+('RS Attrib'!V394*'X RS Gen V Info'!$E$55)+('RS Attrib'!V395*'X RS Gen V Info'!$E$56)</f>
        <v>0</v>
      </c>
      <c r="W396" s="512">
        <f>(W393*'X RS Gen V Info'!$E$54)+('RS Attrib'!W394*'X RS Gen V Info'!$E$55)+('RS Attrib'!W395*'X RS Gen V Info'!$E$56)</f>
        <v>0</v>
      </c>
      <c r="X396" s="512">
        <f>(X393*'X RS Gen V Info'!$E$54)+('RS Attrib'!X394*'X RS Gen V Info'!$E$55)+('RS Attrib'!X395*'X RS Gen V Info'!$E$56)</f>
        <v>0</v>
      </c>
      <c r="Y396" s="512">
        <f>(Y393*'X RS Gen V Info'!$E$54)+('RS Attrib'!Y394*'X RS Gen V Info'!$E$55)+('RS Attrib'!Y395*'X RS Gen V Info'!$E$56)</f>
        <v>0</v>
      </c>
      <c r="Z396" s="512">
        <f>(Z393*'X RS Gen V Info'!$E$54)+('RS Attrib'!Z394*'X RS Gen V Info'!$E$55)+('RS Attrib'!Z395*'X RS Gen V Info'!$E$56)</f>
        <v>0</v>
      </c>
      <c r="AA396" s="512">
        <f>(AA393*'X RS Gen V Info'!$E$54)+('RS Attrib'!AA394*'X RS Gen V Info'!$E$55)+('RS Attrib'!AA395*'X RS Gen V Info'!$E$56)</f>
        <v>0</v>
      </c>
    </row>
    <row r="397" spans="2:27" x14ac:dyDescent="0.2">
      <c r="B397" s="737"/>
      <c r="C397" s="363" t="s">
        <v>177</v>
      </c>
      <c r="D397" s="357"/>
      <c r="E397" s="481" t="s">
        <v>61</v>
      </c>
      <c r="F397" s="357"/>
      <c r="G397" s="157"/>
      <c r="H397" s="552"/>
      <c r="I397" s="552"/>
      <c r="J397" s="552"/>
      <c r="K397" s="552"/>
      <c r="L397" s="552"/>
      <c r="M397" s="552"/>
      <c r="N397" s="552"/>
      <c r="O397" s="552"/>
      <c r="P397" s="552"/>
      <c r="Q397" s="552"/>
      <c r="R397" s="552"/>
      <c r="S397" s="552"/>
      <c r="T397" s="552"/>
      <c r="U397" s="552"/>
      <c r="V397" s="552"/>
      <c r="W397" s="552"/>
      <c r="X397" s="552"/>
      <c r="Y397" s="552"/>
      <c r="Z397" s="552"/>
      <c r="AA397" s="552"/>
    </row>
    <row r="398" spans="2:27" x14ac:dyDescent="0.2">
      <c r="B398" s="737"/>
      <c r="C398" s="362" t="s">
        <v>178</v>
      </c>
      <c r="D398" s="357"/>
      <c r="E398" s="481" t="s">
        <v>61</v>
      </c>
      <c r="F398" s="357"/>
      <c r="G398" s="157"/>
      <c r="H398" s="552"/>
      <c r="I398" s="552"/>
      <c r="J398" s="552"/>
      <c r="K398" s="552"/>
      <c r="L398" s="552"/>
      <c r="M398" s="552"/>
      <c r="N398" s="552"/>
      <c r="O398" s="552"/>
      <c r="P398" s="552"/>
      <c r="Q398" s="552"/>
      <c r="R398" s="552"/>
      <c r="S398" s="552"/>
      <c r="T398" s="552"/>
      <c r="U398" s="552"/>
      <c r="V398" s="552"/>
      <c r="W398" s="552"/>
      <c r="X398" s="552"/>
      <c r="Y398" s="552"/>
      <c r="Z398" s="552"/>
      <c r="AA398" s="552"/>
    </row>
    <row r="399" spans="2:27" x14ac:dyDescent="0.2">
      <c r="B399" s="737"/>
      <c r="C399" s="362" t="s">
        <v>179</v>
      </c>
      <c r="D399" s="357"/>
      <c r="E399" s="481" t="s">
        <v>61</v>
      </c>
      <c r="F399" s="357"/>
      <c r="G399" s="157"/>
      <c r="H399" s="552"/>
      <c r="I399" s="552"/>
      <c r="J399" s="552"/>
      <c r="K399" s="552"/>
      <c r="L399" s="552"/>
      <c r="M399" s="552"/>
      <c r="N399" s="552"/>
      <c r="O399" s="552"/>
      <c r="P399" s="552"/>
      <c r="Q399" s="552"/>
      <c r="R399" s="552"/>
      <c r="S399" s="552"/>
      <c r="T399" s="552"/>
      <c r="U399" s="552"/>
      <c r="V399" s="552"/>
      <c r="W399" s="552"/>
      <c r="X399" s="552"/>
      <c r="Y399" s="552"/>
      <c r="Z399" s="552"/>
      <c r="AA399" s="552"/>
    </row>
    <row r="400" spans="2:27" x14ac:dyDescent="0.2">
      <c r="B400" s="737"/>
      <c r="C400" s="362" t="s">
        <v>180</v>
      </c>
      <c r="D400" s="357"/>
      <c r="E400" s="481" t="s">
        <v>61</v>
      </c>
      <c r="F400" s="357"/>
      <c r="G400" s="157"/>
      <c r="H400" s="552"/>
      <c r="I400" s="552"/>
      <c r="J400" s="552"/>
      <c r="K400" s="552"/>
      <c r="L400" s="552"/>
      <c r="M400" s="552"/>
      <c r="N400" s="552"/>
      <c r="O400" s="552"/>
      <c r="P400" s="552"/>
      <c r="Q400" s="552"/>
      <c r="R400" s="552"/>
      <c r="S400" s="552"/>
      <c r="T400" s="552"/>
      <c r="U400" s="552"/>
      <c r="V400" s="552"/>
      <c r="W400" s="552"/>
      <c r="X400" s="552"/>
      <c r="Y400" s="552"/>
      <c r="Z400" s="552"/>
      <c r="AA400" s="552"/>
    </row>
    <row r="401" spans="2:27" x14ac:dyDescent="0.2">
      <c r="B401" s="737"/>
      <c r="C401" s="362" t="s">
        <v>181</v>
      </c>
      <c r="D401" s="357"/>
      <c r="E401" s="481" t="s">
        <v>61</v>
      </c>
      <c r="F401" s="357"/>
      <c r="G401" s="157"/>
      <c r="H401" s="552"/>
      <c r="I401" s="552"/>
      <c r="J401" s="552"/>
      <c r="K401" s="552"/>
      <c r="L401" s="552"/>
      <c r="M401" s="552"/>
      <c r="N401" s="552"/>
      <c r="O401" s="552"/>
      <c r="P401" s="552"/>
      <c r="Q401" s="552"/>
      <c r="R401" s="552"/>
      <c r="S401" s="552"/>
      <c r="T401" s="552"/>
      <c r="U401" s="552"/>
      <c r="V401" s="552"/>
      <c r="W401" s="552"/>
      <c r="X401" s="552"/>
      <c r="Y401" s="552"/>
      <c r="Z401" s="552"/>
      <c r="AA401" s="552"/>
    </row>
    <row r="402" spans="2:27" x14ac:dyDescent="0.2">
      <c r="B402" s="737"/>
      <c r="C402" s="362" t="s">
        <v>182</v>
      </c>
      <c r="D402" s="357"/>
      <c r="E402" s="481" t="s">
        <v>80</v>
      </c>
      <c r="F402" s="357"/>
      <c r="G402" s="157"/>
      <c r="H402" s="552"/>
      <c r="I402" s="552"/>
      <c r="J402" s="552"/>
      <c r="K402" s="552"/>
      <c r="L402" s="552"/>
      <c r="M402" s="552"/>
      <c r="N402" s="552"/>
      <c r="O402" s="552"/>
      <c r="P402" s="552"/>
      <c r="Q402" s="552"/>
      <c r="R402" s="552"/>
      <c r="S402" s="552"/>
      <c r="T402" s="552"/>
      <c r="U402" s="552"/>
      <c r="V402" s="552"/>
      <c r="W402" s="552"/>
      <c r="X402" s="552"/>
      <c r="Y402" s="552"/>
      <c r="Z402" s="552"/>
      <c r="AA402" s="552"/>
    </row>
    <row r="403" spans="2:27" x14ac:dyDescent="0.2">
      <c r="B403" s="737"/>
      <c r="C403" s="362" t="s">
        <v>183</v>
      </c>
      <c r="D403" s="357"/>
      <c r="E403" s="481" t="s">
        <v>80</v>
      </c>
      <c r="F403" s="357"/>
      <c r="G403" s="157"/>
      <c r="H403" s="552"/>
      <c r="I403" s="552"/>
      <c r="J403" s="552"/>
      <c r="K403" s="552"/>
      <c r="L403" s="552"/>
      <c r="M403" s="552"/>
      <c r="N403" s="552"/>
      <c r="O403" s="552"/>
      <c r="P403" s="552"/>
      <c r="Q403" s="552"/>
      <c r="R403" s="552"/>
      <c r="S403" s="552"/>
      <c r="T403" s="552"/>
      <c r="U403" s="552"/>
      <c r="V403" s="552"/>
      <c r="W403" s="552"/>
      <c r="X403" s="552"/>
      <c r="Y403" s="552"/>
      <c r="Z403" s="552"/>
      <c r="AA403" s="552"/>
    </row>
    <row r="404" spans="2:27" x14ac:dyDescent="0.2">
      <c r="B404" s="737"/>
      <c r="C404" s="364" t="s">
        <v>190</v>
      </c>
      <c r="D404" s="357"/>
      <c r="E404" s="357"/>
      <c r="F404" s="357"/>
      <c r="G404" s="157"/>
      <c r="H404" s="552"/>
      <c r="I404" s="552"/>
      <c r="J404" s="552"/>
      <c r="K404" s="552"/>
      <c r="L404" s="552"/>
      <c r="M404" s="552"/>
      <c r="N404" s="552"/>
      <c r="O404" s="552"/>
      <c r="P404" s="552"/>
      <c r="Q404" s="552"/>
      <c r="R404" s="552"/>
      <c r="S404" s="552"/>
      <c r="T404" s="552"/>
      <c r="U404" s="552"/>
      <c r="V404" s="552"/>
      <c r="W404" s="552"/>
      <c r="X404" s="552"/>
      <c r="Y404" s="552"/>
      <c r="Z404" s="552"/>
      <c r="AA404" s="552"/>
    </row>
    <row r="405" spans="2:27" x14ac:dyDescent="0.2">
      <c r="B405" s="737"/>
      <c r="C405" s="359"/>
      <c r="D405" s="357"/>
      <c r="E405" s="357"/>
      <c r="F405" s="357"/>
      <c r="G405" s="157"/>
      <c r="H405" s="552"/>
      <c r="I405" s="552"/>
      <c r="J405" s="552"/>
      <c r="K405" s="552"/>
      <c r="L405" s="552"/>
      <c r="M405" s="552"/>
      <c r="N405" s="552"/>
      <c r="O405" s="552"/>
      <c r="P405" s="552"/>
      <c r="Q405" s="552"/>
      <c r="R405" s="552"/>
      <c r="S405" s="552"/>
      <c r="T405" s="552"/>
      <c r="U405" s="552"/>
      <c r="V405" s="552"/>
      <c r="W405" s="552"/>
      <c r="X405" s="552"/>
      <c r="Y405" s="552"/>
      <c r="Z405" s="552"/>
      <c r="AA405" s="552"/>
    </row>
    <row r="406" spans="2:27" x14ac:dyDescent="0.2">
      <c r="B406" s="737"/>
      <c r="C406" s="359"/>
      <c r="D406" s="357"/>
      <c r="E406" s="357"/>
      <c r="F406" s="357"/>
      <c r="G406" s="157"/>
      <c r="H406" s="552"/>
      <c r="I406" s="552"/>
      <c r="J406" s="552"/>
      <c r="K406" s="552"/>
      <c r="L406" s="552"/>
      <c r="M406" s="552"/>
      <c r="N406" s="552"/>
      <c r="O406" s="552"/>
      <c r="P406" s="552"/>
      <c r="Q406" s="552"/>
      <c r="R406" s="552"/>
      <c r="S406" s="552"/>
      <c r="T406" s="552"/>
      <c r="U406" s="552"/>
      <c r="V406" s="552"/>
      <c r="W406" s="552"/>
      <c r="X406" s="552"/>
      <c r="Y406" s="552"/>
      <c r="Z406" s="552"/>
      <c r="AA406" s="552"/>
    </row>
    <row r="407" spans="2:27" x14ac:dyDescent="0.2">
      <c r="B407" s="737"/>
      <c r="C407" s="359"/>
      <c r="D407" s="357"/>
      <c r="E407" s="357"/>
      <c r="F407" s="357"/>
      <c r="G407" s="157"/>
      <c r="H407" s="552"/>
      <c r="I407" s="552"/>
      <c r="J407" s="552"/>
      <c r="K407" s="552"/>
      <c r="L407" s="552"/>
      <c r="M407" s="552"/>
      <c r="N407" s="552"/>
      <c r="O407" s="552"/>
      <c r="P407" s="552"/>
      <c r="Q407" s="552"/>
      <c r="R407" s="552"/>
      <c r="S407" s="552"/>
      <c r="T407" s="552"/>
      <c r="U407" s="552"/>
      <c r="V407" s="552"/>
      <c r="W407" s="552"/>
      <c r="X407" s="552"/>
      <c r="Y407" s="552"/>
      <c r="Z407" s="552"/>
      <c r="AA407" s="552"/>
    </row>
    <row r="408" spans="2:27" x14ac:dyDescent="0.2">
      <c r="B408" s="737"/>
      <c r="C408" s="359"/>
      <c r="D408" s="357"/>
      <c r="E408" s="357"/>
      <c r="F408" s="357"/>
      <c r="G408" s="157"/>
      <c r="H408" s="552"/>
      <c r="I408" s="552"/>
      <c r="J408" s="552"/>
      <c r="K408" s="552"/>
      <c r="L408" s="552"/>
      <c r="M408" s="552"/>
      <c r="N408" s="552"/>
      <c r="O408" s="552"/>
      <c r="P408" s="552"/>
      <c r="Q408" s="552"/>
      <c r="R408" s="552"/>
      <c r="S408" s="552"/>
      <c r="T408" s="552"/>
      <c r="U408" s="552"/>
      <c r="V408" s="552"/>
      <c r="W408" s="552"/>
      <c r="X408" s="552"/>
      <c r="Y408" s="552"/>
      <c r="Z408" s="552"/>
      <c r="AA408" s="552"/>
    </row>
    <row r="409" spans="2:27" x14ac:dyDescent="0.2">
      <c r="B409" s="737"/>
      <c r="C409" s="188" t="s">
        <v>75</v>
      </c>
      <c r="D409" s="189"/>
      <c r="E409" s="189"/>
      <c r="F409" s="189"/>
      <c r="G409" s="190"/>
      <c r="H409" s="512"/>
      <c r="I409" s="512"/>
      <c r="J409" s="512"/>
      <c r="K409" s="512"/>
      <c r="L409" s="512"/>
      <c r="M409" s="512"/>
      <c r="N409" s="512"/>
      <c r="O409" s="512"/>
      <c r="P409" s="512"/>
      <c r="Q409" s="512"/>
      <c r="R409" s="512"/>
      <c r="S409" s="512"/>
      <c r="T409" s="512"/>
      <c r="U409" s="512"/>
      <c r="V409" s="512"/>
      <c r="W409" s="512"/>
      <c r="X409" s="512"/>
      <c r="Y409" s="512"/>
      <c r="Z409" s="512"/>
      <c r="AA409" s="512"/>
    </row>
    <row r="410" spans="2:27" x14ac:dyDescent="0.2">
      <c r="B410" s="737"/>
      <c r="C410" s="192" t="s">
        <v>73</v>
      </c>
      <c r="D410" s="189"/>
      <c r="E410" s="189"/>
      <c r="F410" s="189"/>
      <c r="G410" s="190"/>
      <c r="H410" s="513">
        <f>SUMIF($E396:$E408,"NE",H396:H408)</f>
        <v>0</v>
      </c>
      <c r="I410" s="513">
        <f t="shared" ref="I410:AA410" si="54">SUMIF($E396:$E408,"NE",I396:I408)</f>
        <v>0</v>
      </c>
      <c r="J410" s="513">
        <f t="shared" si="54"/>
        <v>0</v>
      </c>
      <c r="K410" s="513">
        <f t="shared" si="54"/>
        <v>0</v>
      </c>
      <c r="L410" s="513">
        <f t="shared" si="54"/>
        <v>0</v>
      </c>
      <c r="M410" s="513">
        <f t="shared" si="54"/>
        <v>0</v>
      </c>
      <c r="N410" s="513">
        <f t="shared" si="54"/>
        <v>0</v>
      </c>
      <c r="O410" s="513">
        <f t="shared" si="54"/>
        <v>0</v>
      </c>
      <c r="P410" s="513">
        <f t="shared" si="54"/>
        <v>0</v>
      </c>
      <c r="Q410" s="513">
        <f t="shared" si="54"/>
        <v>0</v>
      </c>
      <c r="R410" s="513">
        <f t="shared" si="54"/>
        <v>0</v>
      </c>
      <c r="S410" s="513">
        <f t="shared" si="54"/>
        <v>0</v>
      </c>
      <c r="T410" s="513">
        <f t="shared" si="54"/>
        <v>0</v>
      </c>
      <c r="U410" s="513">
        <f t="shared" si="54"/>
        <v>0</v>
      </c>
      <c r="V410" s="513">
        <f t="shared" si="54"/>
        <v>0</v>
      </c>
      <c r="W410" s="513">
        <f t="shared" si="54"/>
        <v>0</v>
      </c>
      <c r="X410" s="513">
        <f t="shared" si="54"/>
        <v>0</v>
      </c>
      <c r="Y410" s="513">
        <f t="shared" si="54"/>
        <v>0</v>
      </c>
      <c r="Z410" s="513">
        <f t="shared" si="54"/>
        <v>0</v>
      </c>
      <c r="AA410" s="513">
        <f t="shared" si="54"/>
        <v>0</v>
      </c>
    </row>
    <row r="411" spans="2:27" x14ac:dyDescent="0.2">
      <c r="B411" s="737"/>
      <c r="C411" s="192" t="s">
        <v>74</v>
      </c>
      <c r="D411" s="189"/>
      <c r="E411" s="189"/>
      <c r="F411" s="189"/>
      <c r="G411" s="190"/>
      <c r="H411" s="513">
        <f>SUMIF($E396:$E408,"Not NE",H396:H408)</f>
        <v>0</v>
      </c>
      <c r="I411" s="513">
        <f t="shared" ref="I411:AA411" si="55">SUMIF($E396:$E408,"Not NE",I396:I408)</f>
        <v>0</v>
      </c>
      <c r="J411" s="513">
        <f t="shared" si="55"/>
        <v>0</v>
      </c>
      <c r="K411" s="513">
        <f t="shared" si="55"/>
        <v>0</v>
      </c>
      <c r="L411" s="513">
        <f t="shared" si="55"/>
        <v>0</v>
      </c>
      <c r="M411" s="513">
        <f t="shared" si="55"/>
        <v>0</v>
      </c>
      <c r="N411" s="513">
        <f t="shared" si="55"/>
        <v>0</v>
      </c>
      <c r="O411" s="513">
        <f t="shared" si="55"/>
        <v>0</v>
      </c>
      <c r="P411" s="513">
        <f t="shared" si="55"/>
        <v>0</v>
      </c>
      <c r="Q411" s="513">
        <f t="shared" si="55"/>
        <v>0</v>
      </c>
      <c r="R411" s="513">
        <f t="shared" si="55"/>
        <v>0</v>
      </c>
      <c r="S411" s="513">
        <f t="shared" si="55"/>
        <v>0</v>
      </c>
      <c r="T411" s="513">
        <f t="shared" si="55"/>
        <v>0</v>
      </c>
      <c r="U411" s="513">
        <f t="shared" si="55"/>
        <v>0</v>
      </c>
      <c r="V411" s="513">
        <f t="shared" si="55"/>
        <v>0</v>
      </c>
      <c r="W411" s="513">
        <f t="shared" si="55"/>
        <v>0</v>
      </c>
      <c r="X411" s="513">
        <f t="shared" si="55"/>
        <v>0</v>
      </c>
      <c r="Y411" s="513">
        <f t="shared" si="55"/>
        <v>0</v>
      </c>
      <c r="Z411" s="513">
        <f t="shared" si="55"/>
        <v>0</v>
      </c>
      <c r="AA411" s="513">
        <f t="shared" si="55"/>
        <v>0</v>
      </c>
    </row>
    <row r="412" spans="2:27" x14ac:dyDescent="0.2">
      <c r="B412" s="737"/>
      <c r="C412" s="193" t="s">
        <v>71</v>
      </c>
      <c r="D412" s="189"/>
      <c r="E412" s="189"/>
      <c r="F412" s="189"/>
      <c r="G412" s="190"/>
      <c r="H412" s="514">
        <f t="shared" ref="H412:AA412" si="56">SUM(H396:H408)</f>
        <v>0</v>
      </c>
      <c r="I412" s="515">
        <f t="shared" si="56"/>
        <v>0</v>
      </c>
      <c r="J412" s="515">
        <f t="shared" si="56"/>
        <v>0</v>
      </c>
      <c r="K412" s="515">
        <f t="shared" si="56"/>
        <v>0</v>
      </c>
      <c r="L412" s="515">
        <f t="shared" si="56"/>
        <v>0</v>
      </c>
      <c r="M412" s="515">
        <f t="shared" si="56"/>
        <v>0</v>
      </c>
      <c r="N412" s="515">
        <f t="shared" si="56"/>
        <v>0</v>
      </c>
      <c r="O412" s="515">
        <f t="shared" si="56"/>
        <v>0</v>
      </c>
      <c r="P412" s="515">
        <f t="shared" si="56"/>
        <v>0</v>
      </c>
      <c r="Q412" s="515">
        <f t="shared" si="56"/>
        <v>0</v>
      </c>
      <c r="R412" s="515">
        <f t="shared" si="56"/>
        <v>0</v>
      </c>
      <c r="S412" s="515">
        <f t="shared" si="56"/>
        <v>0</v>
      </c>
      <c r="T412" s="515">
        <f t="shared" si="56"/>
        <v>0</v>
      </c>
      <c r="U412" s="515">
        <f t="shared" si="56"/>
        <v>0</v>
      </c>
      <c r="V412" s="515">
        <f t="shared" si="56"/>
        <v>0</v>
      </c>
      <c r="W412" s="515">
        <f t="shared" si="56"/>
        <v>0</v>
      </c>
      <c r="X412" s="515">
        <f t="shared" si="56"/>
        <v>0</v>
      </c>
      <c r="Y412" s="515">
        <f t="shared" si="56"/>
        <v>0</v>
      </c>
      <c r="Z412" s="515">
        <f t="shared" si="56"/>
        <v>0</v>
      </c>
      <c r="AA412" s="515">
        <f t="shared" si="56"/>
        <v>0</v>
      </c>
    </row>
    <row r="413" spans="2:27" x14ac:dyDescent="0.2">
      <c r="B413" s="736">
        <f>'RS Phys Flow'!B36</f>
        <v>0</v>
      </c>
      <c r="C413" s="204" t="s">
        <v>191</v>
      </c>
      <c r="D413" s="195"/>
      <c r="E413" s="195"/>
      <c r="F413" s="195"/>
      <c r="G413" s="196"/>
      <c r="H413" s="512"/>
      <c r="I413" s="512"/>
      <c r="J413" s="512"/>
      <c r="K413" s="512"/>
      <c r="L413" s="512"/>
      <c r="M413" s="512"/>
      <c r="N413" s="512"/>
      <c r="O413" s="512"/>
      <c r="P413" s="512"/>
      <c r="Q413" s="512"/>
      <c r="R413" s="512"/>
      <c r="S413" s="512"/>
      <c r="T413" s="512"/>
      <c r="U413" s="512"/>
      <c r="V413" s="512"/>
      <c r="W413" s="512"/>
      <c r="X413" s="512"/>
      <c r="Y413" s="512"/>
      <c r="Z413" s="512"/>
      <c r="AA413" s="512"/>
    </row>
    <row r="414" spans="2:27" ht="28.5" x14ac:dyDescent="0.2">
      <c r="B414" s="737"/>
      <c r="C414" s="363" t="s">
        <v>286</v>
      </c>
      <c r="D414" s="357"/>
      <c r="E414" s="189" t="s">
        <v>80</v>
      </c>
      <c r="F414" s="357"/>
      <c r="G414" s="157"/>
      <c r="H414" s="552"/>
      <c r="I414" s="552"/>
      <c r="J414" s="552"/>
      <c r="K414" s="552"/>
      <c r="L414" s="552"/>
      <c r="M414" s="552"/>
      <c r="N414" s="552"/>
      <c r="O414" s="552"/>
      <c r="P414" s="552"/>
      <c r="Q414" s="552"/>
      <c r="R414" s="552"/>
      <c r="S414" s="552"/>
      <c r="T414" s="552"/>
      <c r="U414" s="552"/>
      <c r="V414" s="552"/>
      <c r="W414" s="552"/>
      <c r="X414" s="552"/>
      <c r="Y414" s="552"/>
      <c r="Z414" s="552"/>
      <c r="AA414" s="552"/>
    </row>
    <row r="415" spans="2:27" ht="28.5" x14ac:dyDescent="0.2">
      <c r="B415" s="737"/>
      <c r="C415" s="363" t="s">
        <v>287</v>
      </c>
      <c r="D415" s="357"/>
      <c r="E415" s="189" t="s">
        <v>80</v>
      </c>
      <c r="F415" s="357"/>
      <c r="G415" s="157"/>
      <c r="H415" s="552"/>
      <c r="I415" s="552"/>
      <c r="J415" s="552"/>
      <c r="K415" s="552"/>
      <c r="L415" s="552"/>
      <c r="M415" s="552"/>
      <c r="N415" s="552"/>
      <c r="O415" s="552"/>
      <c r="P415" s="552"/>
      <c r="Q415" s="552"/>
      <c r="R415" s="552"/>
      <c r="S415" s="552"/>
      <c r="T415" s="552"/>
      <c r="U415" s="552"/>
      <c r="V415" s="552"/>
      <c r="W415" s="552"/>
      <c r="X415" s="552"/>
      <c r="Y415" s="552"/>
      <c r="Z415" s="552"/>
      <c r="AA415" s="552"/>
    </row>
    <row r="416" spans="2:27" ht="28.5" x14ac:dyDescent="0.2">
      <c r="B416" s="737"/>
      <c r="C416" s="363" t="s">
        <v>288</v>
      </c>
      <c r="D416" s="357"/>
      <c r="E416" s="189" t="s">
        <v>80</v>
      </c>
      <c r="F416" s="357"/>
      <c r="G416" s="157"/>
      <c r="H416" s="552"/>
      <c r="I416" s="552"/>
      <c r="J416" s="552"/>
      <c r="K416" s="552"/>
      <c r="L416" s="552"/>
      <c r="M416" s="552"/>
      <c r="N416" s="552"/>
      <c r="O416" s="552"/>
      <c r="P416" s="552"/>
      <c r="Q416" s="552"/>
      <c r="R416" s="552"/>
      <c r="S416" s="552"/>
      <c r="T416" s="552"/>
      <c r="U416" s="552"/>
      <c r="V416" s="552"/>
      <c r="W416" s="552"/>
      <c r="X416" s="552"/>
      <c r="Y416" s="552"/>
      <c r="Z416" s="552"/>
      <c r="AA416" s="552"/>
    </row>
    <row r="417" spans="2:27" x14ac:dyDescent="0.2">
      <c r="B417" s="737"/>
      <c r="C417" s="191" t="s">
        <v>81</v>
      </c>
      <c r="D417" s="189"/>
      <c r="E417" s="189" t="s">
        <v>80</v>
      </c>
      <c r="F417" s="189"/>
      <c r="G417" s="190"/>
      <c r="H417" s="512">
        <f>(H414*'X RS Gen V Info'!$E$54)+('RS Attrib'!H415*'X RS Gen V Info'!$E$55)+('RS Attrib'!H416*'X RS Gen V Info'!$E$56)</f>
        <v>0</v>
      </c>
      <c r="I417" s="512">
        <f>(I414*'X RS Gen V Info'!$E$54)+('RS Attrib'!I415*'X RS Gen V Info'!$E$55)+('RS Attrib'!I416*'X RS Gen V Info'!$E$56)</f>
        <v>0</v>
      </c>
      <c r="J417" s="512">
        <f>(J414*'X RS Gen V Info'!$E$54)+('RS Attrib'!J415*'X RS Gen V Info'!$E$55)+('RS Attrib'!J416*'X RS Gen V Info'!$E$56)</f>
        <v>0</v>
      </c>
      <c r="K417" s="512">
        <f>(K414*'X RS Gen V Info'!$E$54)+('RS Attrib'!K415*'X RS Gen V Info'!$E$55)+('RS Attrib'!K416*'X RS Gen V Info'!$E$56)</f>
        <v>0</v>
      </c>
      <c r="L417" s="512">
        <f>(L414*'X RS Gen V Info'!$E$54)+('RS Attrib'!L415*'X RS Gen V Info'!$E$55)+('RS Attrib'!L416*'X RS Gen V Info'!$E$56)</f>
        <v>0</v>
      </c>
      <c r="M417" s="512">
        <f>(M414*'X RS Gen V Info'!$E$54)+('RS Attrib'!M415*'X RS Gen V Info'!$E$55)+('RS Attrib'!M416*'X RS Gen V Info'!$E$56)</f>
        <v>0</v>
      </c>
      <c r="N417" s="512">
        <f>(N414*'X RS Gen V Info'!$E$54)+('RS Attrib'!N415*'X RS Gen V Info'!$E$55)+('RS Attrib'!N416*'X RS Gen V Info'!$E$56)</f>
        <v>0</v>
      </c>
      <c r="O417" s="512">
        <f>(O414*'X RS Gen V Info'!$E$54)+('RS Attrib'!O415*'X RS Gen V Info'!$E$55)+('RS Attrib'!O416*'X RS Gen V Info'!$E$56)</f>
        <v>0</v>
      </c>
      <c r="P417" s="512">
        <f>(P414*'X RS Gen V Info'!$E$54)+('RS Attrib'!P415*'X RS Gen V Info'!$E$55)+('RS Attrib'!P416*'X RS Gen V Info'!$E$56)</f>
        <v>0</v>
      </c>
      <c r="Q417" s="512">
        <f>(Q414*'X RS Gen V Info'!$E$54)+('RS Attrib'!Q415*'X RS Gen V Info'!$E$55)+('RS Attrib'!Q416*'X RS Gen V Info'!$E$56)</f>
        <v>0</v>
      </c>
      <c r="R417" s="512">
        <f>(R414*'X RS Gen V Info'!$E$54)+('RS Attrib'!R415*'X RS Gen V Info'!$E$55)+('RS Attrib'!R416*'X RS Gen V Info'!$E$56)</f>
        <v>0</v>
      </c>
      <c r="S417" s="512">
        <f>(S414*'X RS Gen V Info'!$E$54)+('RS Attrib'!S415*'X RS Gen V Info'!$E$55)+('RS Attrib'!S416*'X RS Gen V Info'!$E$56)</f>
        <v>0</v>
      </c>
      <c r="T417" s="512">
        <f>(T414*'X RS Gen V Info'!$E$54)+('RS Attrib'!T415*'X RS Gen V Info'!$E$55)+('RS Attrib'!T416*'X RS Gen V Info'!$E$56)</f>
        <v>0</v>
      </c>
      <c r="U417" s="512">
        <f>(U414*'X RS Gen V Info'!$E$54)+('RS Attrib'!U415*'X RS Gen V Info'!$E$55)+('RS Attrib'!U416*'X RS Gen V Info'!$E$56)</f>
        <v>0</v>
      </c>
      <c r="V417" s="512">
        <f>(V414*'X RS Gen V Info'!$E$54)+('RS Attrib'!V415*'X RS Gen V Info'!$E$55)+('RS Attrib'!V416*'X RS Gen V Info'!$E$56)</f>
        <v>0</v>
      </c>
      <c r="W417" s="512">
        <f>(W414*'X RS Gen V Info'!$E$54)+('RS Attrib'!W415*'X RS Gen V Info'!$E$55)+('RS Attrib'!W416*'X RS Gen V Info'!$E$56)</f>
        <v>0</v>
      </c>
      <c r="X417" s="512">
        <f>(X414*'X RS Gen V Info'!$E$54)+('RS Attrib'!X415*'X RS Gen V Info'!$E$55)+('RS Attrib'!X416*'X RS Gen V Info'!$E$56)</f>
        <v>0</v>
      </c>
      <c r="Y417" s="512">
        <f>(Y414*'X RS Gen V Info'!$E$54)+('RS Attrib'!Y415*'X RS Gen V Info'!$E$55)+('RS Attrib'!Y416*'X RS Gen V Info'!$E$56)</f>
        <v>0</v>
      </c>
      <c r="Z417" s="512">
        <f>(Z414*'X RS Gen V Info'!$E$54)+('RS Attrib'!Z415*'X RS Gen V Info'!$E$55)+('RS Attrib'!Z416*'X RS Gen V Info'!$E$56)</f>
        <v>0</v>
      </c>
      <c r="AA417" s="512">
        <f>(AA414*'X RS Gen V Info'!$E$54)+('RS Attrib'!AA415*'X RS Gen V Info'!$E$55)+('RS Attrib'!AA416*'X RS Gen V Info'!$E$56)</f>
        <v>0</v>
      </c>
    </row>
    <row r="418" spans="2:27" x14ac:dyDescent="0.2">
      <c r="B418" s="737"/>
      <c r="C418" s="363" t="s">
        <v>177</v>
      </c>
      <c r="D418" s="357"/>
      <c r="E418" s="481" t="s">
        <v>61</v>
      </c>
      <c r="F418" s="357"/>
      <c r="G418" s="157"/>
      <c r="H418" s="552"/>
      <c r="I418" s="552"/>
      <c r="J418" s="552"/>
      <c r="K418" s="552"/>
      <c r="L418" s="552"/>
      <c r="M418" s="552"/>
      <c r="N418" s="552"/>
      <c r="O418" s="552"/>
      <c r="P418" s="552"/>
      <c r="Q418" s="552"/>
      <c r="R418" s="552"/>
      <c r="S418" s="552"/>
      <c r="T418" s="552"/>
      <c r="U418" s="552"/>
      <c r="V418" s="552"/>
      <c r="W418" s="552"/>
      <c r="X418" s="552"/>
      <c r="Y418" s="552"/>
      <c r="Z418" s="552"/>
      <c r="AA418" s="552"/>
    </row>
    <row r="419" spans="2:27" x14ac:dyDescent="0.2">
      <c r="B419" s="737"/>
      <c r="C419" s="362" t="s">
        <v>178</v>
      </c>
      <c r="D419" s="357"/>
      <c r="E419" s="481" t="s">
        <v>61</v>
      </c>
      <c r="F419" s="357"/>
      <c r="G419" s="157"/>
      <c r="H419" s="552"/>
      <c r="I419" s="552"/>
      <c r="J419" s="552"/>
      <c r="K419" s="552"/>
      <c r="L419" s="552"/>
      <c r="M419" s="552"/>
      <c r="N419" s="552"/>
      <c r="O419" s="552"/>
      <c r="P419" s="552"/>
      <c r="Q419" s="552"/>
      <c r="R419" s="552"/>
      <c r="S419" s="552"/>
      <c r="T419" s="552"/>
      <c r="U419" s="552"/>
      <c r="V419" s="552"/>
      <c r="W419" s="552"/>
      <c r="X419" s="552"/>
      <c r="Y419" s="552"/>
      <c r="Z419" s="552"/>
      <c r="AA419" s="552"/>
    </row>
    <row r="420" spans="2:27" x14ac:dyDescent="0.2">
      <c r="B420" s="737"/>
      <c r="C420" s="362" t="s">
        <v>179</v>
      </c>
      <c r="D420" s="357"/>
      <c r="E420" s="481" t="s">
        <v>61</v>
      </c>
      <c r="F420" s="357"/>
      <c r="G420" s="157"/>
      <c r="H420" s="552"/>
      <c r="I420" s="552"/>
      <c r="J420" s="552"/>
      <c r="K420" s="552"/>
      <c r="L420" s="552"/>
      <c r="M420" s="552"/>
      <c r="N420" s="552"/>
      <c r="O420" s="552"/>
      <c r="P420" s="552"/>
      <c r="Q420" s="552"/>
      <c r="R420" s="552"/>
      <c r="S420" s="552"/>
      <c r="T420" s="552"/>
      <c r="U420" s="552"/>
      <c r="V420" s="552"/>
      <c r="W420" s="552"/>
      <c r="X420" s="552"/>
      <c r="Y420" s="552"/>
      <c r="Z420" s="552"/>
      <c r="AA420" s="552"/>
    </row>
    <row r="421" spans="2:27" x14ac:dyDescent="0.2">
      <c r="B421" s="737"/>
      <c r="C421" s="362" t="s">
        <v>180</v>
      </c>
      <c r="D421" s="357"/>
      <c r="E421" s="481" t="s">
        <v>61</v>
      </c>
      <c r="F421" s="357"/>
      <c r="G421" s="157"/>
      <c r="H421" s="552"/>
      <c r="I421" s="552"/>
      <c r="J421" s="552"/>
      <c r="K421" s="552"/>
      <c r="L421" s="552"/>
      <c r="M421" s="552"/>
      <c r="N421" s="552"/>
      <c r="O421" s="552"/>
      <c r="P421" s="552"/>
      <c r="Q421" s="552"/>
      <c r="R421" s="552"/>
      <c r="S421" s="552"/>
      <c r="T421" s="552"/>
      <c r="U421" s="552"/>
      <c r="V421" s="552"/>
      <c r="W421" s="552"/>
      <c r="X421" s="552"/>
      <c r="Y421" s="552"/>
      <c r="Z421" s="552"/>
      <c r="AA421" s="552"/>
    </row>
    <row r="422" spans="2:27" x14ac:dyDescent="0.2">
      <c r="B422" s="737"/>
      <c r="C422" s="362" t="s">
        <v>181</v>
      </c>
      <c r="D422" s="357"/>
      <c r="E422" s="481" t="s">
        <v>61</v>
      </c>
      <c r="F422" s="357"/>
      <c r="G422" s="157"/>
      <c r="H422" s="552"/>
      <c r="I422" s="552"/>
      <c r="J422" s="552"/>
      <c r="K422" s="552"/>
      <c r="L422" s="552"/>
      <c r="M422" s="552"/>
      <c r="N422" s="552"/>
      <c r="O422" s="552"/>
      <c r="P422" s="552"/>
      <c r="Q422" s="552"/>
      <c r="R422" s="552"/>
      <c r="S422" s="552"/>
      <c r="T422" s="552"/>
      <c r="U422" s="552"/>
      <c r="V422" s="552"/>
      <c r="W422" s="552"/>
      <c r="X422" s="552"/>
      <c r="Y422" s="552"/>
      <c r="Z422" s="552"/>
      <c r="AA422" s="552"/>
    </row>
    <row r="423" spans="2:27" x14ac:dyDescent="0.2">
      <c r="B423" s="737"/>
      <c r="C423" s="362" t="s">
        <v>182</v>
      </c>
      <c r="D423" s="357"/>
      <c r="E423" s="481" t="s">
        <v>80</v>
      </c>
      <c r="F423" s="357"/>
      <c r="G423" s="157"/>
      <c r="H423" s="552"/>
      <c r="I423" s="552"/>
      <c r="J423" s="552"/>
      <c r="K423" s="552"/>
      <c r="L423" s="552"/>
      <c r="M423" s="552"/>
      <c r="N423" s="552"/>
      <c r="O423" s="552"/>
      <c r="P423" s="552"/>
      <c r="Q423" s="552"/>
      <c r="R423" s="552"/>
      <c r="S423" s="552"/>
      <c r="T423" s="552"/>
      <c r="U423" s="552"/>
      <c r="V423" s="552"/>
      <c r="W423" s="552"/>
      <c r="X423" s="552"/>
      <c r="Y423" s="552"/>
      <c r="Z423" s="552"/>
      <c r="AA423" s="552"/>
    </row>
    <row r="424" spans="2:27" x14ac:dyDescent="0.2">
      <c r="B424" s="737"/>
      <c r="C424" s="362" t="s">
        <v>183</v>
      </c>
      <c r="D424" s="357"/>
      <c r="E424" s="481" t="s">
        <v>80</v>
      </c>
      <c r="F424" s="357"/>
      <c r="G424" s="157"/>
      <c r="H424" s="552"/>
      <c r="I424" s="552"/>
      <c r="J424" s="552"/>
      <c r="K424" s="552"/>
      <c r="L424" s="552"/>
      <c r="M424" s="552"/>
      <c r="N424" s="552"/>
      <c r="O424" s="552"/>
      <c r="P424" s="552"/>
      <c r="Q424" s="552"/>
      <c r="R424" s="552"/>
      <c r="S424" s="552"/>
      <c r="T424" s="552"/>
      <c r="U424" s="552"/>
      <c r="V424" s="552"/>
      <c r="W424" s="552"/>
      <c r="X424" s="552"/>
      <c r="Y424" s="552"/>
      <c r="Z424" s="552"/>
      <c r="AA424" s="552"/>
    </row>
    <row r="425" spans="2:27" x14ac:dyDescent="0.2">
      <c r="B425" s="737"/>
      <c r="C425" s="364" t="s">
        <v>190</v>
      </c>
      <c r="D425" s="357"/>
      <c r="E425" s="357"/>
      <c r="F425" s="357"/>
      <c r="G425" s="157"/>
      <c r="H425" s="552"/>
      <c r="I425" s="552"/>
      <c r="J425" s="552"/>
      <c r="K425" s="552"/>
      <c r="L425" s="552"/>
      <c r="M425" s="552"/>
      <c r="N425" s="552"/>
      <c r="O425" s="552"/>
      <c r="P425" s="552"/>
      <c r="Q425" s="552"/>
      <c r="R425" s="552"/>
      <c r="S425" s="552"/>
      <c r="T425" s="552"/>
      <c r="U425" s="552"/>
      <c r="V425" s="552"/>
      <c r="W425" s="552"/>
      <c r="X425" s="552"/>
      <c r="Y425" s="552"/>
      <c r="Z425" s="552"/>
      <c r="AA425" s="552"/>
    </row>
    <row r="426" spans="2:27" x14ac:dyDescent="0.2">
      <c r="B426" s="737"/>
      <c r="C426" s="359"/>
      <c r="D426" s="357"/>
      <c r="E426" s="357"/>
      <c r="F426" s="357"/>
      <c r="G426" s="157"/>
      <c r="H426" s="552"/>
      <c r="I426" s="552"/>
      <c r="J426" s="552"/>
      <c r="K426" s="552"/>
      <c r="L426" s="552"/>
      <c r="M426" s="552"/>
      <c r="N426" s="552"/>
      <c r="O426" s="552"/>
      <c r="P426" s="552"/>
      <c r="Q426" s="552"/>
      <c r="R426" s="552"/>
      <c r="S426" s="552"/>
      <c r="T426" s="552"/>
      <c r="U426" s="552"/>
      <c r="V426" s="552"/>
      <c r="W426" s="552"/>
      <c r="X426" s="552"/>
      <c r="Y426" s="552"/>
      <c r="Z426" s="552"/>
      <c r="AA426" s="552"/>
    </row>
    <row r="427" spans="2:27" x14ac:dyDescent="0.2">
      <c r="B427" s="737"/>
      <c r="C427" s="359"/>
      <c r="D427" s="357"/>
      <c r="E427" s="357"/>
      <c r="F427" s="357"/>
      <c r="G427" s="157"/>
      <c r="H427" s="552"/>
      <c r="I427" s="552"/>
      <c r="J427" s="552"/>
      <c r="K427" s="552"/>
      <c r="L427" s="552"/>
      <c r="M427" s="552"/>
      <c r="N427" s="552"/>
      <c r="O427" s="552"/>
      <c r="P427" s="552"/>
      <c r="Q427" s="552"/>
      <c r="R427" s="552"/>
      <c r="S427" s="552"/>
      <c r="T427" s="552"/>
      <c r="U427" s="552"/>
      <c r="V427" s="552"/>
      <c r="W427" s="552"/>
      <c r="X427" s="552"/>
      <c r="Y427" s="552"/>
      <c r="Z427" s="552"/>
      <c r="AA427" s="552"/>
    </row>
    <row r="428" spans="2:27" x14ac:dyDescent="0.2">
      <c r="B428" s="737"/>
      <c r="C428" s="359"/>
      <c r="D428" s="357"/>
      <c r="E428" s="357"/>
      <c r="F428" s="357"/>
      <c r="G428" s="157"/>
      <c r="H428" s="552"/>
      <c r="I428" s="552"/>
      <c r="J428" s="552"/>
      <c r="K428" s="552"/>
      <c r="L428" s="552"/>
      <c r="M428" s="552"/>
      <c r="N428" s="552"/>
      <c r="O428" s="552"/>
      <c r="P428" s="552"/>
      <c r="Q428" s="552"/>
      <c r="R428" s="552"/>
      <c r="S428" s="552"/>
      <c r="T428" s="552"/>
      <c r="U428" s="552"/>
      <c r="V428" s="552"/>
      <c r="W428" s="552"/>
      <c r="X428" s="552"/>
      <c r="Y428" s="552"/>
      <c r="Z428" s="552"/>
      <c r="AA428" s="552"/>
    </row>
    <row r="429" spans="2:27" x14ac:dyDescent="0.2">
      <c r="B429" s="737"/>
      <c r="C429" s="359"/>
      <c r="D429" s="357"/>
      <c r="E429" s="357"/>
      <c r="F429" s="357"/>
      <c r="G429" s="157"/>
      <c r="H429" s="552"/>
      <c r="I429" s="552"/>
      <c r="J429" s="552"/>
      <c r="K429" s="552"/>
      <c r="L429" s="552"/>
      <c r="M429" s="552"/>
      <c r="N429" s="552"/>
      <c r="O429" s="552"/>
      <c r="P429" s="552"/>
      <c r="Q429" s="552"/>
      <c r="R429" s="552"/>
      <c r="S429" s="552"/>
      <c r="T429" s="552"/>
      <c r="U429" s="552"/>
      <c r="V429" s="552"/>
      <c r="W429" s="552"/>
      <c r="X429" s="552"/>
      <c r="Y429" s="552"/>
      <c r="Z429" s="552"/>
      <c r="AA429" s="552"/>
    </row>
    <row r="430" spans="2:27" x14ac:dyDescent="0.2">
      <c r="B430" s="737"/>
      <c r="C430" s="188" t="s">
        <v>75</v>
      </c>
      <c r="D430" s="189"/>
      <c r="E430" s="189"/>
      <c r="F430" s="189"/>
      <c r="G430" s="190"/>
      <c r="H430" s="512"/>
      <c r="I430" s="512"/>
      <c r="J430" s="512"/>
      <c r="K430" s="512"/>
      <c r="L430" s="512"/>
      <c r="M430" s="512"/>
      <c r="N430" s="512"/>
      <c r="O430" s="512"/>
      <c r="P430" s="512"/>
      <c r="Q430" s="512"/>
      <c r="R430" s="512"/>
      <c r="S430" s="512"/>
      <c r="T430" s="512"/>
      <c r="U430" s="512"/>
      <c r="V430" s="512"/>
      <c r="W430" s="512"/>
      <c r="X430" s="512"/>
      <c r="Y430" s="512"/>
      <c r="Z430" s="512"/>
      <c r="AA430" s="512"/>
    </row>
    <row r="431" spans="2:27" x14ac:dyDescent="0.2">
      <c r="B431" s="737"/>
      <c r="C431" s="192" t="s">
        <v>73</v>
      </c>
      <c r="D431" s="189"/>
      <c r="E431" s="189"/>
      <c r="F431" s="189"/>
      <c r="G431" s="190"/>
      <c r="H431" s="513">
        <f>SUMIF($E417:$E429,"NE",H417:H429)</f>
        <v>0</v>
      </c>
      <c r="I431" s="513">
        <f t="shared" ref="I431:AA431" si="57">SUMIF($E417:$E429,"NE",I417:I429)</f>
        <v>0</v>
      </c>
      <c r="J431" s="513">
        <f t="shared" si="57"/>
        <v>0</v>
      </c>
      <c r="K431" s="513">
        <f t="shared" si="57"/>
        <v>0</v>
      </c>
      <c r="L431" s="513">
        <f t="shared" si="57"/>
        <v>0</v>
      </c>
      <c r="M431" s="513">
        <f t="shared" si="57"/>
        <v>0</v>
      </c>
      <c r="N431" s="513">
        <f t="shared" si="57"/>
        <v>0</v>
      </c>
      <c r="O431" s="513">
        <f t="shared" si="57"/>
        <v>0</v>
      </c>
      <c r="P431" s="513">
        <f t="shared" si="57"/>
        <v>0</v>
      </c>
      <c r="Q431" s="513">
        <f t="shared" si="57"/>
        <v>0</v>
      </c>
      <c r="R431" s="513">
        <f t="shared" si="57"/>
        <v>0</v>
      </c>
      <c r="S431" s="513">
        <f t="shared" si="57"/>
        <v>0</v>
      </c>
      <c r="T431" s="513">
        <f t="shared" si="57"/>
        <v>0</v>
      </c>
      <c r="U431" s="513">
        <f t="shared" si="57"/>
        <v>0</v>
      </c>
      <c r="V431" s="513">
        <f t="shared" si="57"/>
        <v>0</v>
      </c>
      <c r="W431" s="513">
        <f t="shared" si="57"/>
        <v>0</v>
      </c>
      <c r="X431" s="513">
        <f t="shared" si="57"/>
        <v>0</v>
      </c>
      <c r="Y431" s="513">
        <f t="shared" si="57"/>
        <v>0</v>
      </c>
      <c r="Z431" s="513">
        <f t="shared" si="57"/>
        <v>0</v>
      </c>
      <c r="AA431" s="513">
        <f t="shared" si="57"/>
        <v>0</v>
      </c>
    </row>
    <row r="432" spans="2:27" x14ac:dyDescent="0.2">
      <c r="B432" s="737"/>
      <c r="C432" s="192" t="s">
        <v>74</v>
      </c>
      <c r="D432" s="189"/>
      <c r="E432" s="189"/>
      <c r="F432" s="189"/>
      <c r="G432" s="190"/>
      <c r="H432" s="513">
        <f>SUMIF($E417:$E429,"Not NE",H417:H429)</f>
        <v>0</v>
      </c>
      <c r="I432" s="513">
        <f t="shared" ref="I432:AA432" si="58">SUMIF($E417:$E429,"Not NE",I417:I429)</f>
        <v>0</v>
      </c>
      <c r="J432" s="513">
        <f t="shared" si="58"/>
        <v>0</v>
      </c>
      <c r="K432" s="513">
        <f t="shared" si="58"/>
        <v>0</v>
      </c>
      <c r="L432" s="513">
        <f t="shared" si="58"/>
        <v>0</v>
      </c>
      <c r="M432" s="513">
        <f t="shared" si="58"/>
        <v>0</v>
      </c>
      <c r="N432" s="513">
        <f t="shared" si="58"/>
        <v>0</v>
      </c>
      <c r="O432" s="513">
        <f t="shared" si="58"/>
        <v>0</v>
      </c>
      <c r="P432" s="513">
        <f t="shared" si="58"/>
        <v>0</v>
      </c>
      <c r="Q432" s="513">
        <f t="shared" si="58"/>
        <v>0</v>
      </c>
      <c r="R432" s="513">
        <f t="shared" si="58"/>
        <v>0</v>
      </c>
      <c r="S432" s="513">
        <f t="shared" si="58"/>
        <v>0</v>
      </c>
      <c r="T432" s="513">
        <f t="shared" si="58"/>
        <v>0</v>
      </c>
      <c r="U432" s="513">
        <f t="shared" si="58"/>
        <v>0</v>
      </c>
      <c r="V432" s="513">
        <f t="shared" si="58"/>
        <v>0</v>
      </c>
      <c r="W432" s="513">
        <f t="shared" si="58"/>
        <v>0</v>
      </c>
      <c r="X432" s="513">
        <f t="shared" si="58"/>
        <v>0</v>
      </c>
      <c r="Y432" s="513">
        <f t="shared" si="58"/>
        <v>0</v>
      </c>
      <c r="Z432" s="513">
        <f t="shared" si="58"/>
        <v>0</v>
      </c>
      <c r="AA432" s="513">
        <f t="shared" si="58"/>
        <v>0</v>
      </c>
    </row>
    <row r="433" spans="2:27" x14ac:dyDescent="0.2">
      <c r="B433" s="737"/>
      <c r="C433" s="193" t="s">
        <v>71</v>
      </c>
      <c r="D433" s="194"/>
      <c r="E433" s="194"/>
      <c r="F433" s="194"/>
      <c r="G433" s="197"/>
      <c r="H433" s="514">
        <f t="shared" ref="H433:AA433" si="59">SUM(H417:H429)</f>
        <v>0</v>
      </c>
      <c r="I433" s="515">
        <f t="shared" si="59"/>
        <v>0</v>
      </c>
      <c r="J433" s="515">
        <f t="shared" si="59"/>
        <v>0</v>
      </c>
      <c r="K433" s="515">
        <f t="shared" si="59"/>
        <v>0</v>
      </c>
      <c r="L433" s="515">
        <f t="shared" si="59"/>
        <v>0</v>
      </c>
      <c r="M433" s="515">
        <f t="shared" si="59"/>
        <v>0</v>
      </c>
      <c r="N433" s="515">
        <f t="shared" si="59"/>
        <v>0</v>
      </c>
      <c r="O433" s="515">
        <f t="shared" si="59"/>
        <v>0</v>
      </c>
      <c r="P433" s="515">
        <f t="shared" si="59"/>
        <v>0</v>
      </c>
      <c r="Q433" s="515">
        <f t="shared" si="59"/>
        <v>0</v>
      </c>
      <c r="R433" s="515">
        <f t="shared" si="59"/>
        <v>0</v>
      </c>
      <c r="S433" s="515">
        <f t="shared" si="59"/>
        <v>0</v>
      </c>
      <c r="T433" s="515">
        <f t="shared" si="59"/>
        <v>0</v>
      </c>
      <c r="U433" s="515">
        <f t="shared" si="59"/>
        <v>0</v>
      </c>
      <c r="V433" s="515">
        <f t="shared" si="59"/>
        <v>0</v>
      </c>
      <c r="W433" s="515">
        <f t="shared" si="59"/>
        <v>0</v>
      </c>
      <c r="X433" s="515">
        <f t="shared" si="59"/>
        <v>0</v>
      </c>
      <c r="Y433" s="515">
        <f t="shared" si="59"/>
        <v>0</v>
      </c>
      <c r="Z433" s="515">
        <f t="shared" si="59"/>
        <v>0</v>
      </c>
      <c r="AA433" s="515">
        <f t="shared" si="59"/>
        <v>0</v>
      </c>
    </row>
    <row r="434" spans="2:27" x14ac:dyDescent="0.2">
      <c r="B434" s="736">
        <f>'RS Phys Flow'!B37</f>
        <v>0</v>
      </c>
      <c r="C434" s="204" t="s">
        <v>191</v>
      </c>
      <c r="D434" s="189"/>
      <c r="E434" s="189"/>
      <c r="F434" s="189"/>
      <c r="G434" s="190"/>
      <c r="H434" s="512"/>
      <c r="I434" s="512"/>
      <c r="J434" s="512"/>
      <c r="K434" s="512"/>
      <c r="L434" s="512"/>
      <c r="M434" s="512"/>
      <c r="N434" s="512"/>
      <c r="O434" s="512"/>
      <c r="P434" s="512"/>
      <c r="Q434" s="512"/>
      <c r="R434" s="512"/>
      <c r="S434" s="512"/>
      <c r="T434" s="512"/>
      <c r="U434" s="512"/>
      <c r="V434" s="512"/>
      <c r="W434" s="512"/>
      <c r="X434" s="512"/>
      <c r="Y434" s="512"/>
      <c r="Z434" s="512"/>
      <c r="AA434" s="512"/>
    </row>
    <row r="435" spans="2:27" ht="28.5" x14ac:dyDescent="0.2">
      <c r="B435" s="737"/>
      <c r="C435" s="363" t="s">
        <v>286</v>
      </c>
      <c r="D435" s="357"/>
      <c r="E435" s="189" t="s">
        <v>80</v>
      </c>
      <c r="F435" s="357"/>
      <c r="G435" s="157"/>
      <c r="H435" s="552"/>
      <c r="I435" s="552"/>
      <c r="J435" s="552"/>
      <c r="K435" s="552"/>
      <c r="L435" s="552"/>
      <c r="M435" s="552"/>
      <c r="N435" s="552"/>
      <c r="O435" s="552"/>
      <c r="P435" s="552"/>
      <c r="Q435" s="552"/>
      <c r="R435" s="552"/>
      <c r="S435" s="552"/>
      <c r="T435" s="552"/>
      <c r="U435" s="552"/>
      <c r="V435" s="552"/>
      <c r="W435" s="552"/>
      <c r="X435" s="552"/>
      <c r="Y435" s="552"/>
      <c r="Z435" s="552"/>
      <c r="AA435" s="552"/>
    </row>
    <row r="436" spans="2:27" ht="28.5" x14ac:dyDescent="0.2">
      <c r="B436" s="737"/>
      <c r="C436" s="363" t="s">
        <v>287</v>
      </c>
      <c r="D436" s="357"/>
      <c r="E436" s="189" t="s">
        <v>80</v>
      </c>
      <c r="F436" s="357"/>
      <c r="G436" s="157"/>
      <c r="H436" s="552"/>
      <c r="I436" s="552"/>
      <c r="J436" s="552"/>
      <c r="K436" s="552"/>
      <c r="L436" s="552"/>
      <c r="M436" s="552"/>
      <c r="N436" s="552"/>
      <c r="O436" s="552"/>
      <c r="P436" s="552"/>
      <c r="Q436" s="552"/>
      <c r="R436" s="552"/>
      <c r="S436" s="552"/>
      <c r="T436" s="552"/>
      <c r="U436" s="552"/>
      <c r="V436" s="552"/>
      <c r="W436" s="552"/>
      <c r="X436" s="552"/>
      <c r="Y436" s="552"/>
      <c r="Z436" s="552"/>
      <c r="AA436" s="552"/>
    </row>
    <row r="437" spans="2:27" ht="28.5" x14ac:dyDescent="0.2">
      <c r="B437" s="737"/>
      <c r="C437" s="363" t="s">
        <v>288</v>
      </c>
      <c r="D437" s="357"/>
      <c r="E437" s="189" t="s">
        <v>80</v>
      </c>
      <c r="F437" s="357"/>
      <c r="G437" s="157"/>
      <c r="H437" s="552"/>
      <c r="I437" s="552"/>
      <c r="J437" s="552"/>
      <c r="K437" s="552"/>
      <c r="L437" s="552"/>
      <c r="M437" s="552"/>
      <c r="N437" s="552"/>
      <c r="O437" s="552"/>
      <c r="P437" s="552"/>
      <c r="Q437" s="552"/>
      <c r="R437" s="552"/>
      <c r="S437" s="552"/>
      <c r="T437" s="552"/>
      <c r="U437" s="552"/>
      <c r="V437" s="552"/>
      <c r="W437" s="552"/>
      <c r="X437" s="552"/>
      <c r="Y437" s="552"/>
      <c r="Z437" s="552"/>
      <c r="AA437" s="552"/>
    </row>
    <row r="438" spans="2:27" x14ac:dyDescent="0.2">
      <c r="B438" s="737"/>
      <c r="C438" s="191" t="s">
        <v>81</v>
      </c>
      <c r="D438" s="189"/>
      <c r="E438" s="189" t="s">
        <v>80</v>
      </c>
      <c r="F438" s="189"/>
      <c r="G438" s="190"/>
      <c r="H438" s="512">
        <f>(H435*'X RS Gen V Info'!$E$54)+('RS Attrib'!H436*'X RS Gen V Info'!$E$55)+('RS Attrib'!H437*'X RS Gen V Info'!$E$56)</f>
        <v>0</v>
      </c>
      <c r="I438" s="512">
        <f>(I435*'X RS Gen V Info'!$E$54)+('RS Attrib'!I436*'X RS Gen V Info'!$E$55)+('RS Attrib'!I437*'X RS Gen V Info'!$E$56)</f>
        <v>0</v>
      </c>
      <c r="J438" s="512">
        <f>(J435*'X RS Gen V Info'!$E$54)+('RS Attrib'!J436*'X RS Gen V Info'!$E$55)+('RS Attrib'!J437*'X RS Gen V Info'!$E$56)</f>
        <v>0</v>
      </c>
      <c r="K438" s="512">
        <f>(K435*'X RS Gen V Info'!$E$54)+('RS Attrib'!K436*'X RS Gen V Info'!$E$55)+('RS Attrib'!K437*'X RS Gen V Info'!$E$56)</f>
        <v>0</v>
      </c>
      <c r="L438" s="512">
        <f>(L435*'X RS Gen V Info'!$E$54)+('RS Attrib'!L436*'X RS Gen V Info'!$E$55)+('RS Attrib'!L437*'X RS Gen V Info'!$E$56)</f>
        <v>0</v>
      </c>
      <c r="M438" s="512">
        <f>(M435*'X RS Gen V Info'!$E$54)+('RS Attrib'!M436*'X RS Gen V Info'!$E$55)+('RS Attrib'!M437*'X RS Gen V Info'!$E$56)</f>
        <v>0</v>
      </c>
      <c r="N438" s="512">
        <f>(N435*'X RS Gen V Info'!$E$54)+('RS Attrib'!N436*'X RS Gen V Info'!$E$55)+('RS Attrib'!N437*'X RS Gen V Info'!$E$56)</f>
        <v>0</v>
      </c>
      <c r="O438" s="512">
        <f>(O435*'X RS Gen V Info'!$E$54)+('RS Attrib'!O436*'X RS Gen V Info'!$E$55)+('RS Attrib'!O437*'X RS Gen V Info'!$E$56)</f>
        <v>0</v>
      </c>
      <c r="P438" s="512">
        <f>(P435*'X RS Gen V Info'!$E$54)+('RS Attrib'!P436*'X RS Gen V Info'!$E$55)+('RS Attrib'!P437*'X RS Gen V Info'!$E$56)</f>
        <v>0</v>
      </c>
      <c r="Q438" s="512">
        <f>(Q435*'X RS Gen V Info'!$E$54)+('RS Attrib'!Q436*'X RS Gen V Info'!$E$55)+('RS Attrib'!Q437*'X RS Gen V Info'!$E$56)</f>
        <v>0</v>
      </c>
      <c r="R438" s="512">
        <f>(R435*'X RS Gen V Info'!$E$54)+('RS Attrib'!R436*'X RS Gen V Info'!$E$55)+('RS Attrib'!R437*'X RS Gen V Info'!$E$56)</f>
        <v>0</v>
      </c>
      <c r="S438" s="512">
        <f>(S435*'X RS Gen V Info'!$E$54)+('RS Attrib'!S436*'X RS Gen V Info'!$E$55)+('RS Attrib'!S437*'X RS Gen V Info'!$E$56)</f>
        <v>0</v>
      </c>
      <c r="T438" s="512">
        <f>(T435*'X RS Gen V Info'!$E$54)+('RS Attrib'!T436*'X RS Gen V Info'!$E$55)+('RS Attrib'!T437*'X RS Gen V Info'!$E$56)</f>
        <v>0</v>
      </c>
      <c r="U438" s="512">
        <f>(U435*'X RS Gen V Info'!$E$54)+('RS Attrib'!U436*'X RS Gen V Info'!$E$55)+('RS Attrib'!U437*'X RS Gen V Info'!$E$56)</f>
        <v>0</v>
      </c>
      <c r="V438" s="512">
        <f>(V435*'X RS Gen V Info'!$E$54)+('RS Attrib'!V436*'X RS Gen V Info'!$E$55)+('RS Attrib'!V437*'X RS Gen V Info'!$E$56)</f>
        <v>0</v>
      </c>
      <c r="W438" s="512">
        <f>(W435*'X RS Gen V Info'!$E$54)+('RS Attrib'!W436*'X RS Gen V Info'!$E$55)+('RS Attrib'!W437*'X RS Gen V Info'!$E$56)</f>
        <v>0</v>
      </c>
      <c r="X438" s="512">
        <f>(X435*'X RS Gen V Info'!$E$54)+('RS Attrib'!X436*'X RS Gen V Info'!$E$55)+('RS Attrib'!X437*'X RS Gen V Info'!$E$56)</f>
        <v>0</v>
      </c>
      <c r="Y438" s="512">
        <f>(Y435*'X RS Gen V Info'!$E$54)+('RS Attrib'!Y436*'X RS Gen V Info'!$E$55)+('RS Attrib'!Y437*'X RS Gen V Info'!$E$56)</f>
        <v>0</v>
      </c>
      <c r="Z438" s="512">
        <f>(Z435*'X RS Gen V Info'!$E$54)+('RS Attrib'!Z436*'X RS Gen V Info'!$E$55)+('RS Attrib'!Z437*'X RS Gen V Info'!$E$56)</f>
        <v>0</v>
      </c>
      <c r="AA438" s="512">
        <f>(AA435*'X RS Gen V Info'!$E$54)+('RS Attrib'!AA436*'X RS Gen V Info'!$E$55)+('RS Attrib'!AA437*'X RS Gen V Info'!$E$56)</f>
        <v>0</v>
      </c>
    </row>
    <row r="439" spans="2:27" x14ac:dyDescent="0.2">
      <c r="B439" s="737"/>
      <c r="C439" s="363" t="s">
        <v>177</v>
      </c>
      <c r="D439" s="357"/>
      <c r="E439" s="481" t="s">
        <v>61</v>
      </c>
      <c r="F439" s="357"/>
      <c r="G439" s="157"/>
      <c r="H439" s="552"/>
      <c r="I439" s="552"/>
      <c r="J439" s="552"/>
      <c r="K439" s="552"/>
      <c r="L439" s="552"/>
      <c r="M439" s="552"/>
      <c r="N439" s="552"/>
      <c r="O439" s="552"/>
      <c r="P439" s="552"/>
      <c r="Q439" s="552"/>
      <c r="R439" s="552"/>
      <c r="S439" s="552"/>
      <c r="T439" s="552"/>
      <c r="U439" s="552"/>
      <c r="V439" s="552"/>
      <c r="W439" s="552"/>
      <c r="X439" s="552"/>
      <c r="Y439" s="552"/>
      <c r="Z439" s="552"/>
      <c r="AA439" s="552"/>
    </row>
    <row r="440" spans="2:27" x14ac:dyDescent="0.2">
      <c r="B440" s="737"/>
      <c r="C440" s="362" t="s">
        <v>178</v>
      </c>
      <c r="D440" s="357"/>
      <c r="E440" s="481" t="s">
        <v>61</v>
      </c>
      <c r="F440" s="357"/>
      <c r="G440" s="157"/>
      <c r="H440" s="552"/>
      <c r="I440" s="552"/>
      <c r="J440" s="552"/>
      <c r="K440" s="552"/>
      <c r="L440" s="552"/>
      <c r="M440" s="552"/>
      <c r="N440" s="552"/>
      <c r="O440" s="552"/>
      <c r="P440" s="552"/>
      <c r="Q440" s="552"/>
      <c r="R440" s="552"/>
      <c r="S440" s="552"/>
      <c r="T440" s="552"/>
      <c r="U440" s="552"/>
      <c r="V440" s="552"/>
      <c r="W440" s="552"/>
      <c r="X440" s="552"/>
      <c r="Y440" s="552"/>
      <c r="Z440" s="552"/>
      <c r="AA440" s="552"/>
    </row>
    <row r="441" spans="2:27" x14ac:dyDescent="0.2">
      <c r="B441" s="737"/>
      <c r="C441" s="362" t="s">
        <v>179</v>
      </c>
      <c r="D441" s="357"/>
      <c r="E441" s="481" t="s">
        <v>61</v>
      </c>
      <c r="F441" s="357"/>
      <c r="G441" s="157"/>
      <c r="H441" s="552"/>
      <c r="I441" s="552"/>
      <c r="J441" s="552"/>
      <c r="K441" s="552"/>
      <c r="L441" s="552"/>
      <c r="M441" s="552"/>
      <c r="N441" s="552"/>
      <c r="O441" s="552"/>
      <c r="P441" s="552"/>
      <c r="Q441" s="552"/>
      <c r="R441" s="552"/>
      <c r="S441" s="552"/>
      <c r="T441" s="552"/>
      <c r="U441" s="552"/>
      <c r="V441" s="552"/>
      <c r="W441" s="552"/>
      <c r="X441" s="552"/>
      <c r="Y441" s="552"/>
      <c r="Z441" s="552"/>
      <c r="AA441" s="552"/>
    </row>
    <row r="442" spans="2:27" x14ac:dyDescent="0.2">
      <c r="B442" s="737"/>
      <c r="C442" s="362" t="s">
        <v>180</v>
      </c>
      <c r="D442" s="357"/>
      <c r="E442" s="481" t="s">
        <v>61</v>
      </c>
      <c r="F442" s="357"/>
      <c r="G442" s="157"/>
      <c r="H442" s="552"/>
      <c r="I442" s="552"/>
      <c r="J442" s="552"/>
      <c r="K442" s="552"/>
      <c r="L442" s="552"/>
      <c r="M442" s="552"/>
      <c r="N442" s="552"/>
      <c r="O442" s="552"/>
      <c r="P442" s="552"/>
      <c r="Q442" s="552"/>
      <c r="R442" s="552"/>
      <c r="S442" s="552"/>
      <c r="T442" s="552"/>
      <c r="U442" s="552"/>
      <c r="V442" s="552"/>
      <c r="W442" s="552"/>
      <c r="X442" s="552"/>
      <c r="Y442" s="552"/>
      <c r="Z442" s="552"/>
      <c r="AA442" s="552"/>
    </row>
    <row r="443" spans="2:27" x14ac:dyDescent="0.2">
      <c r="B443" s="737"/>
      <c r="C443" s="362" t="s">
        <v>181</v>
      </c>
      <c r="D443" s="357"/>
      <c r="E443" s="481" t="s">
        <v>61</v>
      </c>
      <c r="F443" s="357"/>
      <c r="G443" s="157"/>
      <c r="H443" s="552"/>
      <c r="I443" s="552"/>
      <c r="J443" s="552"/>
      <c r="K443" s="552"/>
      <c r="L443" s="552"/>
      <c r="M443" s="552"/>
      <c r="N443" s="552"/>
      <c r="O443" s="552"/>
      <c r="P443" s="552"/>
      <c r="Q443" s="552"/>
      <c r="R443" s="552"/>
      <c r="S443" s="552"/>
      <c r="T443" s="552"/>
      <c r="U443" s="552"/>
      <c r="V443" s="552"/>
      <c r="W443" s="552"/>
      <c r="X443" s="552"/>
      <c r="Y443" s="552"/>
      <c r="Z443" s="552"/>
      <c r="AA443" s="552"/>
    </row>
    <row r="444" spans="2:27" x14ac:dyDescent="0.2">
      <c r="B444" s="737"/>
      <c r="C444" s="362" t="s">
        <v>182</v>
      </c>
      <c r="D444" s="357"/>
      <c r="E444" s="481" t="s">
        <v>80</v>
      </c>
      <c r="F444" s="357"/>
      <c r="G444" s="157"/>
      <c r="H444" s="552"/>
      <c r="I444" s="552"/>
      <c r="J444" s="552"/>
      <c r="K444" s="552"/>
      <c r="L444" s="552"/>
      <c r="M444" s="552"/>
      <c r="N444" s="552"/>
      <c r="O444" s="552"/>
      <c r="P444" s="552"/>
      <c r="Q444" s="552"/>
      <c r="R444" s="552"/>
      <c r="S444" s="552"/>
      <c r="T444" s="552"/>
      <c r="U444" s="552"/>
      <c r="V444" s="552"/>
      <c r="W444" s="552"/>
      <c r="X444" s="552"/>
      <c r="Y444" s="552"/>
      <c r="Z444" s="552"/>
      <c r="AA444" s="552"/>
    </row>
    <row r="445" spans="2:27" x14ac:dyDescent="0.2">
      <c r="B445" s="737"/>
      <c r="C445" s="362" t="s">
        <v>183</v>
      </c>
      <c r="D445" s="357"/>
      <c r="E445" s="481" t="s">
        <v>80</v>
      </c>
      <c r="F445" s="357"/>
      <c r="G445" s="157"/>
      <c r="H445" s="552"/>
      <c r="I445" s="552"/>
      <c r="J445" s="552"/>
      <c r="K445" s="552"/>
      <c r="L445" s="552"/>
      <c r="M445" s="552"/>
      <c r="N445" s="552"/>
      <c r="O445" s="552"/>
      <c r="P445" s="552"/>
      <c r="Q445" s="552"/>
      <c r="R445" s="552"/>
      <c r="S445" s="552"/>
      <c r="T445" s="552"/>
      <c r="U445" s="552"/>
      <c r="V445" s="552"/>
      <c r="W445" s="552"/>
      <c r="X445" s="552"/>
      <c r="Y445" s="552"/>
      <c r="Z445" s="552"/>
      <c r="AA445" s="552"/>
    </row>
    <row r="446" spans="2:27" x14ac:dyDescent="0.2">
      <c r="B446" s="737"/>
      <c r="C446" s="364" t="s">
        <v>190</v>
      </c>
      <c r="D446" s="357"/>
      <c r="E446" s="357"/>
      <c r="F446" s="357"/>
      <c r="G446" s="157"/>
      <c r="H446" s="552"/>
      <c r="I446" s="552"/>
      <c r="J446" s="552"/>
      <c r="K446" s="552"/>
      <c r="L446" s="552"/>
      <c r="M446" s="552"/>
      <c r="N446" s="552"/>
      <c r="O446" s="552"/>
      <c r="P446" s="552"/>
      <c r="Q446" s="552"/>
      <c r="R446" s="552"/>
      <c r="S446" s="552"/>
      <c r="T446" s="552"/>
      <c r="U446" s="552"/>
      <c r="V446" s="552"/>
      <c r="W446" s="552"/>
      <c r="X446" s="552"/>
      <c r="Y446" s="552"/>
      <c r="Z446" s="552"/>
      <c r="AA446" s="552"/>
    </row>
    <row r="447" spans="2:27" x14ac:dyDescent="0.2">
      <c r="B447" s="737"/>
      <c r="C447" s="359"/>
      <c r="D447" s="357"/>
      <c r="E447" s="357"/>
      <c r="F447" s="357"/>
      <c r="G447" s="157"/>
      <c r="H447" s="552"/>
      <c r="I447" s="552"/>
      <c r="J447" s="552"/>
      <c r="K447" s="552"/>
      <c r="L447" s="552"/>
      <c r="M447" s="552"/>
      <c r="N447" s="552"/>
      <c r="O447" s="552"/>
      <c r="P447" s="552"/>
      <c r="Q447" s="552"/>
      <c r="R447" s="552"/>
      <c r="S447" s="552"/>
      <c r="T447" s="552"/>
      <c r="U447" s="552"/>
      <c r="V447" s="552"/>
      <c r="W447" s="552"/>
      <c r="X447" s="552"/>
      <c r="Y447" s="552"/>
      <c r="Z447" s="552"/>
      <c r="AA447" s="552"/>
    </row>
    <row r="448" spans="2:27" x14ac:dyDescent="0.2">
      <c r="B448" s="737"/>
      <c r="C448" s="359"/>
      <c r="D448" s="357"/>
      <c r="E448" s="357"/>
      <c r="F448" s="357"/>
      <c r="G448" s="157"/>
      <c r="H448" s="552"/>
      <c r="I448" s="552"/>
      <c r="J448" s="552"/>
      <c r="K448" s="552"/>
      <c r="L448" s="552"/>
      <c r="M448" s="552"/>
      <c r="N448" s="552"/>
      <c r="O448" s="552"/>
      <c r="P448" s="552"/>
      <c r="Q448" s="552"/>
      <c r="R448" s="552"/>
      <c r="S448" s="552"/>
      <c r="T448" s="552"/>
      <c r="U448" s="552"/>
      <c r="V448" s="552"/>
      <c r="W448" s="552"/>
      <c r="X448" s="552"/>
      <c r="Y448" s="552"/>
      <c r="Z448" s="552"/>
      <c r="AA448" s="552"/>
    </row>
    <row r="449" spans="2:27" x14ac:dyDescent="0.2">
      <c r="B449" s="737"/>
      <c r="C449" s="359"/>
      <c r="D449" s="357"/>
      <c r="E449" s="357"/>
      <c r="F449" s="357"/>
      <c r="G449" s="157"/>
      <c r="H449" s="552"/>
      <c r="I449" s="552"/>
      <c r="J449" s="552"/>
      <c r="K449" s="552"/>
      <c r="L449" s="552"/>
      <c r="M449" s="552"/>
      <c r="N449" s="552"/>
      <c r="O449" s="552"/>
      <c r="P449" s="552"/>
      <c r="Q449" s="552"/>
      <c r="R449" s="552"/>
      <c r="S449" s="552"/>
      <c r="T449" s="552"/>
      <c r="U449" s="552"/>
      <c r="V449" s="552"/>
      <c r="W449" s="552"/>
      <c r="X449" s="552"/>
      <c r="Y449" s="552"/>
      <c r="Z449" s="552"/>
      <c r="AA449" s="552"/>
    </row>
    <row r="450" spans="2:27" x14ac:dyDescent="0.2">
      <c r="B450" s="737"/>
      <c r="C450" s="359"/>
      <c r="D450" s="357"/>
      <c r="E450" s="357"/>
      <c r="F450" s="357"/>
      <c r="G450" s="157"/>
      <c r="H450" s="552"/>
      <c r="I450" s="552"/>
      <c r="J450" s="552"/>
      <c r="K450" s="552"/>
      <c r="L450" s="552"/>
      <c r="M450" s="552"/>
      <c r="N450" s="552"/>
      <c r="O450" s="552"/>
      <c r="P450" s="552"/>
      <c r="Q450" s="552"/>
      <c r="R450" s="552"/>
      <c r="S450" s="552"/>
      <c r="T450" s="552"/>
      <c r="U450" s="552"/>
      <c r="V450" s="552"/>
      <c r="W450" s="552"/>
      <c r="X450" s="552"/>
      <c r="Y450" s="552"/>
      <c r="Z450" s="552"/>
      <c r="AA450" s="552"/>
    </row>
    <row r="451" spans="2:27" x14ac:dyDescent="0.2">
      <c r="B451" s="737"/>
      <c r="C451" s="188" t="s">
        <v>75</v>
      </c>
      <c r="D451" s="189"/>
      <c r="E451" s="189"/>
      <c r="F451" s="189"/>
      <c r="G451" s="190"/>
      <c r="H451" s="512"/>
      <c r="I451" s="512"/>
      <c r="J451" s="512"/>
      <c r="K451" s="512"/>
      <c r="L451" s="512"/>
      <c r="M451" s="512"/>
      <c r="N451" s="512"/>
      <c r="O451" s="512"/>
      <c r="P451" s="512"/>
      <c r="Q451" s="512"/>
      <c r="R451" s="512"/>
      <c r="S451" s="512"/>
      <c r="T451" s="512"/>
      <c r="U451" s="512"/>
      <c r="V451" s="512"/>
      <c r="W451" s="512"/>
      <c r="X451" s="512"/>
      <c r="Y451" s="512"/>
      <c r="Z451" s="512"/>
      <c r="AA451" s="512"/>
    </row>
    <row r="452" spans="2:27" x14ac:dyDescent="0.2">
      <c r="B452" s="737"/>
      <c r="C452" s="192" t="s">
        <v>73</v>
      </c>
      <c r="D452" s="189"/>
      <c r="E452" s="189"/>
      <c r="F452" s="189"/>
      <c r="G452" s="190"/>
      <c r="H452" s="513">
        <f>SUMIF($E438:$E450,"NE",H438:H450)</f>
        <v>0</v>
      </c>
      <c r="I452" s="513">
        <f t="shared" ref="I452:AA452" si="60">SUMIF($E438:$E450,"NE",I438:I450)</f>
        <v>0</v>
      </c>
      <c r="J452" s="513">
        <f t="shared" si="60"/>
        <v>0</v>
      </c>
      <c r="K452" s="513">
        <f t="shared" si="60"/>
        <v>0</v>
      </c>
      <c r="L452" s="513">
        <f t="shared" si="60"/>
        <v>0</v>
      </c>
      <c r="M452" s="513">
        <f t="shared" si="60"/>
        <v>0</v>
      </c>
      <c r="N452" s="513">
        <f t="shared" si="60"/>
        <v>0</v>
      </c>
      <c r="O452" s="513">
        <f t="shared" si="60"/>
        <v>0</v>
      </c>
      <c r="P452" s="513">
        <f t="shared" si="60"/>
        <v>0</v>
      </c>
      <c r="Q452" s="513">
        <f t="shared" si="60"/>
        <v>0</v>
      </c>
      <c r="R452" s="513">
        <f t="shared" si="60"/>
        <v>0</v>
      </c>
      <c r="S452" s="513">
        <f t="shared" si="60"/>
        <v>0</v>
      </c>
      <c r="T452" s="513">
        <f t="shared" si="60"/>
        <v>0</v>
      </c>
      <c r="U452" s="513">
        <f t="shared" si="60"/>
        <v>0</v>
      </c>
      <c r="V452" s="513">
        <f t="shared" si="60"/>
        <v>0</v>
      </c>
      <c r="W452" s="513">
        <f t="shared" si="60"/>
        <v>0</v>
      </c>
      <c r="X452" s="513">
        <f t="shared" si="60"/>
        <v>0</v>
      </c>
      <c r="Y452" s="513">
        <f t="shared" si="60"/>
        <v>0</v>
      </c>
      <c r="Z452" s="513">
        <f t="shared" si="60"/>
        <v>0</v>
      </c>
      <c r="AA452" s="513">
        <f t="shared" si="60"/>
        <v>0</v>
      </c>
    </row>
    <row r="453" spans="2:27" x14ac:dyDescent="0.2">
      <c r="B453" s="737"/>
      <c r="C453" s="192" t="s">
        <v>74</v>
      </c>
      <c r="D453" s="189"/>
      <c r="E453" s="189"/>
      <c r="F453" s="189"/>
      <c r="G453" s="190"/>
      <c r="H453" s="513">
        <f>SUMIF($E438:$E450,"Not NE",H438:H450)</f>
        <v>0</v>
      </c>
      <c r="I453" s="513">
        <f t="shared" ref="I453:AA453" si="61">SUMIF($E438:$E450,"Not NE",I438:I450)</f>
        <v>0</v>
      </c>
      <c r="J453" s="513">
        <f t="shared" si="61"/>
        <v>0</v>
      </c>
      <c r="K453" s="513">
        <f t="shared" si="61"/>
        <v>0</v>
      </c>
      <c r="L453" s="513">
        <f t="shared" si="61"/>
        <v>0</v>
      </c>
      <c r="M453" s="513">
        <f t="shared" si="61"/>
        <v>0</v>
      </c>
      <c r="N453" s="513">
        <f t="shared" si="61"/>
        <v>0</v>
      </c>
      <c r="O453" s="513">
        <f t="shared" si="61"/>
        <v>0</v>
      </c>
      <c r="P453" s="513">
        <f t="shared" si="61"/>
        <v>0</v>
      </c>
      <c r="Q453" s="513">
        <f t="shared" si="61"/>
        <v>0</v>
      </c>
      <c r="R453" s="513">
        <f t="shared" si="61"/>
        <v>0</v>
      </c>
      <c r="S453" s="513">
        <f t="shared" si="61"/>
        <v>0</v>
      </c>
      <c r="T453" s="513">
        <f t="shared" si="61"/>
        <v>0</v>
      </c>
      <c r="U453" s="513">
        <f t="shared" si="61"/>
        <v>0</v>
      </c>
      <c r="V453" s="513">
        <f t="shared" si="61"/>
        <v>0</v>
      </c>
      <c r="W453" s="513">
        <f t="shared" si="61"/>
        <v>0</v>
      </c>
      <c r="X453" s="513">
        <f t="shared" si="61"/>
        <v>0</v>
      </c>
      <c r="Y453" s="513">
        <f t="shared" si="61"/>
        <v>0</v>
      </c>
      <c r="Z453" s="513">
        <f t="shared" si="61"/>
        <v>0</v>
      </c>
      <c r="AA453" s="513">
        <f t="shared" si="61"/>
        <v>0</v>
      </c>
    </row>
    <row r="454" spans="2:27" x14ac:dyDescent="0.2">
      <c r="B454" s="737"/>
      <c r="C454" s="193" t="s">
        <v>71</v>
      </c>
      <c r="D454" s="189"/>
      <c r="E454" s="189"/>
      <c r="F454" s="189"/>
      <c r="G454" s="190"/>
      <c r="H454" s="514">
        <f t="shared" ref="H454:AA454" si="62">SUM(H438:H450)</f>
        <v>0</v>
      </c>
      <c r="I454" s="515">
        <f t="shared" si="62"/>
        <v>0</v>
      </c>
      <c r="J454" s="515">
        <f t="shared" si="62"/>
        <v>0</v>
      </c>
      <c r="K454" s="515">
        <f t="shared" si="62"/>
        <v>0</v>
      </c>
      <c r="L454" s="515">
        <f t="shared" si="62"/>
        <v>0</v>
      </c>
      <c r="M454" s="515">
        <f t="shared" si="62"/>
        <v>0</v>
      </c>
      <c r="N454" s="515">
        <f t="shared" si="62"/>
        <v>0</v>
      </c>
      <c r="O454" s="515">
        <f t="shared" si="62"/>
        <v>0</v>
      </c>
      <c r="P454" s="515">
        <f t="shared" si="62"/>
        <v>0</v>
      </c>
      <c r="Q454" s="515">
        <f t="shared" si="62"/>
        <v>0</v>
      </c>
      <c r="R454" s="515">
        <f t="shared" si="62"/>
        <v>0</v>
      </c>
      <c r="S454" s="515">
        <f t="shared" si="62"/>
        <v>0</v>
      </c>
      <c r="T454" s="515">
        <f t="shared" si="62"/>
        <v>0</v>
      </c>
      <c r="U454" s="515">
        <f t="shared" si="62"/>
        <v>0</v>
      </c>
      <c r="V454" s="515">
        <f t="shared" si="62"/>
        <v>0</v>
      </c>
      <c r="W454" s="515">
        <f t="shared" si="62"/>
        <v>0</v>
      </c>
      <c r="X454" s="515">
        <f t="shared" si="62"/>
        <v>0</v>
      </c>
      <c r="Y454" s="515">
        <f t="shared" si="62"/>
        <v>0</v>
      </c>
      <c r="Z454" s="515">
        <f t="shared" si="62"/>
        <v>0</v>
      </c>
      <c r="AA454" s="515">
        <f t="shared" si="62"/>
        <v>0</v>
      </c>
    </row>
    <row r="455" spans="2:27" x14ac:dyDescent="0.2">
      <c r="B455" s="736">
        <f>'RS Phys Flow'!B38</f>
        <v>0</v>
      </c>
      <c r="C455" s="204" t="s">
        <v>191</v>
      </c>
      <c r="D455" s="195"/>
      <c r="E455" s="195"/>
      <c r="F455" s="195"/>
      <c r="G455" s="196"/>
      <c r="H455" s="512"/>
      <c r="I455" s="512"/>
      <c r="J455" s="512"/>
      <c r="K455" s="512"/>
      <c r="L455" s="512"/>
      <c r="M455" s="512"/>
      <c r="N455" s="512"/>
      <c r="O455" s="512"/>
      <c r="P455" s="512"/>
      <c r="Q455" s="512"/>
      <c r="R455" s="512"/>
      <c r="S455" s="512"/>
      <c r="T455" s="512"/>
      <c r="U455" s="512"/>
      <c r="V455" s="512"/>
      <c r="W455" s="512"/>
      <c r="X455" s="512"/>
      <c r="Y455" s="512"/>
      <c r="Z455" s="512"/>
      <c r="AA455" s="512"/>
    </row>
    <row r="456" spans="2:27" ht="28.5" x14ac:dyDescent="0.2">
      <c r="B456" s="737"/>
      <c r="C456" s="363" t="s">
        <v>286</v>
      </c>
      <c r="D456" s="357"/>
      <c r="E456" s="189" t="s">
        <v>80</v>
      </c>
      <c r="F456" s="357"/>
      <c r="G456" s="157"/>
      <c r="H456" s="552"/>
      <c r="I456" s="552"/>
      <c r="J456" s="552"/>
      <c r="K456" s="552"/>
      <c r="L456" s="552"/>
      <c r="M456" s="552"/>
      <c r="N456" s="552"/>
      <c r="O456" s="552"/>
      <c r="P456" s="552"/>
      <c r="Q456" s="552"/>
      <c r="R456" s="552"/>
      <c r="S456" s="552"/>
      <c r="T456" s="552"/>
      <c r="U456" s="552"/>
      <c r="V456" s="552"/>
      <c r="W456" s="552"/>
      <c r="X456" s="552"/>
      <c r="Y456" s="552"/>
      <c r="Z456" s="552"/>
      <c r="AA456" s="552"/>
    </row>
    <row r="457" spans="2:27" ht="28.5" x14ac:dyDescent="0.2">
      <c r="B457" s="737"/>
      <c r="C457" s="363" t="s">
        <v>287</v>
      </c>
      <c r="D457" s="357"/>
      <c r="E457" s="189" t="s">
        <v>80</v>
      </c>
      <c r="F457" s="357"/>
      <c r="G457" s="157"/>
      <c r="H457" s="552"/>
      <c r="I457" s="552"/>
      <c r="J457" s="552"/>
      <c r="K457" s="552"/>
      <c r="L457" s="552"/>
      <c r="M457" s="552"/>
      <c r="N457" s="552"/>
      <c r="O457" s="552"/>
      <c r="P457" s="552"/>
      <c r="Q457" s="552"/>
      <c r="R457" s="552"/>
      <c r="S457" s="552"/>
      <c r="T457" s="552"/>
      <c r="U457" s="552"/>
      <c r="V457" s="552"/>
      <c r="W457" s="552"/>
      <c r="X457" s="552"/>
      <c r="Y457" s="552"/>
      <c r="Z457" s="552"/>
      <c r="AA457" s="552"/>
    </row>
    <row r="458" spans="2:27" ht="28.5" x14ac:dyDescent="0.2">
      <c r="B458" s="737"/>
      <c r="C458" s="363" t="s">
        <v>288</v>
      </c>
      <c r="D458" s="357"/>
      <c r="E458" s="189" t="s">
        <v>80</v>
      </c>
      <c r="F458" s="357"/>
      <c r="G458" s="157"/>
      <c r="H458" s="552"/>
      <c r="I458" s="552"/>
      <c r="J458" s="552"/>
      <c r="K458" s="552"/>
      <c r="L458" s="552"/>
      <c r="M458" s="552"/>
      <c r="N458" s="552"/>
      <c r="O458" s="552"/>
      <c r="P458" s="552"/>
      <c r="Q458" s="552"/>
      <c r="R458" s="552"/>
      <c r="S458" s="552"/>
      <c r="T458" s="552"/>
      <c r="U458" s="552"/>
      <c r="V458" s="552"/>
      <c r="W458" s="552"/>
      <c r="X458" s="552"/>
      <c r="Y458" s="552"/>
      <c r="Z458" s="552"/>
      <c r="AA458" s="552"/>
    </row>
    <row r="459" spans="2:27" x14ac:dyDescent="0.2">
      <c r="B459" s="737"/>
      <c r="C459" s="191" t="s">
        <v>81</v>
      </c>
      <c r="D459" s="189"/>
      <c r="E459" s="189" t="s">
        <v>80</v>
      </c>
      <c r="F459" s="189"/>
      <c r="G459" s="190"/>
      <c r="H459" s="512">
        <f>(H456*'X RS Gen V Info'!$E$54)+('RS Attrib'!H457*'X RS Gen V Info'!$E$55)+('RS Attrib'!H458*'X RS Gen V Info'!$E$56)</f>
        <v>0</v>
      </c>
      <c r="I459" s="512">
        <f>(I456*'X RS Gen V Info'!$E$54)+('RS Attrib'!I457*'X RS Gen V Info'!$E$55)+('RS Attrib'!I458*'X RS Gen V Info'!$E$56)</f>
        <v>0</v>
      </c>
      <c r="J459" s="512">
        <f>(J456*'X RS Gen V Info'!$E$54)+('RS Attrib'!J457*'X RS Gen V Info'!$E$55)+('RS Attrib'!J458*'X RS Gen V Info'!$E$56)</f>
        <v>0</v>
      </c>
      <c r="K459" s="512">
        <f>(K456*'X RS Gen V Info'!$E$54)+('RS Attrib'!K457*'X RS Gen V Info'!$E$55)+('RS Attrib'!K458*'X RS Gen V Info'!$E$56)</f>
        <v>0</v>
      </c>
      <c r="L459" s="512">
        <f>(L456*'X RS Gen V Info'!$E$54)+('RS Attrib'!L457*'X RS Gen V Info'!$E$55)+('RS Attrib'!L458*'X RS Gen V Info'!$E$56)</f>
        <v>0</v>
      </c>
      <c r="M459" s="512">
        <f>(M456*'X RS Gen V Info'!$E$54)+('RS Attrib'!M457*'X RS Gen V Info'!$E$55)+('RS Attrib'!M458*'X RS Gen V Info'!$E$56)</f>
        <v>0</v>
      </c>
      <c r="N459" s="512">
        <f>(N456*'X RS Gen V Info'!$E$54)+('RS Attrib'!N457*'X RS Gen V Info'!$E$55)+('RS Attrib'!N458*'X RS Gen V Info'!$E$56)</f>
        <v>0</v>
      </c>
      <c r="O459" s="512">
        <f>(O456*'X RS Gen V Info'!$E$54)+('RS Attrib'!O457*'X RS Gen V Info'!$E$55)+('RS Attrib'!O458*'X RS Gen V Info'!$E$56)</f>
        <v>0</v>
      </c>
      <c r="P459" s="512">
        <f>(P456*'X RS Gen V Info'!$E$54)+('RS Attrib'!P457*'X RS Gen V Info'!$E$55)+('RS Attrib'!P458*'X RS Gen V Info'!$E$56)</f>
        <v>0</v>
      </c>
      <c r="Q459" s="512">
        <f>(Q456*'X RS Gen V Info'!$E$54)+('RS Attrib'!Q457*'X RS Gen V Info'!$E$55)+('RS Attrib'!Q458*'X RS Gen V Info'!$E$56)</f>
        <v>0</v>
      </c>
      <c r="R459" s="512">
        <f>(R456*'X RS Gen V Info'!$E$54)+('RS Attrib'!R457*'X RS Gen V Info'!$E$55)+('RS Attrib'!R458*'X RS Gen V Info'!$E$56)</f>
        <v>0</v>
      </c>
      <c r="S459" s="512">
        <f>(S456*'X RS Gen V Info'!$E$54)+('RS Attrib'!S457*'X RS Gen V Info'!$E$55)+('RS Attrib'!S458*'X RS Gen V Info'!$E$56)</f>
        <v>0</v>
      </c>
      <c r="T459" s="512">
        <f>(T456*'X RS Gen V Info'!$E$54)+('RS Attrib'!T457*'X RS Gen V Info'!$E$55)+('RS Attrib'!T458*'X RS Gen V Info'!$E$56)</f>
        <v>0</v>
      </c>
      <c r="U459" s="512">
        <f>(U456*'X RS Gen V Info'!$E$54)+('RS Attrib'!U457*'X RS Gen V Info'!$E$55)+('RS Attrib'!U458*'X RS Gen V Info'!$E$56)</f>
        <v>0</v>
      </c>
      <c r="V459" s="512">
        <f>(V456*'X RS Gen V Info'!$E$54)+('RS Attrib'!V457*'X RS Gen V Info'!$E$55)+('RS Attrib'!V458*'X RS Gen V Info'!$E$56)</f>
        <v>0</v>
      </c>
      <c r="W459" s="512">
        <f>(W456*'X RS Gen V Info'!$E$54)+('RS Attrib'!W457*'X RS Gen V Info'!$E$55)+('RS Attrib'!W458*'X RS Gen V Info'!$E$56)</f>
        <v>0</v>
      </c>
      <c r="X459" s="512">
        <f>(X456*'X RS Gen V Info'!$E$54)+('RS Attrib'!X457*'X RS Gen V Info'!$E$55)+('RS Attrib'!X458*'X RS Gen V Info'!$E$56)</f>
        <v>0</v>
      </c>
      <c r="Y459" s="512">
        <f>(Y456*'X RS Gen V Info'!$E$54)+('RS Attrib'!Y457*'X RS Gen V Info'!$E$55)+('RS Attrib'!Y458*'X RS Gen V Info'!$E$56)</f>
        <v>0</v>
      </c>
      <c r="Z459" s="512">
        <f>(Z456*'X RS Gen V Info'!$E$54)+('RS Attrib'!Z457*'X RS Gen V Info'!$E$55)+('RS Attrib'!Z458*'X RS Gen V Info'!$E$56)</f>
        <v>0</v>
      </c>
      <c r="AA459" s="512">
        <f>(AA456*'X RS Gen V Info'!$E$54)+('RS Attrib'!AA457*'X RS Gen V Info'!$E$55)+('RS Attrib'!AA458*'X RS Gen V Info'!$E$56)</f>
        <v>0</v>
      </c>
    </row>
    <row r="460" spans="2:27" x14ac:dyDescent="0.2">
      <c r="B460" s="737"/>
      <c r="C460" s="363" t="s">
        <v>177</v>
      </c>
      <c r="D460" s="357"/>
      <c r="E460" s="481" t="s">
        <v>61</v>
      </c>
      <c r="F460" s="357"/>
      <c r="G460" s="157"/>
      <c r="H460" s="552"/>
      <c r="I460" s="552"/>
      <c r="J460" s="552"/>
      <c r="K460" s="552"/>
      <c r="L460" s="552"/>
      <c r="M460" s="552"/>
      <c r="N460" s="552"/>
      <c r="O460" s="552"/>
      <c r="P460" s="552"/>
      <c r="Q460" s="552"/>
      <c r="R460" s="552"/>
      <c r="S460" s="552"/>
      <c r="T460" s="552"/>
      <c r="U460" s="552"/>
      <c r="V460" s="552"/>
      <c r="W460" s="552"/>
      <c r="X460" s="552"/>
      <c r="Y460" s="552"/>
      <c r="Z460" s="552"/>
      <c r="AA460" s="552"/>
    </row>
    <row r="461" spans="2:27" x14ac:dyDescent="0.2">
      <c r="B461" s="737"/>
      <c r="C461" s="362" t="s">
        <v>178</v>
      </c>
      <c r="D461" s="357"/>
      <c r="E461" s="481" t="s">
        <v>61</v>
      </c>
      <c r="F461" s="357"/>
      <c r="G461" s="157"/>
      <c r="H461" s="552"/>
      <c r="I461" s="552"/>
      <c r="J461" s="552"/>
      <c r="K461" s="552"/>
      <c r="L461" s="552"/>
      <c r="M461" s="552"/>
      <c r="N461" s="552"/>
      <c r="O461" s="552"/>
      <c r="P461" s="552"/>
      <c r="Q461" s="552"/>
      <c r="R461" s="552"/>
      <c r="S461" s="552"/>
      <c r="T461" s="552"/>
      <c r="U461" s="552"/>
      <c r="V461" s="552"/>
      <c r="W461" s="552"/>
      <c r="X461" s="552"/>
      <c r="Y461" s="552"/>
      <c r="Z461" s="552"/>
      <c r="AA461" s="552"/>
    </row>
    <row r="462" spans="2:27" x14ac:dyDescent="0.2">
      <c r="B462" s="737"/>
      <c r="C462" s="362" t="s">
        <v>179</v>
      </c>
      <c r="D462" s="357"/>
      <c r="E462" s="481" t="s">
        <v>61</v>
      </c>
      <c r="F462" s="357"/>
      <c r="G462" s="157"/>
      <c r="H462" s="552"/>
      <c r="I462" s="552"/>
      <c r="J462" s="552"/>
      <c r="K462" s="552"/>
      <c r="L462" s="552"/>
      <c r="M462" s="552"/>
      <c r="N462" s="552"/>
      <c r="O462" s="552"/>
      <c r="P462" s="552"/>
      <c r="Q462" s="552"/>
      <c r="R462" s="552"/>
      <c r="S462" s="552"/>
      <c r="T462" s="552"/>
      <c r="U462" s="552"/>
      <c r="V462" s="552"/>
      <c r="W462" s="552"/>
      <c r="X462" s="552"/>
      <c r="Y462" s="552"/>
      <c r="Z462" s="552"/>
      <c r="AA462" s="552"/>
    </row>
    <row r="463" spans="2:27" x14ac:dyDescent="0.2">
      <c r="B463" s="737"/>
      <c r="C463" s="362" t="s">
        <v>180</v>
      </c>
      <c r="D463" s="357"/>
      <c r="E463" s="481" t="s">
        <v>61</v>
      </c>
      <c r="F463" s="357"/>
      <c r="G463" s="157"/>
      <c r="H463" s="552"/>
      <c r="I463" s="552"/>
      <c r="J463" s="552"/>
      <c r="K463" s="552"/>
      <c r="L463" s="552"/>
      <c r="M463" s="552"/>
      <c r="N463" s="552"/>
      <c r="O463" s="552"/>
      <c r="P463" s="552"/>
      <c r="Q463" s="552"/>
      <c r="R463" s="552"/>
      <c r="S463" s="552"/>
      <c r="T463" s="552"/>
      <c r="U463" s="552"/>
      <c r="V463" s="552"/>
      <c r="W463" s="552"/>
      <c r="X463" s="552"/>
      <c r="Y463" s="552"/>
      <c r="Z463" s="552"/>
      <c r="AA463" s="552"/>
    </row>
    <row r="464" spans="2:27" x14ac:dyDescent="0.2">
      <c r="B464" s="737"/>
      <c r="C464" s="362" t="s">
        <v>181</v>
      </c>
      <c r="D464" s="357"/>
      <c r="E464" s="481" t="s">
        <v>61</v>
      </c>
      <c r="F464" s="357"/>
      <c r="G464" s="157"/>
      <c r="H464" s="552"/>
      <c r="I464" s="552"/>
      <c r="J464" s="552"/>
      <c r="K464" s="552"/>
      <c r="L464" s="552"/>
      <c r="M464" s="552"/>
      <c r="N464" s="552"/>
      <c r="O464" s="552"/>
      <c r="P464" s="552"/>
      <c r="Q464" s="552"/>
      <c r="R464" s="552"/>
      <c r="S464" s="552"/>
      <c r="T464" s="552"/>
      <c r="U464" s="552"/>
      <c r="V464" s="552"/>
      <c r="W464" s="552"/>
      <c r="X464" s="552"/>
      <c r="Y464" s="552"/>
      <c r="Z464" s="552"/>
      <c r="AA464" s="552"/>
    </row>
    <row r="465" spans="2:27" x14ac:dyDescent="0.2">
      <c r="B465" s="737"/>
      <c r="C465" s="362" t="s">
        <v>182</v>
      </c>
      <c r="D465" s="357"/>
      <c r="E465" s="481" t="s">
        <v>80</v>
      </c>
      <c r="F465" s="357"/>
      <c r="G465" s="157"/>
      <c r="H465" s="552"/>
      <c r="I465" s="552"/>
      <c r="J465" s="552"/>
      <c r="K465" s="552"/>
      <c r="L465" s="552"/>
      <c r="M465" s="552"/>
      <c r="N465" s="552"/>
      <c r="O465" s="552"/>
      <c r="P465" s="552"/>
      <c r="Q465" s="552"/>
      <c r="R465" s="552"/>
      <c r="S465" s="552"/>
      <c r="T465" s="552"/>
      <c r="U465" s="552"/>
      <c r="V465" s="552"/>
      <c r="W465" s="552"/>
      <c r="X465" s="552"/>
      <c r="Y465" s="552"/>
      <c r="Z465" s="552"/>
      <c r="AA465" s="552"/>
    </row>
    <row r="466" spans="2:27" x14ac:dyDescent="0.2">
      <c r="B466" s="737"/>
      <c r="C466" s="362" t="s">
        <v>183</v>
      </c>
      <c r="D466" s="357"/>
      <c r="E466" s="481" t="s">
        <v>80</v>
      </c>
      <c r="F466" s="357"/>
      <c r="G466" s="157"/>
      <c r="H466" s="552"/>
      <c r="I466" s="552"/>
      <c r="J466" s="552"/>
      <c r="K466" s="552"/>
      <c r="L466" s="552"/>
      <c r="M466" s="552"/>
      <c r="N466" s="552"/>
      <c r="O466" s="552"/>
      <c r="P466" s="552"/>
      <c r="Q466" s="552"/>
      <c r="R466" s="552"/>
      <c r="S466" s="552"/>
      <c r="T466" s="552"/>
      <c r="U466" s="552"/>
      <c r="V466" s="552"/>
      <c r="W466" s="552"/>
      <c r="X466" s="552"/>
      <c r="Y466" s="552"/>
      <c r="Z466" s="552"/>
      <c r="AA466" s="552"/>
    </row>
    <row r="467" spans="2:27" x14ac:dyDescent="0.2">
      <c r="B467" s="737"/>
      <c r="C467" s="364" t="s">
        <v>190</v>
      </c>
      <c r="D467" s="357"/>
      <c r="E467" s="357"/>
      <c r="F467" s="357"/>
      <c r="G467" s="157"/>
      <c r="H467" s="552"/>
      <c r="I467" s="552"/>
      <c r="J467" s="552"/>
      <c r="K467" s="552"/>
      <c r="L467" s="552"/>
      <c r="M467" s="552"/>
      <c r="N467" s="552"/>
      <c r="O467" s="552"/>
      <c r="P467" s="552"/>
      <c r="Q467" s="552"/>
      <c r="R467" s="552"/>
      <c r="S467" s="552"/>
      <c r="T467" s="552"/>
      <c r="U467" s="552"/>
      <c r="V467" s="552"/>
      <c r="W467" s="552"/>
      <c r="X467" s="552"/>
      <c r="Y467" s="552"/>
      <c r="Z467" s="552"/>
      <c r="AA467" s="552"/>
    </row>
    <row r="468" spans="2:27" x14ac:dyDescent="0.2">
      <c r="B468" s="737"/>
      <c r="C468" s="359"/>
      <c r="D468" s="357"/>
      <c r="E468" s="357"/>
      <c r="F468" s="357"/>
      <c r="G468" s="157"/>
      <c r="H468" s="552"/>
      <c r="I468" s="552"/>
      <c r="J468" s="552"/>
      <c r="K468" s="552"/>
      <c r="L468" s="552"/>
      <c r="M468" s="552"/>
      <c r="N468" s="552"/>
      <c r="O468" s="552"/>
      <c r="P468" s="552"/>
      <c r="Q468" s="552"/>
      <c r="R468" s="552"/>
      <c r="S468" s="552"/>
      <c r="T468" s="552"/>
      <c r="U468" s="552"/>
      <c r="V468" s="552"/>
      <c r="W468" s="552"/>
      <c r="X468" s="552"/>
      <c r="Y468" s="552"/>
      <c r="Z468" s="552"/>
      <c r="AA468" s="552"/>
    </row>
    <row r="469" spans="2:27" x14ac:dyDescent="0.2">
      <c r="B469" s="737"/>
      <c r="C469" s="359"/>
      <c r="D469" s="357"/>
      <c r="E469" s="357"/>
      <c r="F469" s="357"/>
      <c r="G469" s="157"/>
      <c r="H469" s="552"/>
      <c r="I469" s="552"/>
      <c r="J469" s="552"/>
      <c r="K469" s="552"/>
      <c r="L469" s="552"/>
      <c r="M469" s="552"/>
      <c r="N469" s="552"/>
      <c r="O469" s="552"/>
      <c r="P469" s="552"/>
      <c r="Q469" s="552"/>
      <c r="R469" s="552"/>
      <c r="S469" s="552"/>
      <c r="T469" s="552"/>
      <c r="U469" s="552"/>
      <c r="V469" s="552"/>
      <c r="W469" s="552"/>
      <c r="X469" s="552"/>
      <c r="Y469" s="552"/>
      <c r="Z469" s="552"/>
      <c r="AA469" s="552"/>
    </row>
    <row r="470" spans="2:27" x14ac:dyDescent="0.2">
      <c r="B470" s="737"/>
      <c r="C470" s="359"/>
      <c r="D470" s="357"/>
      <c r="E470" s="357"/>
      <c r="F470" s="357"/>
      <c r="G470" s="157"/>
      <c r="H470" s="552"/>
      <c r="I470" s="552"/>
      <c r="J470" s="552"/>
      <c r="K470" s="552"/>
      <c r="L470" s="552"/>
      <c r="M470" s="552"/>
      <c r="N470" s="552"/>
      <c r="O470" s="552"/>
      <c r="P470" s="552"/>
      <c r="Q470" s="552"/>
      <c r="R470" s="552"/>
      <c r="S470" s="552"/>
      <c r="T470" s="552"/>
      <c r="U470" s="552"/>
      <c r="V470" s="552"/>
      <c r="W470" s="552"/>
      <c r="X470" s="552"/>
      <c r="Y470" s="552"/>
      <c r="Z470" s="552"/>
      <c r="AA470" s="552"/>
    </row>
    <row r="471" spans="2:27" x14ac:dyDescent="0.2">
      <c r="B471" s="737"/>
      <c r="C471" s="359"/>
      <c r="D471" s="357"/>
      <c r="E471" s="357"/>
      <c r="F471" s="357"/>
      <c r="G471" s="157"/>
      <c r="H471" s="552"/>
      <c r="I471" s="552"/>
      <c r="J471" s="552"/>
      <c r="K471" s="552"/>
      <c r="L471" s="552"/>
      <c r="M471" s="552"/>
      <c r="N471" s="552"/>
      <c r="O471" s="552"/>
      <c r="P471" s="552"/>
      <c r="Q471" s="552"/>
      <c r="R471" s="552"/>
      <c r="S471" s="552"/>
      <c r="T471" s="552"/>
      <c r="U471" s="552"/>
      <c r="V471" s="552"/>
      <c r="W471" s="552"/>
      <c r="X471" s="552"/>
      <c r="Y471" s="552"/>
      <c r="Z471" s="552"/>
      <c r="AA471" s="552"/>
    </row>
    <row r="472" spans="2:27" x14ac:dyDescent="0.2">
      <c r="B472" s="737"/>
      <c r="C472" s="188" t="s">
        <v>75</v>
      </c>
      <c r="D472" s="189"/>
      <c r="E472" s="189"/>
      <c r="F472" s="189"/>
      <c r="G472" s="190"/>
      <c r="H472" s="512"/>
      <c r="I472" s="512"/>
      <c r="J472" s="512"/>
      <c r="K472" s="512"/>
      <c r="L472" s="512"/>
      <c r="M472" s="512"/>
      <c r="N472" s="512"/>
      <c r="O472" s="512"/>
      <c r="P472" s="512"/>
      <c r="Q472" s="512"/>
      <c r="R472" s="512"/>
      <c r="S472" s="512"/>
      <c r="T472" s="512"/>
      <c r="U472" s="512"/>
      <c r="V472" s="512"/>
      <c r="W472" s="512"/>
      <c r="X472" s="512"/>
      <c r="Y472" s="512"/>
      <c r="Z472" s="512"/>
      <c r="AA472" s="512"/>
    </row>
    <row r="473" spans="2:27" x14ac:dyDescent="0.2">
      <c r="B473" s="737"/>
      <c r="C473" s="192" t="s">
        <v>73</v>
      </c>
      <c r="D473" s="189"/>
      <c r="E473" s="189"/>
      <c r="F473" s="189"/>
      <c r="G473" s="190"/>
      <c r="H473" s="513">
        <f>SUMIF($E459:$E471,"NE",H459:H471)</f>
        <v>0</v>
      </c>
      <c r="I473" s="513">
        <f t="shared" ref="I473:AA473" si="63">SUMIF($E459:$E471,"NE",I459:I471)</f>
        <v>0</v>
      </c>
      <c r="J473" s="513">
        <f t="shared" si="63"/>
        <v>0</v>
      </c>
      <c r="K473" s="513">
        <f t="shared" si="63"/>
        <v>0</v>
      </c>
      <c r="L473" s="513">
        <f t="shared" si="63"/>
        <v>0</v>
      </c>
      <c r="M473" s="513">
        <f t="shared" si="63"/>
        <v>0</v>
      </c>
      <c r="N473" s="513">
        <f t="shared" si="63"/>
        <v>0</v>
      </c>
      <c r="O473" s="513">
        <f t="shared" si="63"/>
        <v>0</v>
      </c>
      <c r="P473" s="513">
        <f t="shared" si="63"/>
        <v>0</v>
      </c>
      <c r="Q473" s="513">
        <f t="shared" si="63"/>
        <v>0</v>
      </c>
      <c r="R473" s="513">
        <f t="shared" si="63"/>
        <v>0</v>
      </c>
      <c r="S473" s="513">
        <f t="shared" si="63"/>
        <v>0</v>
      </c>
      <c r="T473" s="513">
        <f t="shared" si="63"/>
        <v>0</v>
      </c>
      <c r="U473" s="513">
        <f t="shared" si="63"/>
        <v>0</v>
      </c>
      <c r="V473" s="513">
        <f t="shared" si="63"/>
        <v>0</v>
      </c>
      <c r="W473" s="513">
        <f t="shared" si="63"/>
        <v>0</v>
      </c>
      <c r="X473" s="513">
        <f t="shared" si="63"/>
        <v>0</v>
      </c>
      <c r="Y473" s="513">
        <f t="shared" si="63"/>
        <v>0</v>
      </c>
      <c r="Z473" s="513">
        <f t="shared" si="63"/>
        <v>0</v>
      </c>
      <c r="AA473" s="513">
        <f t="shared" si="63"/>
        <v>0</v>
      </c>
    </row>
    <row r="474" spans="2:27" x14ac:dyDescent="0.2">
      <c r="B474" s="737"/>
      <c r="C474" s="192" t="s">
        <v>74</v>
      </c>
      <c r="D474" s="189"/>
      <c r="E474" s="189"/>
      <c r="F474" s="189"/>
      <c r="G474" s="190"/>
      <c r="H474" s="513">
        <f>SUMIF($E459:$E471,"Not NE",H459:H471)</f>
        <v>0</v>
      </c>
      <c r="I474" s="513">
        <f t="shared" ref="I474:AA474" si="64">SUMIF($E459:$E471,"Not NE",I459:I471)</f>
        <v>0</v>
      </c>
      <c r="J474" s="513">
        <f t="shared" si="64"/>
        <v>0</v>
      </c>
      <c r="K474" s="513">
        <f t="shared" si="64"/>
        <v>0</v>
      </c>
      <c r="L474" s="513">
        <f t="shared" si="64"/>
        <v>0</v>
      </c>
      <c r="M474" s="513">
        <f t="shared" si="64"/>
        <v>0</v>
      </c>
      <c r="N474" s="513">
        <f t="shared" si="64"/>
        <v>0</v>
      </c>
      <c r="O474" s="513">
        <f t="shared" si="64"/>
        <v>0</v>
      </c>
      <c r="P474" s="513">
        <f t="shared" si="64"/>
        <v>0</v>
      </c>
      <c r="Q474" s="513">
        <f t="shared" si="64"/>
        <v>0</v>
      </c>
      <c r="R474" s="513">
        <f t="shared" si="64"/>
        <v>0</v>
      </c>
      <c r="S474" s="513">
        <f t="shared" si="64"/>
        <v>0</v>
      </c>
      <c r="T474" s="513">
        <f t="shared" si="64"/>
        <v>0</v>
      </c>
      <c r="U474" s="513">
        <f t="shared" si="64"/>
        <v>0</v>
      </c>
      <c r="V474" s="513">
        <f t="shared" si="64"/>
        <v>0</v>
      </c>
      <c r="W474" s="513">
        <f t="shared" si="64"/>
        <v>0</v>
      </c>
      <c r="X474" s="513">
        <f t="shared" si="64"/>
        <v>0</v>
      </c>
      <c r="Y474" s="513">
        <f t="shared" si="64"/>
        <v>0</v>
      </c>
      <c r="Z474" s="513">
        <f t="shared" si="64"/>
        <v>0</v>
      </c>
      <c r="AA474" s="513">
        <f t="shared" si="64"/>
        <v>0</v>
      </c>
    </row>
    <row r="475" spans="2:27" x14ac:dyDescent="0.2">
      <c r="B475" s="737"/>
      <c r="C475" s="193" t="s">
        <v>71</v>
      </c>
      <c r="D475" s="194"/>
      <c r="E475" s="194"/>
      <c r="F475" s="194"/>
      <c r="G475" s="197"/>
      <c r="H475" s="514">
        <f t="shared" ref="H475:AA475" si="65">SUM(H459:H471)</f>
        <v>0</v>
      </c>
      <c r="I475" s="515">
        <f t="shared" si="65"/>
        <v>0</v>
      </c>
      <c r="J475" s="515">
        <f t="shared" si="65"/>
        <v>0</v>
      </c>
      <c r="K475" s="515">
        <f t="shared" si="65"/>
        <v>0</v>
      </c>
      <c r="L475" s="515">
        <f t="shared" si="65"/>
        <v>0</v>
      </c>
      <c r="M475" s="515">
        <f t="shared" si="65"/>
        <v>0</v>
      </c>
      <c r="N475" s="515">
        <f t="shared" si="65"/>
        <v>0</v>
      </c>
      <c r="O475" s="515">
        <f t="shared" si="65"/>
        <v>0</v>
      </c>
      <c r="P475" s="515">
        <f t="shared" si="65"/>
        <v>0</v>
      </c>
      <c r="Q475" s="515">
        <f t="shared" si="65"/>
        <v>0</v>
      </c>
      <c r="R475" s="515">
        <f t="shared" si="65"/>
        <v>0</v>
      </c>
      <c r="S475" s="515">
        <f t="shared" si="65"/>
        <v>0</v>
      </c>
      <c r="T475" s="515">
        <f t="shared" si="65"/>
        <v>0</v>
      </c>
      <c r="U475" s="515">
        <f t="shared" si="65"/>
        <v>0</v>
      </c>
      <c r="V475" s="515">
        <f t="shared" si="65"/>
        <v>0</v>
      </c>
      <c r="W475" s="515">
        <f t="shared" si="65"/>
        <v>0</v>
      </c>
      <c r="X475" s="515">
        <f t="shared" si="65"/>
        <v>0</v>
      </c>
      <c r="Y475" s="515">
        <f t="shared" si="65"/>
        <v>0</v>
      </c>
      <c r="Z475" s="515">
        <f t="shared" si="65"/>
        <v>0</v>
      </c>
      <c r="AA475" s="515">
        <f t="shared" si="65"/>
        <v>0</v>
      </c>
    </row>
    <row r="476" spans="2:27" x14ac:dyDescent="0.2">
      <c r="B476" s="736">
        <f>'RS Phys Flow'!B39</f>
        <v>0</v>
      </c>
      <c r="C476" s="204" t="s">
        <v>191</v>
      </c>
      <c r="D476" s="189"/>
      <c r="E476" s="189"/>
      <c r="F476" s="189"/>
      <c r="G476" s="190"/>
      <c r="H476" s="512"/>
      <c r="I476" s="512"/>
      <c r="J476" s="512"/>
      <c r="K476" s="512"/>
      <c r="L476" s="512"/>
      <c r="M476" s="512"/>
      <c r="N476" s="512"/>
      <c r="O476" s="512"/>
      <c r="P476" s="512"/>
      <c r="Q476" s="512"/>
      <c r="R476" s="512"/>
      <c r="S476" s="512"/>
      <c r="T476" s="512"/>
      <c r="U476" s="512"/>
      <c r="V476" s="512"/>
      <c r="W476" s="512"/>
      <c r="X476" s="512"/>
      <c r="Y476" s="512"/>
      <c r="Z476" s="512"/>
      <c r="AA476" s="512"/>
    </row>
    <row r="477" spans="2:27" ht="28.5" x14ac:dyDescent="0.2">
      <c r="B477" s="737"/>
      <c r="C477" s="363" t="s">
        <v>286</v>
      </c>
      <c r="D477" s="357"/>
      <c r="E477" s="189" t="s">
        <v>80</v>
      </c>
      <c r="F477" s="357"/>
      <c r="G477" s="157"/>
      <c r="H477" s="552"/>
      <c r="I477" s="552"/>
      <c r="J477" s="552"/>
      <c r="K477" s="552"/>
      <c r="L477" s="552"/>
      <c r="M477" s="552"/>
      <c r="N477" s="552"/>
      <c r="O477" s="552"/>
      <c r="P477" s="552"/>
      <c r="Q477" s="552"/>
      <c r="R477" s="552"/>
      <c r="S477" s="552"/>
      <c r="T477" s="552"/>
      <c r="U477" s="552"/>
      <c r="V477" s="552"/>
      <c r="W477" s="552"/>
      <c r="X477" s="552"/>
      <c r="Y477" s="552"/>
      <c r="Z477" s="552"/>
      <c r="AA477" s="552"/>
    </row>
    <row r="478" spans="2:27" ht="28.5" x14ac:dyDescent="0.2">
      <c r="B478" s="737"/>
      <c r="C478" s="363" t="s">
        <v>287</v>
      </c>
      <c r="D478" s="357"/>
      <c r="E478" s="189" t="s">
        <v>80</v>
      </c>
      <c r="F478" s="357"/>
      <c r="G478" s="157"/>
      <c r="H478" s="552"/>
      <c r="I478" s="552"/>
      <c r="J478" s="552"/>
      <c r="K478" s="552"/>
      <c r="L478" s="552"/>
      <c r="M478" s="552"/>
      <c r="N478" s="552"/>
      <c r="O478" s="552"/>
      <c r="P478" s="552"/>
      <c r="Q478" s="552"/>
      <c r="R478" s="552"/>
      <c r="S478" s="552"/>
      <c r="T478" s="552"/>
      <c r="U478" s="552"/>
      <c r="V478" s="552"/>
      <c r="W478" s="552"/>
      <c r="X478" s="552"/>
      <c r="Y478" s="552"/>
      <c r="Z478" s="552"/>
      <c r="AA478" s="552"/>
    </row>
    <row r="479" spans="2:27" ht="28.5" x14ac:dyDescent="0.2">
      <c r="B479" s="737"/>
      <c r="C479" s="363" t="s">
        <v>288</v>
      </c>
      <c r="D479" s="357"/>
      <c r="E479" s="189" t="s">
        <v>80</v>
      </c>
      <c r="F479" s="357"/>
      <c r="G479" s="157"/>
      <c r="H479" s="552"/>
      <c r="I479" s="552"/>
      <c r="J479" s="552"/>
      <c r="K479" s="552"/>
      <c r="L479" s="552"/>
      <c r="M479" s="552"/>
      <c r="N479" s="552"/>
      <c r="O479" s="552"/>
      <c r="P479" s="552"/>
      <c r="Q479" s="552"/>
      <c r="R479" s="552"/>
      <c r="S479" s="552"/>
      <c r="T479" s="552"/>
      <c r="U479" s="552"/>
      <c r="V479" s="552"/>
      <c r="W479" s="552"/>
      <c r="X479" s="552"/>
      <c r="Y479" s="552"/>
      <c r="Z479" s="552"/>
      <c r="AA479" s="552"/>
    </row>
    <row r="480" spans="2:27" x14ac:dyDescent="0.2">
      <c r="B480" s="737"/>
      <c r="C480" s="191" t="s">
        <v>81</v>
      </c>
      <c r="D480" s="189"/>
      <c r="E480" s="189" t="s">
        <v>80</v>
      </c>
      <c r="F480" s="189"/>
      <c r="G480" s="190"/>
      <c r="H480" s="512">
        <f>(H477*'X RS Gen V Info'!$E$54)+('RS Attrib'!H478*'X RS Gen V Info'!$E$55)+('RS Attrib'!H479*'X RS Gen V Info'!$E$56)</f>
        <v>0</v>
      </c>
      <c r="I480" s="512">
        <f>(I477*'X RS Gen V Info'!$E$54)+('RS Attrib'!I478*'X RS Gen V Info'!$E$55)+('RS Attrib'!I479*'X RS Gen V Info'!$E$56)</f>
        <v>0</v>
      </c>
      <c r="J480" s="512">
        <f>(J477*'X RS Gen V Info'!$E$54)+('RS Attrib'!J478*'X RS Gen V Info'!$E$55)+('RS Attrib'!J479*'X RS Gen V Info'!$E$56)</f>
        <v>0</v>
      </c>
      <c r="K480" s="512">
        <f>(K477*'X RS Gen V Info'!$E$54)+('RS Attrib'!K478*'X RS Gen V Info'!$E$55)+('RS Attrib'!K479*'X RS Gen V Info'!$E$56)</f>
        <v>0</v>
      </c>
      <c r="L480" s="512">
        <f>(L477*'X RS Gen V Info'!$E$54)+('RS Attrib'!L478*'X RS Gen V Info'!$E$55)+('RS Attrib'!L479*'X RS Gen V Info'!$E$56)</f>
        <v>0</v>
      </c>
      <c r="M480" s="512">
        <f>(M477*'X RS Gen V Info'!$E$54)+('RS Attrib'!M478*'X RS Gen V Info'!$E$55)+('RS Attrib'!M479*'X RS Gen V Info'!$E$56)</f>
        <v>0</v>
      </c>
      <c r="N480" s="512">
        <f>(N477*'X RS Gen V Info'!$E$54)+('RS Attrib'!N478*'X RS Gen V Info'!$E$55)+('RS Attrib'!N479*'X RS Gen V Info'!$E$56)</f>
        <v>0</v>
      </c>
      <c r="O480" s="512">
        <f>(O477*'X RS Gen V Info'!$E$54)+('RS Attrib'!O478*'X RS Gen V Info'!$E$55)+('RS Attrib'!O479*'X RS Gen V Info'!$E$56)</f>
        <v>0</v>
      </c>
      <c r="P480" s="512">
        <f>(P477*'X RS Gen V Info'!$E$54)+('RS Attrib'!P478*'X RS Gen V Info'!$E$55)+('RS Attrib'!P479*'X RS Gen V Info'!$E$56)</f>
        <v>0</v>
      </c>
      <c r="Q480" s="512">
        <f>(Q477*'X RS Gen V Info'!$E$54)+('RS Attrib'!Q478*'X RS Gen V Info'!$E$55)+('RS Attrib'!Q479*'X RS Gen V Info'!$E$56)</f>
        <v>0</v>
      </c>
      <c r="R480" s="512">
        <f>(R477*'X RS Gen V Info'!$E$54)+('RS Attrib'!R478*'X RS Gen V Info'!$E$55)+('RS Attrib'!R479*'X RS Gen V Info'!$E$56)</f>
        <v>0</v>
      </c>
      <c r="S480" s="512">
        <f>(S477*'X RS Gen V Info'!$E$54)+('RS Attrib'!S478*'X RS Gen V Info'!$E$55)+('RS Attrib'!S479*'X RS Gen V Info'!$E$56)</f>
        <v>0</v>
      </c>
      <c r="T480" s="512">
        <f>(T477*'X RS Gen V Info'!$E$54)+('RS Attrib'!T478*'X RS Gen V Info'!$E$55)+('RS Attrib'!T479*'X RS Gen V Info'!$E$56)</f>
        <v>0</v>
      </c>
      <c r="U480" s="512">
        <f>(U477*'X RS Gen V Info'!$E$54)+('RS Attrib'!U478*'X RS Gen V Info'!$E$55)+('RS Attrib'!U479*'X RS Gen V Info'!$E$56)</f>
        <v>0</v>
      </c>
      <c r="V480" s="512">
        <f>(V477*'X RS Gen V Info'!$E$54)+('RS Attrib'!V478*'X RS Gen V Info'!$E$55)+('RS Attrib'!V479*'X RS Gen V Info'!$E$56)</f>
        <v>0</v>
      </c>
      <c r="W480" s="512">
        <f>(W477*'X RS Gen V Info'!$E$54)+('RS Attrib'!W478*'X RS Gen V Info'!$E$55)+('RS Attrib'!W479*'X RS Gen V Info'!$E$56)</f>
        <v>0</v>
      </c>
      <c r="X480" s="512">
        <f>(X477*'X RS Gen V Info'!$E$54)+('RS Attrib'!X478*'X RS Gen V Info'!$E$55)+('RS Attrib'!X479*'X RS Gen V Info'!$E$56)</f>
        <v>0</v>
      </c>
      <c r="Y480" s="512">
        <f>(Y477*'X RS Gen V Info'!$E$54)+('RS Attrib'!Y478*'X RS Gen V Info'!$E$55)+('RS Attrib'!Y479*'X RS Gen V Info'!$E$56)</f>
        <v>0</v>
      </c>
      <c r="Z480" s="512">
        <f>(Z477*'X RS Gen V Info'!$E$54)+('RS Attrib'!Z478*'X RS Gen V Info'!$E$55)+('RS Attrib'!Z479*'X RS Gen V Info'!$E$56)</f>
        <v>0</v>
      </c>
      <c r="AA480" s="512">
        <f>(AA477*'X RS Gen V Info'!$E$54)+('RS Attrib'!AA478*'X RS Gen V Info'!$E$55)+('RS Attrib'!AA479*'X RS Gen V Info'!$E$56)</f>
        <v>0</v>
      </c>
    </row>
    <row r="481" spans="2:27" x14ac:dyDescent="0.2">
      <c r="B481" s="737"/>
      <c r="C481" s="363" t="s">
        <v>177</v>
      </c>
      <c r="D481" s="357"/>
      <c r="E481" s="481" t="s">
        <v>61</v>
      </c>
      <c r="F481" s="357"/>
      <c r="G481" s="157"/>
      <c r="H481" s="552"/>
      <c r="I481" s="552"/>
      <c r="J481" s="552"/>
      <c r="K481" s="552"/>
      <c r="L481" s="552"/>
      <c r="M481" s="552"/>
      <c r="N481" s="552"/>
      <c r="O481" s="552"/>
      <c r="P481" s="552"/>
      <c r="Q481" s="552"/>
      <c r="R481" s="552"/>
      <c r="S481" s="552"/>
      <c r="T481" s="552"/>
      <c r="U481" s="552"/>
      <c r="V481" s="552"/>
      <c r="W481" s="552"/>
      <c r="X481" s="552"/>
      <c r="Y481" s="552"/>
      <c r="Z481" s="552"/>
      <c r="AA481" s="552"/>
    </row>
    <row r="482" spans="2:27" x14ac:dyDescent="0.2">
      <c r="B482" s="737"/>
      <c r="C482" s="362" t="s">
        <v>178</v>
      </c>
      <c r="D482" s="357"/>
      <c r="E482" s="481" t="s">
        <v>61</v>
      </c>
      <c r="F482" s="357"/>
      <c r="G482" s="157"/>
      <c r="H482" s="552"/>
      <c r="I482" s="552"/>
      <c r="J482" s="552"/>
      <c r="K482" s="552"/>
      <c r="L482" s="552"/>
      <c r="M482" s="552"/>
      <c r="N482" s="552"/>
      <c r="O482" s="552"/>
      <c r="P482" s="552"/>
      <c r="Q482" s="552"/>
      <c r="R482" s="552"/>
      <c r="S482" s="552"/>
      <c r="T482" s="552"/>
      <c r="U482" s="552"/>
      <c r="V482" s="552"/>
      <c r="W482" s="552"/>
      <c r="X482" s="552"/>
      <c r="Y482" s="552"/>
      <c r="Z482" s="552"/>
      <c r="AA482" s="552"/>
    </row>
    <row r="483" spans="2:27" x14ac:dyDescent="0.2">
      <c r="B483" s="737"/>
      <c r="C483" s="362" t="s">
        <v>179</v>
      </c>
      <c r="D483" s="357"/>
      <c r="E483" s="481" t="s">
        <v>61</v>
      </c>
      <c r="F483" s="357"/>
      <c r="G483" s="157"/>
      <c r="H483" s="552"/>
      <c r="I483" s="552"/>
      <c r="J483" s="552"/>
      <c r="K483" s="552"/>
      <c r="L483" s="552"/>
      <c r="M483" s="552"/>
      <c r="N483" s="552"/>
      <c r="O483" s="552"/>
      <c r="P483" s="552"/>
      <c r="Q483" s="552"/>
      <c r="R483" s="552"/>
      <c r="S483" s="552"/>
      <c r="T483" s="552"/>
      <c r="U483" s="552"/>
      <c r="V483" s="552"/>
      <c r="W483" s="552"/>
      <c r="X483" s="552"/>
      <c r="Y483" s="552"/>
      <c r="Z483" s="552"/>
      <c r="AA483" s="552"/>
    </row>
    <row r="484" spans="2:27" x14ac:dyDescent="0.2">
      <c r="B484" s="737"/>
      <c r="C484" s="362" t="s">
        <v>180</v>
      </c>
      <c r="D484" s="357"/>
      <c r="E484" s="481" t="s">
        <v>61</v>
      </c>
      <c r="F484" s="357"/>
      <c r="G484" s="157"/>
      <c r="H484" s="552"/>
      <c r="I484" s="552"/>
      <c r="J484" s="552"/>
      <c r="K484" s="552"/>
      <c r="L484" s="552"/>
      <c r="M484" s="552"/>
      <c r="N484" s="552"/>
      <c r="O484" s="552"/>
      <c r="P484" s="552"/>
      <c r="Q484" s="552"/>
      <c r="R484" s="552"/>
      <c r="S484" s="552"/>
      <c r="T484" s="552"/>
      <c r="U484" s="552"/>
      <c r="V484" s="552"/>
      <c r="W484" s="552"/>
      <c r="X484" s="552"/>
      <c r="Y484" s="552"/>
      <c r="Z484" s="552"/>
      <c r="AA484" s="552"/>
    </row>
    <row r="485" spans="2:27" x14ac:dyDescent="0.2">
      <c r="B485" s="737"/>
      <c r="C485" s="362" t="s">
        <v>181</v>
      </c>
      <c r="D485" s="357"/>
      <c r="E485" s="481" t="s">
        <v>61</v>
      </c>
      <c r="F485" s="357"/>
      <c r="G485" s="157"/>
      <c r="H485" s="552"/>
      <c r="I485" s="552"/>
      <c r="J485" s="552"/>
      <c r="K485" s="552"/>
      <c r="L485" s="552"/>
      <c r="M485" s="552"/>
      <c r="N485" s="552"/>
      <c r="O485" s="552"/>
      <c r="P485" s="552"/>
      <c r="Q485" s="552"/>
      <c r="R485" s="552"/>
      <c r="S485" s="552"/>
      <c r="T485" s="552"/>
      <c r="U485" s="552"/>
      <c r="V485" s="552"/>
      <c r="W485" s="552"/>
      <c r="X485" s="552"/>
      <c r="Y485" s="552"/>
      <c r="Z485" s="552"/>
      <c r="AA485" s="552"/>
    </row>
    <row r="486" spans="2:27" x14ac:dyDescent="0.2">
      <c r="B486" s="737"/>
      <c r="C486" s="362" t="s">
        <v>182</v>
      </c>
      <c r="D486" s="357"/>
      <c r="E486" s="481" t="s">
        <v>80</v>
      </c>
      <c r="F486" s="357"/>
      <c r="G486" s="157"/>
      <c r="H486" s="552"/>
      <c r="I486" s="552"/>
      <c r="J486" s="552"/>
      <c r="K486" s="552"/>
      <c r="L486" s="552"/>
      <c r="M486" s="552"/>
      <c r="N486" s="552"/>
      <c r="O486" s="552"/>
      <c r="P486" s="552"/>
      <c r="Q486" s="552"/>
      <c r="R486" s="552"/>
      <c r="S486" s="552"/>
      <c r="T486" s="552"/>
      <c r="U486" s="552"/>
      <c r="V486" s="552"/>
      <c r="W486" s="552"/>
      <c r="X486" s="552"/>
      <c r="Y486" s="552"/>
      <c r="Z486" s="552"/>
      <c r="AA486" s="552"/>
    </row>
    <row r="487" spans="2:27" x14ac:dyDescent="0.2">
      <c r="B487" s="737"/>
      <c r="C487" s="362" t="s">
        <v>183</v>
      </c>
      <c r="D487" s="357"/>
      <c r="E487" s="481" t="s">
        <v>80</v>
      </c>
      <c r="F487" s="357"/>
      <c r="G487" s="157"/>
      <c r="H487" s="552"/>
      <c r="I487" s="552"/>
      <c r="J487" s="552"/>
      <c r="K487" s="552"/>
      <c r="L487" s="552"/>
      <c r="M487" s="552"/>
      <c r="N487" s="552"/>
      <c r="O487" s="552"/>
      <c r="P487" s="552"/>
      <c r="Q487" s="552"/>
      <c r="R487" s="552"/>
      <c r="S487" s="552"/>
      <c r="T487" s="552"/>
      <c r="U487" s="552"/>
      <c r="V487" s="552"/>
      <c r="W487" s="552"/>
      <c r="X487" s="552"/>
      <c r="Y487" s="552"/>
      <c r="Z487" s="552"/>
      <c r="AA487" s="552"/>
    </row>
    <row r="488" spans="2:27" x14ac:dyDescent="0.2">
      <c r="B488" s="737"/>
      <c r="C488" s="364" t="s">
        <v>190</v>
      </c>
      <c r="D488" s="357"/>
      <c r="E488" s="357"/>
      <c r="F488" s="357"/>
      <c r="G488" s="157"/>
      <c r="H488" s="552"/>
      <c r="I488" s="552"/>
      <c r="J488" s="552"/>
      <c r="K488" s="552"/>
      <c r="L488" s="552"/>
      <c r="M488" s="552"/>
      <c r="N488" s="552"/>
      <c r="O488" s="552"/>
      <c r="P488" s="552"/>
      <c r="Q488" s="552"/>
      <c r="R488" s="552"/>
      <c r="S488" s="552"/>
      <c r="T488" s="552"/>
      <c r="U488" s="552"/>
      <c r="V488" s="552"/>
      <c r="W488" s="552"/>
      <c r="X488" s="552"/>
      <c r="Y488" s="552"/>
      <c r="Z488" s="552"/>
      <c r="AA488" s="552"/>
    </row>
    <row r="489" spans="2:27" x14ac:dyDescent="0.2">
      <c r="B489" s="737"/>
      <c r="C489" s="359"/>
      <c r="D489" s="357"/>
      <c r="E489" s="357"/>
      <c r="F489" s="357"/>
      <c r="G489" s="157"/>
      <c r="H489" s="552"/>
      <c r="I489" s="552"/>
      <c r="J489" s="552"/>
      <c r="K489" s="552"/>
      <c r="L489" s="552"/>
      <c r="M489" s="552"/>
      <c r="N489" s="552"/>
      <c r="O489" s="552"/>
      <c r="P489" s="552"/>
      <c r="Q489" s="552"/>
      <c r="R489" s="552"/>
      <c r="S489" s="552"/>
      <c r="T489" s="552"/>
      <c r="U489" s="552"/>
      <c r="V489" s="552"/>
      <c r="W489" s="552"/>
      <c r="X489" s="552"/>
      <c r="Y489" s="552"/>
      <c r="Z489" s="552"/>
      <c r="AA489" s="552"/>
    </row>
    <row r="490" spans="2:27" x14ac:dyDescent="0.2">
      <c r="B490" s="737"/>
      <c r="C490" s="359"/>
      <c r="D490" s="357"/>
      <c r="E490" s="357"/>
      <c r="F490" s="357"/>
      <c r="G490" s="157"/>
      <c r="H490" s="552"/>
      <c r="I490" s="552"/>
      <c r="J490" s="552"/>
      <c r="K490" s="552"/>
      <c r="L490" s="552"/>
      <c r="M490" s="552"/>
      <c r="N490" s="552"/>
      <c r="O490" s="552"/>
      <c r="P490" s="552"/>
      <c r="Q490" s="552"/>
      <c r="R490" s="552"/>
      <c r="S490" s="552"/>
      <c r="T490" s="552"/>
      <c r="U490" s="552"/>
      <c r="V490" s="552"/>
      <c r="W490" s="552"/>
      <c r="X490" s="552"/>
      <c r="Y490" s="552"/>
      <c r="Z490" s="552"/>
      <c r="AA490" s="552"/>
    </row>
    <row r="491" spans="2:27" x14ac:dyDescent="0.2">
      <c r="B491" s="737"/>
      <c r="C491" s="359"/>
      <c r="D491" s="357"/>
      <c r="E491" s="357"/>
      <c r="F491" s="357"/>
      <c r="G491" s="157"/>
      <c r="H491" s="552"/>
      <c r="I491" s="552"/>
      <c r="J491" s="552"/>
      <c r="K491" s="552"/>
      <c r="L491" s="552"/>
      <c r="M491" s="552"/>
      <c r="N491" s="552"/>
      <c r="O491" s="552"/>
      <c r="P491" s="552"/>
      <c r="Q491" s="552"/>
      <c r="R491" s="552"/>
      <c r="S491" s="552"/>
      <c r="T491" s="552"/>
      <c r="U491" s="552"/>
      <c r="V491" s="552"/>
      <c r="W491" s="552"/>
      <c r="X491" s="552"/>
      <c r="Y491" s="552"/>
      <c r="Z491" s="552"/>
      <c r="AA491" s="552"/>
    </row>
    <row r="492" spans="2:27" x14ac:dyDescent="0.2">
      <c r="B492" s="737"/>
      <c r="C492" s="359"/>
      <c r="D492" s="357"/>
      <c r="E492" s="357"/>
      <c r="F492" s="357"/>
      <c r="G492" s="157"/>
      <c r="H492" s="552"/>
      <c r="I492" s="552"/>
      <c r="J492" s="552"/>
      <c r="K492" s="552"/>
      <c r="L492" s="552"/>
      <c r="M492" s="552"/>
      <c r="N492" s="552"/>
      <c r="O492" s="552"/>
      <c r="P492" s="552"/>
      <c r="Q492" s="552"/>
      <c r="R492" s="552"/>
      <c r="S492" s="552"/>
      <c r="T492" s="552"/>
      <c r="U492" s="552"/>
      <c r="V492" s="552"/>
      <c r="W492" s="552"/>
      <c r="X492" s="552"/>
      <c r="Y492" s="552"/>
      <c r="Z492" s="552"/>
      <c r="AA492" s="552"/>
    </row>
    <row r="493" spans="2:27" x14ac:dyDescent="0.2">
      <c r="B493" s="737"/>
      <c r="C493" s="188" t="s">
        <v>75</v>
      </c>
      <c r="D493" s="189"/>
      <c r="E493" s="189"/>
      <c r="F493" s="189"/>
      <c r="G493" s="190"/>
      <c r="H493" s="512"/>
      <c r="I493" s="512"/>
      <c r="J493" s="512"/>
      <c r="K493" s="512"/>
      <c r="L493" s="512"/>
      <c r="M493" s="512"/>
      <c r="N493" s="512"/>
      <c r="O493" s="512"/>
      <c r="P493" s="512"/>
      <c r="Q493" s="512"/>
      <c r="R493" s="512"/>
      <c r="S493" s="512"/>
      <c r="T493" s="512"/>
      <c r="U493" s="512"/>
      <c r="V493" s="512"/>
      <c r="W493" s="512"/>
      <c r="X493" s="512"/>
      <c r="Y493" s="512"/>
      <c r="Z493" s="512"/>
      <c r="AA493" s="512"/>
    </row>
    <row r="494" spans="2:27" x14ac:dyDescent="0.2">
      <c r="B494" s="737"/>
      <c r="C494" s="192" t="s">
        <v>73</v>
      </c>
      <c r="D494" s="189"/>
      <c r="E494" s="189"/>
      <c r="F494" s="189"/>
      <c r="G494" s="190"/>
      <c r="H494" s="513">
        <f>SUMIF($E480:$E492,"NE",H480:H492)</f>
        <v>0</v>
      </c>
      <c r="I494" s="513">
        <f t="shared" ref="I494:AA494" si="66">SUMIF($E480:$E492,"NE",I480:I492)</f>
        <v>0</v>
      </c>
      <c r="J494" s="513">
        <f t="shared" si="66"/>
        <v>0</v>
      </c>
      <c r="K494" s="513">
        <f t="shared" si="66"/>
        <v>0</v>
      </c>
      <c r="L494" s="513">
        <f t="shared" si="66"/>
        <v>0</v>
      </c>
      <c r="M494" s="513">
        <f t="shared" si="66"/>
        <v>0</v>
      </c>
      <c r="N494" s="513">
        <f t="shared" si="66"/>
        <v>0</v>
      </c>
      <c r="O494" s="513">
        <f t="shared" si="66"/>
        <v>0</v>
      </c>
      <c r="P494" s="513">
        <f t="shared" si="66"/>
        <v>0</v>
      </c>
      <c r="Q494" s="513">
        <f t="shared" si="66"/>
        <v>0</v>
      </c>
      <c r="R494" s="513">
        <f t="shared" si="66"/>
        <v>0</v>
      </c>
      <c r="S494" s="513">
        <f t="shared" si="66"/>
        <v>0</v>
      </c>
      <c r="T494" s="513">
        <f t="shared" si="66"/>
        <v>0</v>
      </c>
      <c r="U494" s="513">
        <f t="shared" si="66"/>
        <v>0</v>
      </c>
      <c r="V494" s="513">
        <f t="shared" si="66"/>
        <v>0</v>
      </c>
      <c r="W494" s="513">
        <f t="shared" si="66"/>
        <v>0</v>
      </c>
      <c r="X494" s="513">
        <f t="shared" si="66"/>
        <v>0</v>
      </c>
      <c r="Y494" s="513">
        <f t="shared" si="66"/>
        <v>0</v>
      </c>
      <c r="Z494" s="513">
        <f t="shared" si="66"/>
        <v>0</v>
      </c>
      <c r="AA494" s="513">
        <f t="shared" si="66"/>
        <v>0</v>
      </c>
    </row>
    <row r="495" spans="2:27" x14ac:dyDescent="0.2">
      <c r="B495" s="737"/>
      <c r="C495" s="192" t="s">
        <v>74</v>
      </c>
      <c r="D495" s="189"/>
      <c r="E495" s="189"/>
      <c r="F495" s="189"/>
      <c r="G495" s="190"/>
      <c r="H495" s="513">
        <f>SUMIF($E480:$E492,"Not NE",H480:H492)</f>
        <v>0</v>
      </c>
      <c r="I495" s="513">
        <f t="shared" ref="I495:AA495" si="67">SUMIF($E480:$E492,"Not NE",I480:I492)</f>
        <v>0</v>
      </c>
      <c r="J495" s="513">
        <f t="shared" si="67"/>
        <v>0</v>
      </c>
      <c r="K495" s="513">
        <f t="shared" si="67"/>
        <v>0</v>
      </c>
      <c r="L495" s="513">
        <f t="shared" si="67"/>
        <v>0</v>
      </c>
      <c r="M495" s="513">
        <f t="shared" si="67"/>
        <v>0</v>
      </c>
      <c r="N495" s="513">
        <f t="shared" si="67"/>
        <v>0</v>
      </c>
      <c r="O495" s="513">
        <f t="shared" si="67"/>
        <v>0</v>
      </c>
      <c r="P495" s="513">
        <f t="shared" si="67"/>
        <v>0</v>
      </c>
      <c r="Q495" s="513">
        <f t="shared" si="67"/>
        <v>0</v>
      </c>
      <c r="R495" s="513">
        <f t="shared" si="67"/>
        <v>0</v>
      </c>
      <c r="S495" s="513">
        <f t="shared" si="67"/>
        <v>0</v>
      </c>
      <c r="T495" s="513">
        <f t="shared" si="67"/>
        <v>0</v>
      </c>
      <c r="U495" s="513">
        <f t="shared" si="67"/>
        <v>0</v>
      </c>
      <c r="V495" s="513">
        <f t="shared" si="67"/>
        <v>0</v>
      </c>
      <c r="W495" s="513">
        <f t="shared" si="67"/>
        <v>0</v>
      </c>
      <c r="X495" s="513">
        <f t="shared" si="67"/>
        <v>0</v>
      </c>
      <c r="Y495" s="513">
        <f t="shared" si="67"/>
        <v>0</v>
      </c>
      <c r="Z495" s="513">
        <f t="shared" si="67"/>
        <v>0</v>
      </c>
      <c r="AA495" s="513">
        <f t="shared" si="67"/>
        <v>0</v>
      </c>
    </row>
    <row r="496" spans="2:27" x14ac:dyDescent="0.2">
      <c r="B496" s="737"/>
      <c r="C496" s="188" t="s">
        <v>71</v>
      </c>
      <c r="D496" s="189"/>
      <c r="E496" s="189"/>
      <c r="F496" s="189"/>
      <c r="G496" s="190"/>
      <c r="H496" s="514">
        <f t="shared" ref="H496:AA496" si="68">SUM(H480:H492)</f>
        <v>0</v>
      </c>
      <c r="I496" s="515">
        <f t="shared" si="68"/>
        <v>0</v>
      </c>
      <c r="J496" s="515">
        <f t="shared" si="68"/>
        <v>0</v>
      </c>
      <c r="K496" s="515">
        <f t="shared" si="68"/>
        <v>0</v>
      </c>
      <c r="L496" s="515">
        <f t="shared" si="68"/>
        <v>0</v>
      </c>
      <c r="M496" s="515">
        <f t="shared" si="68"/>
        <v>0</v>
      </c>
      <c r="N496" s="515">
        <f t="shared" si="68"/>
        <v>0</v>
      </c>
      <c r="O496" s="515">
        <f t="shared" si="68"/>
        <v>0</v>
      </c>
      <c r="P496" s="515">
        <f t="shared" si="68"/>
        <v>0</v>
      </c>
      <c r="Q496" s="515">
        <f t="shared" si="68"/>
        <v>0</v>
      </c>
      <c r="R496" s="515">
        <f t="shared" si="68"/>
        <v>0</v>
      </c>
      <c r="S496" s="515">
        <f t="shared" si="68"/>
        <v>0</v>
      </c>
      <c r="T496" s="515">
        <f t="shared" si="68"/>
        <v>0</v>
      </c>
      <c r="U496" s="515">
        <f t="shared" si="68"/>
        <v>0</v>
      </c>
      <c r="V496" s="515">
        <f t="shared" si="68"/>
        <v>0</v>
      </c>
      <c r="W496" s="515">
        <f t="shared" si="68"/>
        <v>0</v>
      </c>
      <c r="X496" s="515">
        <f t="shared" si="68"/>
        <v>0</v>
      </c>
      <c r="Y496" s="515">
        <f t="shared" si="68"/>
        <v>0</v>
      </c>
      <c r="Z496" s="515">
        <f t="shared" si="68"/>
        <v>0</v>
      </c>
      <c r="AA496" s="515">
        <f t="shared" si="68"/>
        <v>0</v>
      </c>
    </row>
    <row r="497" spans="2:27" x14ac:dyDescent="0.2">
      <c r="B497" s="736">
        <f>'RS Phys Flow'!B40</f>
        <v>0</v>
      </c>
      <c r="C497" s="204" t="s">
        <v>191</v>
      </c>
      <c r="D497" s="195"/>
      <c r="E497" s="195"/>
      <c r="F497" s="195"/>
      <c r="G497" s="196"/>
      <c r="H497" s="512"/>
      <c r="I497" s="512"/>
      <c r="J497" s="512"/>
      <c r="K497" s="512"/>
      <c r="L497" s="512"/>
      <c r="M497" s="512"/>
      <c r="N497" s="512"/>
      <c r="O497" s="512"/>
      <c r="P497" s="512"/>
      <c r="Q497" s="512"/>
      <c r="R497" s="512"/>
      <c r="S497" s="512"/>
      <c r="T497" s="512"/>
      <c r="U497" s="512"/>
      <c r="V497" s="512"/>
      <c r="W497" s="512"/>
      <c r="X497" s="512"/>
      <c r="Y497" s="512"/>
      <c r="Z497" s="512"/>
      <c r="AA497" s="512"/>
    </row>
    <row r="498" spans="2:27" ht="28.5" x14ac:dyDescent="0.2">
      <c r="B498" s="737"/>
      <c r="C498" s="363" t="s">
        <v>286</v>
      </c>
      <c r="D498" s="357"/>
      <c r="E498" s="189" t="s">
        <v>80</v>
      </c>
      <c r="F498" s="357"/>
      <c r="G498" s="157"/>
      <c r="H498" s="552"/>
      <c r="I498" s="552"/>
      <c r="J498" s="552"/>
      <c r="K498" s="552"/>
      <c r="L498" s="552"/>
      <c r="M498" s="552"/>
      <c r="N498" s="552"/>
      <c r="O498" s="552"/>
      <c r="P498" s="552"/>
      <c r="Q498" s="552"/>
      <c r="R498" s="552"/>
      <c r="S498" s="552"/>
      <c r="T498" s="552"/>
      <c r="U498" s="552"/>
      <c r="V498" s="552"/>
      <c r="W498" s="552"/>
      <c r="X498" s="552"/>
      <c r="Y498" s="552"/>
      <c r="Z498" s="552"/>
      <c r="AA498" s="552"/>
    </row>
    <row r="499" spans="2:27" ht="28.5" x14ac:dyDescent="0.2">
      <c r="B499" s="737"/>
      <c r="C499" s="363" t="s">
        <v>287</v>
      </c>
      <c r="D499" s="357"/>
      <c r="E499" s="189" t="s">
        <v>80</v>
      </c>
      <c r="F499" s="357"/>
      <c r="G499" s="157"/>
      <c r="H499" s="552"/>
      <c r="I499" s="552"/>
      <c r="J499" s="552"/>
      <c r="K499" s="552"/>
      <c r="L499" s="552"/>
      <c r="M499" s="552"/>
      <c r="N499" s="552"/>
      <c r="O499" s="552"/>
      <c r="P499" s="552"/>
      <c r="Q499" s="552"/>
      <c r="R499" s="552"/>
      <c r="S499" s="552"/>
      <c r="T499" s="552"/>
      <c r="U499" s="552"/>
      <c r="V499" s="552"/>
      <c r="W499" s="552"/>
      <c r="X499" s="552"/>
      <c r="Y499" s="552"/>
      <c r="Z499" s="552"/>
      <c r="AA499" s="552"/>
    </row>
    <row r="500" spans="2:27" ht="28.5" x14ac:dyDescent="0.2">
      <c r="B500" s="737"/>
      <c r="C500" s="363" t="s">
        <v>288</v>
      </c>
      <c r="D500" s="357"/>
      <c r="E500" s="189" t="s">
        <v>80</v>
      </c>
      <c r="F500" s="357"/>
      <c r="G500" s="157"/>
      <c r="H500" s="552"/>
      <c r="I500" s="552"/>
      <c r="J500" s="552"/>
      <c r="K500" s="552"/>
      <c r="L500" s="552"/>
      <c r="M500" s="552"/>
      <c r="N500" s="552"/>
      <c r="O500" s="552"/>
      <c r="P500" s="552"/>
      <c r="Q500" s="552"/>
      <c r="R500" s="552"/>
      <c r="S500" s="552"/>
      <c r="T500" s="552"/>
      <c r="U500" s="552"/>
      <c r="V500" s="552"/>
      <c r="W500" s="552"/>
      <c r="X500" s="552"/>
      <c r="Y500" s="552"/>
      <c r="Z500" s="552"/>
      <c r="AA500" s="552"/>
    </row>
    <row r="501" spans="2:27" x14ac:dyDescent="0.2">
      <c r="B501" s="737"/>
      <c r="C501" s="191" t="s">
        <v>81</v>
      </c>
      <c r="D501" s="189"/>
      <c r="E501" s="189" t="s">
        <v>80</v>
      </c>
      <c r="F501" s="189"/>
      <c r="G501" s="190"/>
      <c r="H501" s="512">
        <f>(H498*'X RS Gen V Info'!$E$54)+('RS Attrib'!H499*'X RS Gen V Info'!$E$55)+('RS Attrib'!H500*'X RS Gen V Info'!$E$56)</f>
        <v>0</v>
      </c>
      <c r="I501" s="512">
        <f>(I498*'X RS Gen V Info'!$E$54)+('RS Attrib'!I499*'X RS Gen V Info'!$E$55)+('RS Attrib'!I500*'X RS Gen V Info'!$E$56)</f>
        <v>0</v>
      </c>
      <c r="J501" s="512">
        <f>(J498*'X RS Gen V Info'!$E$54)+('RS Attrib'!J499*'X RS Gen V Info'!$E$55)+('RS Attrib'!J500*'X RS Gen V Info'!$E$56)</f>
        <v>0</v>
      </c>
      <c r="K501" s="512">
        <f>(K498*'X RS Gen V Info'!$E$54)+('RS Attrib'!K499*'X RS Gen V Info'!$E$55)+('RS Attrib'!K500*'X RS Gen V Info'!$E$56)</f>
        <v>0</v>
      </c>
      <c r="L501" s="512">
        <f>(L498*'X RS Gen V Info'!$E$54)+('RS Attrib'!L499*'X RS Gen V Info'!$E$55)+('RS Attrib'!L500*'X RS Gen V Info'!$E$56)</f>
        <v>0</v>
      </c>
      <c r="M501" s="512">
        <f>(M498*'X RS Gen V Info'!$E$54)+('RS Attrib'!M499*'X RS Gen V Info'!$E$55)+('RS Attrib'!M500*'X RS Gen V Info'!$E$56)</f>
        <v>0</v>
      </c>
      <c r="N501" s="512">
        <f>(N498*'X RS Gen V Info'!$E$54)+('RS Attrib'!N499*'X RS Gen V Info'!$E$55)+('RS Attrib'!N500*'X RS Gen V Info'!$E$56)</f>
        <v>0</v>
      </c>
      <c r="O501" s="512">
        <f>(O498*'X RS Gen V Info'!$E$54)+('RS Attrib'!O499*'X RS Gen V Info'!$E$55)+('RS Attrib'!O500*'X RS Gen V Info'!$E$56)</f>
        <v>0</v>
      </c>
      <c r="P501" s="512">
        <f>(P498*'X RS Gen V Info'!$E$54)+('RS Attrib'!P499*'X RS Gen V Info'!$E$55)+('RS Attrib'!P500*'X RS Gen V Info'!$E$56)</f>
        <v>0</v>
      </c>
      <c r="Q501" s="512">
        <f>(Q498*'X RS Gen V Info'!$E$54)+('RS Attrib'!Q499*'X RS Gen V Info'!$E$55)+('RS Attrib'!Q500*'X RS Gen V Info'!$E$56)</f>
        <v>0</v>
      </c>
      <c r="R501" s="512">
        <f>(R498*'X RS Gen V Info'!$E$54)+('RS Attrib'!R499*'X RS Gen V Info'!$E$55)+('RS Attrib'!R500*'X RS Gen V Info'!$E$56)</f>
        <v>0</v>
      </c>
      <c r="S501" s="512">
        <f>(S498*'X RS Gen V Info'!$E$54)+('RS Attrib'!S499*'X RS Gen V Info'!$E$55)+('RS Attrib'!S500*'X RS Gen V Info'!$E$56)</f>
        <v>0</v>
      </c>
      <c r="T501" s="512">
        <f>(T498*'X RS Gen V Info'!$E$54)+('RS Attrib'!T499*'X RS Gen V Info'!$E$55)+('RS Attrib'!T500*'X RS Gen V Info'!$E$56)</f>
        <v>0</v>
      </c>
      <c r="U501" s="512">
        <f>(U498*'X RS Gen V Info'!$E$54)+('RS Attrib'!U499*'X RS Gen V Info'!$E$55)+('RS Attrib'!U500*'X RS Gen V Info'!$E$56)</f>
        <v>0</v>
      </c>
      <c r="V501" s="512">
        <f>(V498*'X RS Gen V Info'!$E$54)+('RS Attrib'!V499*'X RS Gen V Info'!$E$55)+('RS Attrib'!V500*'X RS Gen V Info'!$E$56)</f>
        <v>0</v>
      </c>
      <c r="W501" s="512">
        <f>(W498*'X RS Gen V Info'!$E$54)+('RS Attrib'!W499*'X RS Gen V Info'!$E$55)+('RS Attrib'!W500*'X RS Gen V Info'!$E$56)</f>
        <v>0</v>
      </c>
      <c r="X501" s="512">
        <f>(X498*'X RS Gen V Info'!$E$54)+('RS Attrib'!X499*'X RS Gen V Info'!$E$55)+('RS Attrib'!X500*'X RS Gen V Info'!$E$56)</f>
        <v>0</v>
      </c>
      <c r="Y501" s="512">
        <f>(Y498*'X RS Gen V Info'!$E$54)+('RS Attrib'!Y499*'X RS Gen V Info'!$E$55)+('RS Attrib'!Y500*'X RS Gen V Info'!$E$56)</f>
        <v>0</v>
      </c>
      <c r="Z501" s="512">
        <f>(Z498*'X RS Gen V Info'!$E$54)+('RS Attrib'!Z499*'X RS Gen V Info'!$E$55)+('RS Attrib'!Z500*'X RS Gen V Info'!$E$56)</f>
        <v>0</v>
      </c>
      <c r="AA501" s="512">
        <f>(AA498*'X RS Gen V Info'!$E$54)+('RS Attrib'!AA499*'X RS Gen V Info'!$E$55)+('RS Attrib'!AA500*'X RS Gen V Info'!$E$56)</f>
        <v>0</v>
      </c>
    </row>
    <row r="502" spans="2:27" x14ac:dyDescent="0.2">
      <c r="B502" s="737"/>
      <c r="C502" s="363" t="s">
        <v>177</v>
      </c>
      <c r="D502" s="357"/>
      <c r="E502" s="481" t="s">
        <v>61</v>
      </c>
      <c r="F502" s="357"/>
      <c r="G502" s="157"/>
      <c r="H502" s="552"/>
      <c r="I502" s="552"/>
      <c r="J502" s="552"/>
      <c r="K502" s="552"/>
      <c r="L502" s="552"/>
      <c r="M502" s="552"/>
      <c r="N502" s="552"/>
      <c r="O502" s="552"/>
      <c r="P502" s="552"/>
      <c r="Q502" s="552"/>
      <c r="R502" s="552"/>
      <c r="S502" s="552"/>
      <c r="T502" s="552"/>
      <c r="U502" s="552"/>
      <c r="V502" s="552"/>
      <c r="W502" s="552"/>
      <c r="X502" s="552"/>
      <c r="Y502" s="552"/>
      <c r="Z502" s="552"/>
      <c r="AA502" s="552"/>
    </row>
    <row r="503" spans="2:27" x14ac:dyDescent="0.2">
      <c r="B503" s="737"/>
      <c r="C503" s="362" t="s">
        <v>178</v>
      </c>
      <c r="D503" s="357"/>
      <c r="E503" s="481" t="s">
        <v>61</v>
      </c>
      <c r="F503" s="357"/>
      <c r="G503" s="157"/>
      <c r="H503" s="552"/>
      <c r="I503" s="552"/>
      <c r="J503" s="552"/>
      <c r="K503" s="552"/>
      <c r="L503" s="552"/>
      <c r="M503" s="552"/>
      <c r="N503" s="552"/>
      <c r="O503" s="552"/>
      <c r="P503" s="552"/>
      <c r="Q503" s="552"/>
      <c r="R503" s="552"/>
      <c r="S503" s="552"/>
      <c r="T503" s="552"/>
      <c r="U503" s="552"/>
      <c r="V503" s="552"/>
      <c r="W503" s="552"/>
      <c r="X503" s="552"/>
      <c r="Y503" s="552"/>
      <c r="Z503" s="552"/>
      <c r="AA503" s="552"/>
    </row>
    <row r="504" spans="2:27" x14ac:dyDescent="0.2">
      <c r="B504" s="737"/>
      <c r="C504" s="362" t="s">
        <v>179</v>
      </c>
      <c r="D504" s="357"/>
      <c r="E504" s="481" t="s">
        <v>61</v>
      </c>
      <c r="F504" s="357"/>
      <c r="G504" s="157"/>
      <c r="H504" s="552"/>
      <c r="I504" s="552"/>
      <c r="J504" s="552"/>
      <c r="K504" s="552"/>
      <c r="L504" s="552"/>
      <c r="M504" s="552"/>
      <c r="N504" s="552"/>
      <c r="O504" s="552"/>
      <c r="P504" s="552"/>
      <c r="Q504" s="552"/>
      <c r="R504" s="552"/>
      <c r="S504" s="552"/>
      <c r="T504" s="552"/>
      <c r="U504" s="552"/>
      <c r="V504" s="552"/>
      <c r="W504" s="552"/>
      <c r="X504" s="552"/>
      <c r="Y504" s="552"/>
      <c r="Z504" s="552"/>
      <c r="AA504" s="552"/>
    </row>
    <row r="505" spans="2:27" x14ac:dyDescent="0.2">
      <c r="B505" s="737"/>
      <c r="C505" s="362" t="s">
        <v>180</v>
      </c>
      <c r="D505" s="357"/>
      <c r="E505" s="481" t="s">
        <v>61</v>
      </c>
      <c r="F505" s="357"/>
      <c r="G505" s="157"/>
      <c r="H505" s="552"/>
      <c r="I505" s="552"/>
      <c r="J505" s="552"/>
      <c r="K505" s="552"/>
      <c r="L505" s="552"/>
      <c r="M505" s="552"/>
      <c r="N505" s="552"/>
      <c r="O505" s="552"/>
      <c r="P505" s="552"/>
      <c r="Q505" s="552"/>
      <c r="R505" s="552"/>
      <c r="S505" s="552"/>
      <c r="T505" s="552"/>
      <c r="U505" s="552"/>
      <c r="V505" s="552"/>
      <c r="W505" s="552"/>
      <c r="X505" s="552"/>
      <c r="Y505" s="552"/>
      <c r="Z505" s="552"/>
      <c r="AA505" s="552"/>
    </row>
    <row r="506" spans="2:27" x14ac:dyDescent="0.2">
      <c r="B506" s="737"/>
      <c r="C506" s="362" t="s">
        <v>181</v>
      </c>
      <c r="D506" s="357"/>
      <c r="E506" s="481" t="s">
        <v>61</v>
      </c>
      <c r="F506" s="357"/>
      <c r="G506" s="157"/>
      <c r="H506" s="552"/>
      <c r="I506" s="552"/>
      <c r="J506" s="552"/>
      <c r="K506" s="552"/>
      <c r="L506" s="552"/>
      <c r="M506" s="552"/>
      <c r="N506" s="552"/>
      <c r="O506" s="552"/>
      <c r="P506" s="552"/>
      <c r="Q506" s="552"/>
      <c r="R506" s="552"/>
      <c r="S506" s="552"/>
      <c r="T506" s="552"/>
      <c r="U506" s="552"/>
      <c r="V506" s="552"/>
      <c r="W506" s="552"/>
      <c r="X506" s="552"/>
      <c r="Y506" s="552"/>
      <c r="Z506" s="552"/>
      <c r="AA506" s="552"/>
    </row>
    <row r="507" spans="2:27" x14ac:dyDescent="0.2">
      <c r="B507" s="737"/>
      <c r="C507" s="362" t="s">
        <v>182</v>
      </c>
      <c r="D507" s="357"/>
      <c r="E507" s="481" t="s">
        <v>80</v>
      </c>
      <c r="F507" s="357"/>
      <c r="G507" s="157"/>
      <c r="H507" s="552"/>
      <c r="I507" s="552"/>
      <c r="J507" s="552"/>
      <c r="K507" s="552"/>
      <c r="L507" s="552"/>
      <c r="M507" s="552"/>
      <c r="N507" s="552"/>
      <c r="O507" s="552"/>
      <c r="P507" s="552"/>
      <c r="Q507" s="552"/>
      <c r="R507" s="552"/>
      <c r="S507" s="552"/>
      <c r="T507" s="552"/>
      <c r="U507" s="552"/>
      <c r="V507" s="552"/>
      <c r="W507" s="552"/>
      <c r="X507" s="552"/>
      <c r="Y507" s="552"/>
      <c r="Z507" s="552"/>
      <c r="AA507" s="552"/>
    </row>
    <row r="508" spans="2:27" x14ac:dyDescent="0.2">
      <c r="B508" s="737"/>
      <c r="C508" s="362" t="s">
        <v>183</v>
      </c>
      <c r="D508" s="357"/>
      <c r="E508" s="481" t="s">
        <v>80</v>
      </c>
      <c r="F508" s="357"/>
      <c r="G508" s="157"/>
      <c r="H508" s="552"/>
      <c r="I508" s="552"/>
      <c r="J508" s="552"/>
      <c r="K508" s="552"/>
      <c r="L508" s="552"/>
      <c r="M508" s="552"/>
      <c r="N508" s="552"/>
      <c r="O508" s="552"/>
      <c r="P508" s="552"/>
      <c r="Q508" s="552"/>
      <c r="R508" s="552"/>
      <c r="S508" s="552"/>
      <c r="T508" s="552"/>
      <c r="U508" s="552"/>
      <c r="V508" s="552"/>
      <c r="W508" s="552"/>
      <c r="X508" s="552"/>
      <c r="Y508" s="552"/>
      <c r="Z508" s="552"/>
      <c r="AA508" s="552"/>
    </row>
    <row r="509" spans="2:27" x14ac:dyDescent="0.2">
      <c r="B509" s="737"/>
      <c r="C509" s="364" t="s">
        <v>190</v>
      </c>
      <c r="D509" s="357"/>
      <c r="E509" s="357"/>
      <c r="F509" s="357"/>
      <c r="G509" s="157"/>
      <c r="H509" s="552"/>
      <c r="I509" s="552"/>
      <c r="J509" s="552"/>
      <c r="K509" s="552"/>
      <c r="L509" s="552"/>
      <c r="M509" s="552"/>
      <c r="N509" s="552"/>
      <c r="O509" s="552"/>
      <c r="P509" s="552"/>
      <c r="Q509" s="552"/>
      <c r="R509" s="552"/>
      <c r="S509" s="552"/>
      <c r="T509" s="552"/>
      <c r="U509" s="552"/>
      <c r="V509" s="552"/>
      <c r="W509" s="552"/>
      <c r="X509" s="552"/>
      <c r="Y509" s="552"/>
      <c r="Z509" s="552"/>
      <c r="AA509" s="552"/>
    </row>
    <row r="510" spans="2:27" x14ac:dyDescent="0.2">
      <c r="B510" s="737"/>
      <c r="C510" s="359"/>
      <c r="D510" s="357"/>
      <c r="E510" s="357"/>
      <c r="F510" s="357"/>
      <c r="G510" s="157"/>
      <c r="H510" s="552"/>
      <c r="I510" s="552"/>
      <c r="J510" s="552"/>
      <c r="K510" s="552"/>
      <c r="L510" s="552"/>
      <c r="M510" s="552"/>
      <c r="N510" s="552"/>
      <c r="O510" s="552"/>
      <c r="P510" s="552"/>
      <c r="Q510" s="552"/>
      <c r="R510" s="552"/>
      <c r="S510" s="552"/>
      <c r="T510" s="552"/>
      <c r="U510" s="552"/>
      <c r="V510" s="552"/>
      <c r="W510" s="552"/>
      <c r="X510" s="552"/>
      <c r="Y510" s="552"/>
      <c r="Z510" s="552"/>
      <c r="AA510" s="552"/>
    </row>
    <row r="511" spans="2:27" x14ac:dyDescent="0.2">
      <c r="B511" s="737"/>
      <c r="C511" s="359"/>
      <c r="D511" s="357"/>
      <c r="E511" s="357"/>
      <c r="F511" s="357"/>
      <c r="G511" s="157"/>
      <c r="H511" s="552"/>
      <c r="I511" s="552"/>
      <c r="J511" s="552"/>
      <c r="K511" s="552"/>
      <c r="L511" s="552"/>
      <c r="M511" s="552"/>
      <c r="N511" s="552"/>
      <c r="O511" s="552"/>
      <c r="P511" s="552"/>
      <c r="Q511" s="552"/>
      <c r="R511" s="552"/>
      <c r="S511" s="552"/>
      <c r="T511" s="552"/>
      <c r="U511" s="552"/>
      <c r="V511" s="552"/>
      <c r="W511" s="552"/>
      <c r="X511" s="552"/>
      <c r="Y511" s="552"/>
      <c r="Z511" s="552"/>
      <c r="AA511" s="552"/>
    </row>
    <row r="512" spans="2:27" x14ac:dyDescent="0.2">
      <c r="B512" s="737"/>
      <c r="C512" s="359"/>
      <c r="D512" s="357"/>
      <c r="E512" s="357"/>
      <c r="F512" s="357"/>
      <c r="G512" s="157"/>
      <c r="H512" s="552"/>
      <c r="I512" s="552"/>
      <c r="J512" s="552"/>
      <c r="K512" s="552"/>
      <c r="L512" s="552"/>
      <c r="M512" s="552"/>
      <c r="N512" s="552"/>
      <c r="O512" s="552"/>
      <c r="P512" s="552"/>
      <c r="Q512" s="552"/>
      <c r="R512" s="552"/>
      <c r="S512" s="552"/>
      <c r="T512" s="552"/>
      <c r="U512" s="552"/>
      <c r="V512" s="552"/>
      <c r="W512" s="552"/>
      <c r="X512" s="552"/>
      <c r="Y512" s="552"/>
      <c r="Z512" s="552"/>
      <c r="AA512" s="552"/>
    </row>
    <row r="513" spans="2:27" x14ac:dyDescent="0.2">
      <c r="B513" s="737"/>
      <c r="C513" s="359"/>
      <c r="D513" s="357"/>
      <c r="E513" s="357"/>
      <c r="F513" s="357"/>
      <c r="G513" s="157"/>
      <c r="H513" s="552"/>
      <c r="I513" s="552"/>
      <c r="J513" s="552"/>
      <c r="K513" s="552"/>
      <c r="L513" s="552"/>
      <c r="M513" s="552"/>
      <c r="N513" s="552"/>
      <c r="O513" s="552"/>
      <c r="P513" s="552"/>
      <c r="Q513" s="552"/>
      <c r="R513" s="552"/>
      <c r="S513" s="552"/>
      <c r="T513" s="552"/>
      <c r="U513" s="552"/>
      <c r="V513" s="552"/>
      <c r="W513" s="552"/>
      <c r="X513" s="552"/>
      <c r="Y513" s="552"/>
      <c r="Z513" s="552"/>
      <c r="AA513" s="552"/>
    </row>
    <row r="514" spans="2:27" x14ac:dyDescent="0.2">
      <c r="B514" s="737"/>
      <c r="C514" s="188" t="s">
        <v>75</v>
      </c>
      <c r="D514" s="189"/>
      <c r="E514" s="189"/>
      <c r="F514" s="189"/>
      <c r="G514" s="190"/>
      <c r="H514" s="512"/>
      <c r="I514" s="512"/>
      <c r="J514" s="512"/>
      <c r="K514" s="512"/>
      <c r="L514" s="512"/>
      <c r="M514" s="512"/>
      <c r="N514" s="512"/>
      <c r="O514" s="512"/>
      <c r="P514" s="512"/>
      <c r="Q514" s="512"/>
      <c r="R514" s="512"/>
      <c r="S514" s="512"/>
      <c r="T514" s="512"/>
      <c r="U514" s="512"/>
      <c r="V514" s="512"/>
      <c r="W514" s="512"/>
      <c r="X514" s="512"/>
      <c r="Y514" s="512"/>
      <c r="Z514" s="512"/>
      <c r="AA514" s="512"/>
    </row>
    <row r="515" spans="2:27" x14ac:dyDescent="0.2">
      <c r="B515" s="737"/>
      <c r="C515" s="192" t="s">
        <v>73</v>
      </c>
      <c r="D515" s="189"/>
      <c r="E515" s="189"/>
      <c r="F515" s="189"/>
      <c r="G515" s="190"/>
      <c r="H515" s="513">
        <f>SUMIF($E501:$E513,"NE",H501:H513)</f>
        <v>0</v>
      </c>
      <c r="I515" s="513">
        <f t="shared" ref="I515:AA515" si="69">SUMIF($E501:$E513,"NE",I501:I513)</f>
        <v>0</v>
      </c>
      <c r="J515" s="513">
        <f t="shared" si="69"/>
        <v>0</v>
      </c>
      <c r="K515" s="513">
        <f t="shared" si="69"/>
        <v>0</v>
      </c>
      <c r="L515" s="513">
        <f t="shared" si="69"/>
        <v>0</v>
      </c>
      <c r="M515" s="513">
        <f t="shared" si="69"/>
        <v>0</v>
      </c>
      <c r="N515" s="513">
        <f t="shared" si="69"/>
        <v>0</v>
      </c>
      <c r="O515" s="513">
        <f t="shared" si="69"/>
        <v>0</v>
      </c>
      <c r="P515" s="513">
        <f t="shared" si="69"/>
        <v>0</v>
      </c>
      <c r="Q515" s="513">
        <f t="shared" si="69"/>
        <v>0</v>
      </c>
      <c r="R515" s="513">
        <f t="shared" si="69"/>
        <v>0</v>
      </c>
      <c r="S515" s="513">
        <f t="shared" si="69"/>
        <v>0</v>
      </c>
      <c r="T515" s="513">
        <f t="shared" si="69"/>
        <v>0</v>
      </c>
      <c r="U515" s="513">
        <f t="shared" si="69"/>
        <v>0</v>
      </c>
      <c r="V515" s="513">
        <f t="shared" si="69"/>
        <v>0</v>
      </c>
      <c r="W515" s="513">
        <f t="shared" si="69"/>
        <v>0</v>
      </c>
      <c r="X515" s="513">
        <f t="shared" si="69"/>
        <v>0</v>
      </c>
      <c r="Y515" s="513">
        <f t="shared" si="69"/>
        <v>0</v>
      </c>
      <c r="Z515" s="513">
        <f t="shared" si="69"/>
        <v>0</v>
      </c>
      <c r="AA515" s="513">
        <f t="shared" si="69"/>
        <v>0</v>
      </c>
    </row>
    <row r="516" spans="2:27" x14ac:dyDescent="0.2">
      <c r="B516" s="737"/>
      <c r="C516" s="192" t="s">
        <v>74</v>
      </c>
      <c r="D516" s="189"/>
      <c r="E516" s="189"/>
      <c r="F516" s="189"/>
      <c r="G516" s="190"/>
      <c r="H516" s="513">
        <f>SUMIF($E501:$E513,"Not NE",H501:H513)</f>
        <v>0</v>
      </c>
      <c r="I516" s="513">
        <f t="shared" ref="I516:AA516" si="70">SUMIF($E501:$E513,"Not NE",I501:I513)</f>
        <v>0</v>
      </c>
      <c r="J516" s="513">
        <f t="shared" si="70"/>
        <v>0</v>
      </c>
      <c r="K516" s="513">
        <f t="shared" si="70"/>
        <v>0</v>
      </c>
      <c r="L516" s="513">
        <f t="shared" si="70"/>
        <v>0</v>
      </c>
      <c r="M516" s="513">
        <f t="shared" si="70"/>
        <v>0</v>
      </c>
      <c r="N516" s="513">
        <f t="shared" si="70"/>
        <v>0</v>
      </c>
      <c r="O516" s="513">
        <f t="shared" si="70"/>
        <v>0</v>
      </c>
      <c r="P516" s="513">
        <f t="shared" si="70"/>
        <v>0</v>
      </c>
      <c r="Q516" s="513">
        <f t="shared" si="70"/>
        <v>0</v>
      </c>
      <c r="R516" s="513">
        <f t="shared" si="70"/>
        <v>0</v>
      </c>
      <c r="S516" s="513">
        <f t="shared" si="70"/>
        <v>0</v>
      </c>
      <c r="T516" s="513">
        <f t="shared" si="70"/>
        <v>0</v>
      </c>
      <c r="U516" s="513">
        <f t="shared" si="70"/>
        <v>0</v>
      </c>
      <c r="V516" s="513">
        <f t="shared" si="70"/>
        <v>0</v>
      </c>
      <c r="W516" s="513">
        <f t="shared" si="70"/>
        <v>0</v>
      </c>
      <c r="X516" s="513">
        <f t="shared" si="70"/>
        <v>0</v>
      </c>
      <c r="Y516" s="513">
        <f t="shared" si="70"/>
        <v>0</v>
      </c>
      <c r="Z516" s="513">
        <f t="shared" si="70"/>
        <v>0</v>
      </c>
      <c r="AA516" s="513">
        <f t="shared" si="70"/>
        <v>0</v>
      </c>
    </row>
    <row r="517" spans="2:27" x14ac:dyDescent="0.2">
      <c r="B517" s="737"/>
      <c r="C517" s="193" t="s">
        <v>71</v>
      </c>
      <c r="D517" s="194"/>
      <c r="E517" s="194"/>
      <c r="F517" s="194"/>
      <c r="G517" s="197"/>
      <c r="H517" s="514">
        <f t="shared" ref="H517:AA517" si="71">SUM(H501:H513)</f>
        <v>0</v>
      </c>
      <c r="I517" s="515">
        <f t="shared" si="71"/>
        <v>0</v>
      </c>
      <c r="J517" s="515">
        <f t="shared" si="71"/>
        <v>0</v>
      </c>
      <c r="K517" s="515">
        <f t="shared" si="71"/>
        <v>0</v>
      </c>
      <c r="L517" s="515">
        <f t="shared" si="71"/>
        <v>0</v>
      </c>
      <c r="M517" s="515">
        <f t="shared" si="71"/>
        <v>0</v>
      </c>
      <c r="N517" s="515">
        <f t="shared" si="71"/>
        <v>0</v>
      </c>
      <c r="O517" s="515">
        <f t="shared" si="71"/>
        <v>0</v>
      </c>
      <c r="P517" s="515">
        <f t="shared" si="71"/>
        <v>0</v>
      </c>
      <c r="Q517" s="515">
        <f t="shared" si="71"/>
        <v>0</v>
      </c>
      <c r="R517" s="515">
        <f t="shared" si="71"/>
        <v>0</v>
      </c>
      <c r="S517" s="515">
        <f t="shared" si="71"/>
        <v>0</v>
      </c>
      <c r="T517" s="515">
        <f t="shared" si="71"/>
        <v>0</v>
      </c>
      <c r="U517" s="515">
        <f t="shared" si="71"/>
        <v>0</v>
      </c>
      <c r="V517" s="515">
        <f t="shared" si="71"/>
        <v>0</v>
      </c>
      <c r="W517" s="515">
        <f t="shared" si="71"/>
        <v>0</v>
      </c>
      <c r="X517" s="515">
        <f t="shared" si="71"/>
        <v>0</v>
      </c>
      <c r="Y517" s="515">
        <f t="shared" si="71"/>
        <v>0</v>
      </c>
      <c r="Z517" s="515">
        <f t="shared" si="71"/>
        <v>0</v>
      </c>
      <c r="AA517" s="515">
        <f t="shared" si="71"/>
        <v>0</v>
      </c>
    </row>
    <row r="518" spans="2:27" x14ac:dyDescent="0.2">
      <c r="B518" s="736">
        <f>'RS Phys Flow'!B41</f>
        <v>0</v>
      </c>
      <c r="C518" s="204" t="s">
        <v>191</v>
      </c>
      <c r="D518" s="189"/>
      <c r="E518" s="189"/>
      <c r="F518" s="189"/>
      <c r="G518" s="190"/>
      <c r="H518" s="512"/>
      <c r="I518" s="512"/>
      <c r="J518" s="512"/>
      <c r="K518" s="512"/>
      <c r="L518" s="512"/>
      <c r="M518" s="512"/>
      <c r="N518" s="512"/>
      <c r="O518" s="512"/>
      <c r="P518" s="512"/>
      <c r="Q518" s="512"/>
      <c r="R518" s="512"/>
      <c r="S518" s="512"/>
      <c r="T518" s="512"/>
      <c r="U518" s="512"/>
      <c r="V518" s="512"/>
      <c r="W518" s="512"/>
      <c r="X518" s="512"/>
      <c r="Y518" s="512"/>
      <c r="Z518" s="512"/>
      <c r="AA518" s="512"/>
    </row>
    <row r="519" spans="2:27" ht="28.5" x14ac:dyDescent="0.2">
      <c r="B519" s="737"/>
      <c r="C519" s="363" t="s">
        <v>286</v>
      </c>
      <c r="D519" s="357"/>
      <c r="E519" s="189" t="s">
        <v>80</v>
      </c>
      <c r="F519" s="357"/>
      <c r="G519" s="157"/>
      <c r="H519" s="552"/>
      <c r="I519" s="552"/>
      <c r="J519" s="552"/>
      <c r="K519" s="552"/>
      <c r="L519" s="552"/>
      <c r="M519" s="552"/>
      <c r="N519" s="552"/>
      <c r="O519" s="552"/>
      <c r="P519" s="552"/>
      <c r="Q519" s="552"/>
      <c r="R519" s="552"/>
      <c r="S519" s="552"/>
      <c r="T519" s="552"/>
      <c r="U519" s="552"/>
      <c r="V519" s="552"/>
      <c r="W519" s="552"/>
      <c r="X519" s="552"/>
      <c r="Y519" s="552"/>
      <c r="Z519" s="552"/>
      <c r="AA519" s="552"/>
    </row>
    <row r="520" spans="2:27" ht="28.5" x14ac:dyDescent="0.2">
      <c r="B520" s="737"/>
      <c r="C520" s="363" t="s">
        <v>287</v>
      </c>
      <c r="D520" s="357"/>
      <c r="E520" s="189" t="s">
        <v>80</v>
      </c>
      <c r="F520" s="357"/>
      <c r="G520" s="157"/>
      <c r="H520" s="552"/>
      <c r="I520" s="552"/>
      <c r="J520" s="552"/>
      <c r="K520" s="552"/>
      <c r="L520" s="552"/>
      <c r="M520" s="552"/>
      <c r="N520" s="552"/>
      <c r="O520" s="552"/>
      <c r="P520" s="552"/>
      <c r="Q520" s="552"/>
      <c r="R520" s="552"/>
      <c r="S520" s="552"/>
      <c r="T520" s="552"/>
      <c r="U520" s="552"/>
      <c r="V520" s="552"/>
      <c r="W520" s="552"/>
      <c r="X520" s="552"/>
      <c r="Y520" s="552"/>
      <c r="Z520" s="552"/>
      <c r="AA520" s="552"/>
    </row>
    <row r="521" spans="2:27" ht="28.5" x14ac:dyDescent="0.2">
      <c r="B521" s="737"/>
      <c r="C521" s="363" t="s">
        <v>288</v>
      </c>
      <c r="D521" s="357"/>
      <c r="E521" s="189" t="s">
        <v>80</v>
      </c>
      <c r="F521" s="357"/>
      <c r="G521" s="157"/>
      <c r="H521" s="552"/>
      <c r="I521" s="552"/>
      <c r="J521" s="552"/>
      <c r="K521" s="552"/>
      <c r="L521" s="552"/>
      <c r="M521" s="552"/>
      <c r="N521" s="552"/>
      <c r="O521" s="552"/>
      <c r="P521" s="552"/>
      <c r="Q521" s="552"/>
      <c r="R521" s="552"/>
      <c r="S521" s="552"/>
      <c r="T521" s="552"/>
      <c r="U521" s="552"/>
      <c r="V521" s="552"/>
      <c r="W521" s="552"/>
      <c r="X521" s="552"/>
      <c r="Y521" s="552"/>
      <c r="Z521" s="552"/>
      <c r="AA521" s="552"/>
    </row>
    <row r="522" spans="2:27" x14ac:dyDescent="0.2">
      <c r="B522" s="737"/>
      <c r="C522" s="191" t="s">
        <v>81</v>
      </c>
      <c r="D522" s="189"/>
      <c r="E522" s="189" t="s">
        <v>80</v>
      </c>
      <c r="F522" s="189"/>
      <c r="G522" s="190"/>
      <c r="H522" s="512">
        <f>(H519*'X RS Gen V Info'!$E$54)+('RS Attrib'!H520*'X RS Gen V Info'!$E$55)+('RS Attrib'!H521*'X RS Gen V Info'!$E$56)</f>
        <v>0</v>
      </c>
      <c r="I522" s="512">
        <f>(I519*'X RS Gen V Info'!$E$54)+('RS Attrib'!I520*'X RS Gen V Info'!$E$55)+('RS Attrib'!I521*'X RS Gen V Info'!$E$56)</f>
        <v>0</v>
      </c>
      <c r="J522" s="512">
        <f>(J519*'X RS Gen V Info'!$E$54)+('RS Attrib'!J520*'X RS Gen V Info'!$E$55)+('RS Attrib'!J521*'X RS Gen V Info'!$E$56)</f>
        <v>0</v>
      </c>
      <c r="K522" s="512">
        <f>(K519*'X RS Gen V Info'!$E$54)+('RS Attrib'!K520*'X RS Gen V Info'!$E$55)+('RS Attrib'!K521*'X RS Gen V Info'!$E$56)</f>
        <v>0</v>
      </c>
      <c r="L522" s="512">
        <f>(L519*'X RS Gen V Info'!$E$54)+('RS Attrib'!L520*'X RS Gen V Info'!$E$55)+('RS Attrib'!L521*'X RS Gen V Info'!$E$56)</f>
        <v>0</v>
      </c>
      <c r="M522" s="512">
        <f>(M519*'X RS Gen V Info'!$E$54)+('RS Attrib'!M520*'X RS Gen V Info'!$E$55)+('RS Attrib'!M521*'X RS Gen V Info'!$E$56)</f>
        <v>0</v>
      </c>
      <c r="N522" s="512">
        <f>(N519*'X RS Gen V Info'!$E$54)+('RS Attrib'!N520*'X RS Gen V Info'!$E$55)+('RS Attrib'!N521*'X RS Gen V Info'!$E$56)</f>
        <v>0</v>
      </c>
      <c r="O522" s="512">
        <f>(O519*'X RS Gen V Info'!$E$54)+('RS Attrib'!O520*'X RS Gen V Info'!$E$55)+('RS Attrib'!O521*'X RS Gen V Info'!$E$56)</f>
        <v>0</v>
      </c>
      <c r="P522" s="512">
        <f>(P519*'X RS Gen V Info'!$E$54)+('RS Attrib'!P520*'X RS Gen V Info'!$E$55)+('RS Attrib'!P521*'X RS Gen V Info'!$E$56)</f>
        <v>0</v>
      </c>
      <c r="Q522" s="512">
        <f>(Q519*'X RS Gen V Info'!$E$54)+('RS Attrib'!Q520*'X RS Gen V Info'!$E$55)+('RS Attrib'!Q521*'X RS Gen V Info'!$E$56)</f>
        <v>0</v>
      </c>
      <c r="R522" s="512">
        <f>(R519*'X RS Gen V Info'!$E$54)+('RS Attrib'!R520*'X RS Gen V Info'!$E$55)+('RS Attrib'!R521*'X RS Gen V Info'!$E$56)</f>
        <v>0</v>
      </c>
      <c r="S522" s="512">
        <f>(S519*'X RS Gen V Info'!$E$54)+('RS Attrib'!S520*'X RS Gen V Info'!$E$55)+('RS Attrib'!S521*'X RS Gen V Info'!$E$56)</f>
        <v>0</v>
      </c>
      <c r="T522" s="512">
        <f>(T519*'X RS Gen V Info'!$E$54)+('RS Attrib'!T520*'X RS Gen V Info'!$E$55)+('RS Attrib'!T521*'X RS Gen V Info'!$E$56)</f>
        <v>0</v>
      </c>
      <c r="U522" s="512">
        <f>(U519*'X RS Gen V Info'!$E$54)+('RS Attrib'!U520*'X RS Gen V Info'!$E$55)+('RS Attrib'!U521*'X RS Gen V Info'!$E$56)</f>
        <v>0</v>
      </c>
      <c r="V522" s="512">
        <f>(V519*'X RS Gen V Info'!$E$54)+('RS Attrib'!V520*'X RS Gen V Info'!$E$55)+('RS Attrib'!V521*'X RS Gen V Info'!$E$56)</f>
        <v>0</v>
      </c>
      <c r="W522" s="512">
        <f>(W519*'X RS Gen V Info'!$E$54)+('RS Attrib'!W520*'X RS Gen V Info'!$E$55)+('RS Attrib'!W521*'X RS Gen V Info'!$E$56)</f>
        <v>0</v>
      </c>
      <c r="X522" s="512">
        <f>(X519*'X RS Gen V Info'!$E$54)+('RS Attrib'!X520*'X RS Gen V Info'!$E$55)+('RS Attrib'!X521*'X RS Gen V Info'!$E$56)</f>
        <v>0</v>
      </c>
      <c r="Y522" s="512">
        <f>(Y519*'X RS Gen V Info'!$E$54)+('RS Attrib'!Y520*'X RS Gen V Info'!$E$55)+('RS Attrib'!Y521*'X RS Gen V Info'!$E$56)</f>
        <v>0</v>
      </c>
      <c r="Z522" s="512">
        <f>(Z519*'X RS Gen V Info'!$E$54)+('RS Attrib'!Z520*'X RS Gen V Info'!$E$55)+('RS Attrib'!Z521*'X RS Gen V Info'!$E$56)</f>
        <v>0</v>
      </c>
      <c r="AA522" s="512">
        <f>(AA519*'X RS Gen V Info'!$E$54)+('RS Attrib'!AA520*'X RS Gen V Info'!$E$55)+('RS Attrib'!AA521*'X RS Gen V Info'!$E$56)</f>
        <v>0</v>
      </c>
    </row>
    <row r="523" spans="2:27" x14ac:dyDescent="0.2">
      <c r="B523" s="737"/>
      <c r="C523" s="363" t="s">
        <v>177</v>
      </c>
      <c r="D523" s="357"/>
      <c r="E523" s="481" t="s">
        <v>61</v>
      </c>
      <c r="F523" s="357"/>
      <c r="G523" s="157"/>
      <c r="H523" s="552"/>
      <c r="I523" s="552"/>
      <c r="J523" s="552"/>
      <c r="K523" s="552"/>
      <c r="L523" s="552"/>
      <c r="M523" s="552"/>
      <c r="N523" s="552"/>
      <c r="O523" s="552"/>
      <c r="P523" s="552"/>
      <c r="Q523" s="552"/>
      <c r="R523" s="552"/>
      <c r="S523" s="552"/>
      <c r="T523" s="552"/>
      <c r="U523" s="552"/>
      <c r="V523" s="552"/>
      <c r="W523" s="552"/>
      <c r="X523" s="552"/>
      <c r="Y523" s="552"/>
      <c r="Z523" s="552"/>
      <c r="AA523" s="552"/>
    </row>
    <row r="524" spans="2:27" x14ac:dyDescent="0.2">
      <c r="B524" s="737"/>
      <c r="C524" s="362" t="s">
        <v>178</v>
      </c>
      <c r="D524" s="357"/>
      <c r="E524" s="481" t="s">
        <v>61</v>
      </c>
      <c r="F524" s="357"/>
      <c r="G524" s="157"/>
      <c r="H524" s="552"/>
      <c r="I524" s="552"/>
      <c r="J524" s="552"/>
      <c r="K524" s="552"/>
      <c r="L524" s="552"/>
      <c r="M524" s="552"/>
      <c r="N524" s="552"/>
      <c r="O524" s="552"/>
      <c r="P524" s="552"/>
      <c r="Q524" s="552"/>
      <c r="R524" s="552"/>
      <c r="S524" s="552"/>
      <c r="T524" s="552"/>
      <c r="U524" s="552"/>
      <c r="V524" s="552"/>
      <c r="W524" s="552"/>
      <c r="X524" s="552"/>
      <c r="Y524" s="552"/>
      <c r="Z524" s="552"/>
      <c r="AA524" s="552"/>
    </row>
    <row r="525" spans="2:27" x14ac:dyDescent="0.2">
      <c r="B525" s="737"/>
      <c r="C525" s="362" t="s">
        <v>179</v>
      </c>
      <c r="D525" s="357"/>
      <c r="E525" s="481" t="s">
        <v>61</v>
      </c>
      <c r="F525" s="357"/>
      <c r="G525" s="157"/>
      <c r="H525" s="552"/>
      <c r="I525" s="552"/>
      <c r="J525" s="552"/>
      <c r="K525" s="552"/>
      <c r="L525" s="552"/>
      <c r="M525" s="552"/>
      <c r="N525" s="552"/>
      <c r="O525" s="552"/>
      <c r="P525" s="552"/>
      <c r="Q525" s="552"/>
      <c r="R525" s="552"/>
      <c r="S525" s="552"/>
      <c r="T525" s="552"/>
      <c r="U525" s="552"/>
      <c r="V525" s="552"/>
      <c r="W525" s="552"/>
      <c r="X525" s="552"/>
      <c r="Y525" s="552"/>
      <c r="Z525" s="552"/>
      <c r="AA525" s="552"/>
    </row>
    <row r="526" spans="2:27" x14ac:dyDescent="0.2">
      <c r="B526" s="737"/>
      <c r="C526" s="362" t="s">
        <v>180</v>
      </c>
      <c r="D526" s="357"/>
      <c r="E526" s="481" t="s">
        <v>61</v>
      </c>
      <c r="F526" s="357"/>
      <c r="G526" s="157"/>
      <c r="H526" s="552"/>
      <c r="I526" s="552"/>
      <c r="J526" s="552"/>
      <c r="K526" s="552"/>
      <c r="L526" s="552"/>
      <c r="M526" s="552"/>
      <c r="N526" s="552"/>
      <c r="O526" s="552"/>
      <c r="P526" s="552"/>
      <c r="Q526" s="552"/>
      <c r="R526" s="552"/>
      <c r="S526" s="552"/>
      <c r="T526" s="552"/>
      <c r="U526" s="552"/>
      <c r="V526" s="552"/>
      <c r="W526" s="552"/>
      <c r="X526" s="552"/>
      <c r="Y526" s="552"/>
      <c r="Z526" s="552"/>
      <c r="AA526" s="552"/>
    </row>
    <row r="527" spans="2:27" x14ac:dyDescent="0.2">
      <c r="B527" s="737"/>
      <c r="C527" s="362" t="s">
        <v>181</v>
      </c>
      <c r="D527" s="357"/>
      <c r="E527" s="481" t="s">
        <v>61</v>
      </c>
      <c r="F527" s="357"/>
      <c r="G527" s="157"/>
      <c r="H527" s="552"/>
      <c r="I527" s="552"/>
      <c r="J527" s="552"/>
      <c r="K527" s="552"/>
      <c r="L527" s="552"/>
      <c r="M527" s="552"/>
      <c r="N527" s="552"/>
      <c r="O527" s="552"/>
      <c r="P527" s="552"/>
      <c r="Q527" s="552"/>
      <c r="R527" s="552"/>
      <c r="S527" s="552"/>
      <c r="T527" s="552"/>
      <c r="U527" s="552"/>
      <c r="V527" s="552"/>
      <c r="W527" s="552"/>
      <c r="X527" s="552"/>
      <c r="Y527" s="552"/>
      <c r="Z527" s="552"/>
      <c r="AA527" s="552"/>
    </row>
    <row r="528" spans="2:27" x14ac:dyDescent="0.2">
      <c r="B528" s="737"/>
      <c r="C528" s="362" t="s">
        <v>182</v>
      </c>
      <c r="D528" s="357"/>
      <c r="E528" s="481" t="s">
        <v>80</v>
      </c>
      <c r="F528" s="357"/>
      <c r="G528" s="157"/>
      <c r="H528" s="552"/>
      <c r="I528" s="552"/>
      <c r="J528" s="552"/>
      <c r="K528" s="552"/>
      <c r="L528" s="552"/>
      <c r="M528" s="552"/>
      <c r="N528" s="552"/>
      <c r="O528" s="552"/>
      <c r="P528" s="552"/>
      <c r="Q528" s="552"/>
      <c r="R528" s="552"/>
      <c r="S528" s="552"/>
      <c r="T528" s="552"/>
      <c r="U528" s="552"/>
      <c r="V528" s="552"/>
      <c r="W528" s="552"/>
      <c r="X528" s="552"/>
      <c r="Y528" s="552"/>
      <c r="Z528" s="552"/>
      <c r="AA528" s="552"/>
    </row>
    <row r="529" spans="2:27" x14ac:dyDescent="0.2">
      <c r="B529" s="737"/>
      <c r="C529" s="362" t="s">
        <v>183</v>
      </c>
      <c r="D529" s="357"/>
      <c r="E529" s="481" t="s">
        <v>80</v>
      </c>
      <c r="F529" s="357"/>
      <c r="G529" s="157"/>
      <c r="H529" s="552"/>
      <c r="I529" s="552"/>
      <c r="J529" s="552"/>
      <c r="K529" s="552"/>
      <c r="L529" s="552"/>
      <c r="M529" s="552"/>
      <c r="N529" s="552"/>
      <c r="O529" s="552"/>
      <c r="P529" s="552"/>
      <c r="Q529" s="552"/>
      <c r="R529" s="552"/>
      <c r="S529" s="552"/>
      <c r="T529" s="552"/>
      <c r="U529" s="552"/>
      <c r="V529" s="552"/>
      <c r="W529" s="552"/>
      <c r="X529" s="552"/>
      <c r="Y529" s="552"/>
      <c r="Z529" s="552"/>
      <c r="AA529" s="552"/>
    </row>
    <row r="530" spans="2:27" x14ac:dyDescent="0.2">
      <c r="B530" s="737"/>
      <c r="C530" s="364" t="s">
        <v>190</v>
      </c>
      <c r="D530" s="357"/>
      <c r="E530" s="357"/>
      <c r="F530" s="357"/>
      <c r="G530" s="157"/>
      <c r="H530" s="552"/>
      <c r="I530" s="552"/>
      <c r="J530" s="552"/>
      <c r="K530" s="552"/>
      <c r="L530" s="552"/>
      <c r="M530" s="552"/>
      <c r="N530" s="552"/>
      <c r="O530" s="552"/>
      <c r="P530" s="552"/>
      <c r="Q530" s="552"/>
      <c r="R530" s="552"/>
      <c r="S530" s="552"/>
      <c r="T530" s="552"/>
      <c r="U530" s="552"/>
      <c r="V530" s="552"/>
      <c r="W530" s="552"/>
      <c r="X530" s="552"/>
      <c r="Y530" s="552"/>
      <c r="Z530" s="552"/>
      <c r="AA530" s="552"/>
    </row>
    <row r="531" spans="2:27" x14ac:dyDescent="0.2">
      <c r="B531" s="737"/>
      <c r="C531" s="359"/>
      <c r="D531" s="357"/>
      <c r="E531" s="357"/>
      <c r="F531" s="357"/>
      <c r="G531" s="157"/>
      <c r="H531" s="552"/>
      <c r="I531" s="552"/>
      <c r="J531" s="552"/>
      <c r="K531" s="552"/>
      <c r="L531" s="552"/>
      <c r="M531" s="552"/>
      <c r="N531" s="552"/>
      <c r="O531" s="552"/>
      <c r="P531" s="552"/>
      <c r="Q531" s="552"/>
      <c r="R531" s="552"/>
      <c r="S531" s="552"/>
      <c r="T531" s="552"/>
      <c r="U531" s="552"/>
      <c r="V531" s="552"/>
      <c r="W531" s="552"/>
      <c r="X531" s="552"/>
      <c r="Y531" s="552"/>
      <c r="Z531" s="552"/>
      <c r="AA531" s="552"/>
    </row>
    <row r="532" spans="2:27" x14ac:dyDescent="0.2">
      <c r="B532" s="737"/>
      <c r="C532" s="359"/>
      <c r="D532" s="357"/>
      <c r="E532" s="357"/>
      <c r="F532" s="357"/>
      <c r="G532" s="157"/>
      <c r="H532" s="552"/>
      <c r="I532" s="552"/>
      <c r="J532" s="552"/>
      <c r="K532" s="552"/>
      <c r="L532" s="552"/>
      <c r="M532" s="552"/>
      <c r="N532" s="552"/>
      <c r="O532" s="552"/>
      <c r="P532" s="552"/>
      <c r="Q532" s="552"/>
      <c r="R532" s="552"/>
      <c r="S532" s="552"/>
      <c r="T532" s="552"/>
      <c r="U532" s="552"/>
      <c r="V532" s="552"/>
      <c r="W532" s="552"/>
      <c r="X532" s="552"/>
      <c r="Y532" s="552"/>
      <c r="Z532" s="552"/>
      <c r="AA532" s="552"/>
    </row>
    <row r="533" spans="2:27" x14ac:dyDescent="0.2">
      <c r="B533" s="737"/>
      <c r="C533" s="359"/>
      <c r="D533" s="357"/>
      <c r="E533" s="357"/>
      <c r="F533" s="357"/>
      <c r="G533" s="157"/>
      <c r="H533" s="552"/>
      <c r="I533" s="552"/>
      <c r="J533" s="552"/>
      <c r="K533" s="552"/>
      <c r="L533" s="552"/>
      <c r="M533" s="552"/>
      <c r="N533" s="552"/>
      <c r="O533" s="552"/>
      <c r="P533" s="552"/>
      <c r="Q533" s="552"/>
      <c r="R533" s="552"/>
      <c r="S533" s="552"/>
      <c r="T533" s="552"/>
      <c r="U533" s="552"/>
      <c r="V533" s="552"/>
      <c r="W533" s="552"/>
      <c r="X533" s="552"/>
      <c r="Y533" s="552"/>
      <c r="Z533" s="552"/>
      <c r="AA533" s="552"/>
    </row>
    <row r="534" spans="2:27" x14ac:dyDescent="0.2">
      <c r="B534" s="737"/>
      <c r="C534" s="359"/>
      <c r="D534" s="357"/>
      <c r="E534" s="357"/>
      <c r="F534" s="357"/>
      <c r="G534" s="157"/>
      <c r="H534" s="552"/>
      <c r="I534" s="552"/>
      <c r="J534" s="552"/>
      <c r="K534" s="552"/>
      <c r="L534" s="552"/>
      <c r="M534" s="552"/>
      <c r="N534" s="552"/>
      <c r="O534" s="552"/>
      <c r="P534" s="552"/>
      <c r="Q534" s="552"/>
      <c r="R534" s="552"/>
      <c r="S534" s="552"/>
      <c r="T534" s="552"/>
      <c r="U534" s="552"/>
      <c r="V534" s="552"/>
      <c r="W534" s="552"/>
      <c r="X534" s="552"/>
      <c r="Y534" s="552"/>
      <c r="Z534" s="552"/>
      <c r="AA534" s="552"/>
    </row>
    <row r="535" spans="2:27" x14ac:dyDescent="0.2">
      <c r="B535" s="737"/>
      <c r="C535" s="188" t="s">
        <v>75</v>
      </c>
      <c r="D535" s="189"/>
      <c r="E535" s="189"/>
      <c r="F535" s="189"/>
      <c r="G535" s="190"/>
      <c r="H535" s="512"/>
      <c r="I535" s="512"/>
      <c r="J535" s="512"/>
      <c r="K535" s="512"/>
      <c r="L535" s="512"/>
      <c r="M535" s="512"/>
      <c r="N535" s="512"/>
      <c r="O535" s="512"/>
      <c r="P535" s="512"/>
      <c r="Q535" s="512"/>
      <c r="R535" s="512"/>
      <c r="S535" s="512"/>
      <c r="T535" s="512"/>
      <c r="U535" s="512"/>
      <c r="V535" s="512"/>
      <c r="W535" s="512"/>
      <c r="X535" s="512"/>
      <c r="Y535" s="512"/>
      <c r="Z535" s="512"/>
      <c r="AA535" s="512"/>
    </row>
    <row r="536" spans="2:27" x14ac:dyDescent="0.2">
      <c r="B536" s="737"/>
      <c r="C536" s="192" t="s">
        <v>73</v>
      </c>
      <c r="D536" s="189"/>
      <c r="E536" s="189"/>
      <c r="F536" s="189"/>
      <c r="G536" s="190"/>
      <c r="H536" s="513">
        <f>SUMIF($E522:$E534,"NE",H522:H534)</f>
        <v>0</v>
      </c>
      <c r="I536" s="513">
        <f t="shared" ref="I536:AA536" si="72">SUMIF($E522:$E534,"NE",I522:I534)</f>
        <v>0</v>
      </c>
      <c r="J536" s="513">
        <f t="shared" si="72"/>
        <v>0</v>
      </c>
      <c r="K536" s="513">
        <f t="shared" si="72"/>
        <v>0</v>
      </c>
      <c r="L536" s="513">
        <f t="shared" si="72"/>
        <v>0</v>
      </c>
      <c r="M536" s="513">
        <f t="shared" si="72"/>
        <v>0</v>
      </c>
      <c r="N536" s="513">
        <f t="shared" si="72"/>
        <v>0</v>
      </c>
      <c r="O536" s="513">
        <f t="shared" si="72"/>
        <v>0</v>
      </c>
      <c r="P536" s="513">
        <f t="shared" si="72"/>
        <v>0</v>
      </c>
      <c r="Q536" s="513">
        <f t="shared" si="72"/>
        <v>0</v>
      </c>
      <c r="R536" s="513">
        <f t="shared" si="72"/>
        <v>0</v>
      </c>
      <c r="S536" s="513">
        <f t="shared" si="72"/>
        <v>0</v>
      </c>
      <c r="T536" s="513">
        <f t="shared" si="72"/>
        <v>0</v>
      </c>
      <c r="U536" s="513">
        <f t="shared" si="72"/>
        <v>0</v>
      </c>
      <c r="V536" s="513">
        <f t="shared" si="72"/>
        <v>0</v>
      </c>
      <c r="W536" s="513">
        <f t="shared" si="72"/>
        <v>0</v>
      </c>
      <c r="X536" s="513">
        <f t="shared" si="72"/>
        <v>0</v>
      </c>
      <c r="Y536" s="513">
        <f t="shared" si="72"/>
        <v>0</v>
      </c>
      <c r="Z536" s="513">
        <f t="shared" si="72"/>
        <v>0</v>
      </c>
      <c r="AA536" s="513">
        <f t="shared" si="72"/>
        <v>0</v>
      </c>
    </row>
    <row r="537" spans="2:27" x14ac:dyDescent="0.2">
      <c r="B537" s="737"/>
      <c r="C537" s="192" t="s">
        <v>74</v>
      </c>
      <c r="D537" s="189"/>
      <c r="E537" s="189"/>
      <c r="F537" s="189"/>
      <c r="G537" s="190"/>
      <c r="H537" s="513">
        <f>SUMIF($E522:$E534,"Not NE",H522:H534)</f>
        <v>0</v>
      </c>
      <c r="I537" s="513">
        <f t="shared" ref="I537:AA537" si="73">SUMIF($E522:$E534,"Not NE",I522:I534)</f>
        <v>0</v>
      </c>
      <c r="J537" s="513">
        <f t="shared" si="73"/>
        <v>0</v>
      </c>
      <c r="K537" s="513">
        <f t="shared" si="73"/>
        <v>0</v>
      </c>
      <c r="L537" s="513">
        <f t="shared" si="73"/>
        <v>0</v>
      </c>
      <c r="M537" s="513">
        <f t="shared" si="73"/>
        <v>0</v>
      </c>
      <c r="N537" s="513">
        <f t="shared" si="73"/>
        <v>0</v>
      </c>
      <c r="O537" s="513">
        <f t="shared" si="73"/>
        <v>0</v>
      </c>
      <c r="P537" s="513">
        <f t="shared" si="73"/>
        <v>0</v>
      </c>
      <c r="Q537" s="513">
        <f t="shared" si="73"/>
        <v>0</v>
      </c>
      <c r="R537" s="513">
        <f t="shared" si="73"/>
        <v>0</v>
      </c>
      <c r="S537" s="513">
        <f t="shared" si="73"/>
        <v>0</v>
      </c>
      <c r="T537" s="513">
        <f t="shared" si="73"/>
        <v>0</v>
      </c>
      <c r="U537" s="513">
        <f t="shared" si="73"/>
        <v>0</v>
      </c>
      <c r="V537" s="513">
        <f t="shared" si="73"/>
        <v>0</v>
      </c>
      <c r="W537" s="513">
        <f t="shared" si="73"/>
        <v>0</v>
      </c>
      <c r="X537" s="513">
        <f t="shared" si="73"/>
        <v>0</v>
      </c>
      <c r="Y537" s="513">
        <f t="shared" si="73"/>
        <v>0</v>
      </c>
      <c r="Z537" s="513">
        <f t="shared" si="73"/>
        <v>0</v>
      </c>
      <c r="AA537" s="513">
        <f t="shared" si="73"/>
        <v>0</v>
      </c>
    </row>
    <row r="538" spans="2:27" x14ac:dyDescent="0.2">
      <c r="B538" s="737"/>
      <c r="C538" s="193" t="s">
        <v>71</v>
      </c>
      <c r="D538" s="194"/>
      <c r="E538" s="194"/>
      <c r="F538" s="194"/>
      <c r="G538" s="197"/>
      <c r="H538" s="514">
        <f t="shared" ref="H538:AA538" si="74">SUM(H522:H534)</f>
        <v>0</v>
      </c>
      <c r="I538" s="515">
        <f t="shared" si="74"/>
        <v>0</v>
      </c>
      <c r="J538" s="515">
        <f t="shared" si="74"/>
        <v>0</v>
      </c>
      <c r="K538" s="515">
        <f t="shared" si="74"/>
        <v>0</v>
      </c>
      <c r="L538" s="515">
        <f t="shared" si="74"/>
        <v>0</v>
      </c>
      <c r="M538" s="515">
        <f t="shared" si="74"/>
        <v>0</v>
      </c>
      <c r="N538" s="515">
        <f t="shared" si="74"/>
        <v>0</v>
      </c>
      <c r="O538" s="515">
        <f t="shared" si="74"/>
        <v>0</v>
      </c>
      <c r="P538" s="515">
        <f t="shared" si="74"/>
        <v>0</v>
      </c>
      <c r="Q538" s="515">
        <f t="shared" si="74"/>
        <v>0</v>
      </c>
      <c r="R538" s="515">
        <f t="shared" si="74"/>
        <v>0</v>
      </c>
      <c r="S538" s="515">
        <f t="shared" si="74"/>
        <v>0</v>
      </c>
      <c r="T538" s="515">
        <f t="shared" si="74"/>
        <v>0</v>
      </c>
      <c r="U538" s="515">
        <f t="shared" si="74"/>
        <v>0</v>
      </c>
      <c r="V538" s="515">
        <f t="shared" si="74"/>
        <v>0</v>
      </c>
      <c r="W538" s="515">
        <f t="shared" si="74"/>
        <v>0</v>
      </c>
      <c r="X538" s="515">
        <f t="shared" si="74"/>
        <v>0</v>
      </c>
      <c r="Y538" s="515">
        <f t="shared" si="74"/>
        <v>0</v>
      </c>
      <c r="Z538" s="515">
        <f t="shared" si="74"/>
        <v>0</v>
      </c>
      <c r="AA538" s="515">
        <f t="shared" si="74"/>
        <v>0</v>
      </c>
    </row>
    <row r="539" spans="2:27" x14ac:dyDescent="0.2">
      <c r="B539" s="736">
        <f>'RS Phys Flow'!B42</f>
        <v>0</v>
      </c>
      <c r="C539" s="204" t="s">
        <v>191</v>
      </c>
      <c r="D539" s="189"/>
      <c r="E539" s="189"/>
      <c r="F539" s="189"/>
      <c r="G539" s="190"/>
      <c r="H539" s="512"/>
      <c r="I539" s="512"/>
      <c r="J539" s="512"/>
      <c r="K539" s="512"/>
      <c r="L539" s="512"/>
      <c r="M539" s="512"/>
      <c r="N539" s="512"/>
      <c r="O539" s="512"/>
      <c r="P539" s="512"/>
      <c r="Q539" s="512"/>
      <c r="R539" s="512"/>
      <c r="S539" s="512"/>
      <c r="T539" s="512"/>
      <c r="U539" s="512"/>
      <c r="V539" s="512"/>
      <c r="W539" s="512"/>
      <c r="X539" s="512"/>
      <c r="Y539" s="512"/>
      <c r="Z539" s="512"/>
      <c r="AA539" s="512"/>
    </row>
    <row r="540" spans="2:27" ht="28.5" x14ac:dyDescent="0.2">
      <c r="B540" s="737"/>
      <c r="C540" s="363" t="s">
        <v>286</v>
      </c>
      <c r="D540" s="357"/>
      <c r="E540" s="189" t="s">
        <v>80</v>
      </c>
      <c r="F540" s="357"/>
      <c r="G540" s="157"/>
      <c r="H540" s="552"/>
      <c r="I540" s="552"/>
      <c r="J540" s="552"/>
      <c r="K540" s="552"/>
      <c r="L540" s="552"/>
      <c r="M540" s="552"/>
      <c r="N540" s="552"/>
      <c r="O540" s="552"/>
      <c r="P540" s="552"/>
      <c r="Q540" s="552"/>
      <c r="R540" s="552"/>
      <c r="S540" s="552"/>
      <c r="T540" s="552"/>
      <c r="U540" s="552"/>
      <c r="V540" s="552"/>
      <c r="W540" s="552"/>
      <c r="X540" s="552"/>
      <c r="Y540" s="552"/>
      <c r="Z540" s="552"/>
      <c r="AA540" s="552"/>
    </row>
    <row r="541" spans="2:27" ht="28.5" x14ac:dyDescent="0.2">
      <c r="B541" s="737"/>
      <c r="C541" s="363" t="s">
        <v>287</v>
      </c>
      <c r="D541" s="357"/>
      <c r="E541" s="189" t="s">
        <v>80</v>
      </c>
      <c r="F541" s="357"/>
      <c r="G541" s="157"/>
      <c r="H541" s="552"/>
      <c r="I541" s="552"/>
      <c r="J541" s="552"/>
      <c r="K541" s="552"/>
      <c r="L541" s="552"/>
      <c r="M541" s="552"/>
      <c r="N541" s="552"/>
      <c r="O541" s="552"/>
      <c r="P541" s="552"/>
      <c r="Q541" s="552"/>
      <c r="R541" s="552"/>
      <c r="S541" s="552"/>
      <c r="T541" s="552"/>
      <c r="U541" s="552"/>
      <c r="V541" s="552"/>
      <c r="W541" s="552"/>
      <c r="X541" s="552"/>
      <c r="Y541" s="552"/>
      <c r="Z541" s="552"/>
      <c r="AA541" s="552"/>
    </row>
    <row r="542" spans="2:27" ht="28.5" x14ac:dyDescent="0.2">
      <c r="B542" s="737"/>
      <c r="C542" s="363" t="s">
        <v>288</v>
      </c>
      <c r="D542" s="357"/>
      <c r="E542" s="189" t="s">
        <v>80</v>
      </c>
      <c r="F542" s="357"/>
      <c r="G542" s="157"/>
      <c r="H542" s="552"/>
      <c r="I542" s="552"/>
      <c r="J542" s="552"/>
      <c r="K542" s="552"/>
      <c r="L542" s="552"/>
      <c r="M542" s="552"/>
      <c r="N542" s="552"/>
      <c r="O542" s="552"/>
      <c r="P542" s="552"/>
      <c r="Q542" s="552"/>
      <c r="R542" s="552"/>
      <c r="S542" s="552"/>
      <c r="T542" s="552"/>
      <c r="U542" s="552"/>
      <c r="V542" s="552"/>
      <c r="W542" s="552"/>
      <c r="X542" s="552"/>
      <c r="Y542" s="552"/>
      <c r="Z542" s="552"/>
      <c r="AA542" s="552"/>
    </row>
    <row r="543" spans="2:27" x14ac:dyDescent="0.2">
      <c r="B543" s="737"/>
      <c r="C543" s="191" t="s">
        <v>81</v>
      </c>
      <c r="D543" s="189"/>
      <c r="E543" s="189" t="s">
        <v>80</v>
      </c>
      <c r="F543" s="189"/>
      <c r="G543" s="190"/>
      <c r="H543" s="512">
        <f>(H540*'X RS Gen V Info'!$E$54)+('RS Attrib'!H541*'X RS Gen V Info'!$E$55)+('RS Attrib'!H542*'X RS Gen V Info'!$E$56)</f>
        <v>0</v>
      </c>
      <c r="I543" s="512">
        <f>(I540*'X RS Gen V Info'!$E$54)+('RS Attrib'!I541*'X RS Gen V Info'!$E$55)+('RS Attrib'!I542*'X RS Gen V Info'!$E$56)</f>
        <v>0</v>
      </c>
      <c r="J543" s="512">
        <f>(J540*'X RS Gen V Info'!$E$54)+('RS Attrib'!J541*'X RS Gen V Info'!$E$55)+('RS Attrib'!J542*'X RS Gen V Info'!$E$56)</f>
        <v>0</v>
      </c>
      <c r="K543" s="512">
        <f>(K540*'X RS Gen V Info'!$E$54)+('RS Attrib'!K541*'X RS Gen V Info'!$E$55)+('RS Attrib'!K542*'X RS Gen V Info'!$E$56)</f>
        <v>0</v>
      </c>
      <c r="L543" s="512">
        <f>(L540*'X RS Gen V Info'!$E$54)+('RS Attrib'!L541*'X RS Gen V Info'!$E$55)+('RS Attrib'!L542*'X RS Gen V Info'!$E$56)</f>
        <v>0</v>
      </c>
      <c r="M543" s="512">
        <f>(M540*'X RS Gen V Info'!$E$54)+('RS Attrib'!M541*'X RS Gen V Info'!$E$55)+('RS Attrib'!M542*'X RS Gen V Info'!$E$56)</f>
        <v>0</v>
      </c>
      <c r="N543" s="512">
        <f>(N540*'X RS Gen V Info'!$E$54)+('RS Attrib'!N541*'X RS Gen V Info'!$E$55)+('RS Attrib'!N542*'X RS Gen V Info'!$E$56)</f>
        <v>0</v>
      </c>
      <c r="O543" s="512">
        <f>(O540*'X RS Gen V Info'!$E$54)+('RS Attrib'!O541*'X RS Gen V Info'!$E$55)+('RS Attrib'!O542*'X RS Gen V Info'!$E$56)</f>
        <v>0</v>
      </c>
      <c r="P543" s="512">
        <f>(P540*'X RS Gen V Info'!$E$54)+('RS Attrib'!P541*'X RS Gen V Info'!$E$55)+('RS Attrib'!P542*'X RS Gen V Info'!$E$56)</f>
        <v>0</v>
      </c>
      <c r="Q543" s="512">
        <f>(Q540*'X RS Gen V Info'!$E$54)+('RS Attrib'!Q541*'X RS Gen V Info'!$E$55)+('RS Attrib'!Q542*'X RS Gen V Info'!$E$56)</f>
        <v>0</v>
      </c>
      <c r="R543" s="512">
        <f>(R540*'X RS Gen V Info'!$E$54)+('RS Attrib'!R541*'X RS Gen V Info'!$E$55)+('RS Attrib'!R542*'X RS Gen V Info'!$E$56)</f>
        <v>0</v>
      </c>
      <c r="S543" s="512">
        <f>(S540*'X RS Gen V Info'!$E$54)+('RS Attrib'!S541*'X RS Gen V Info'!$E$55)+('RS Attrib'!S542*'X RS Gen V Info'!$E$56)</f>
        <v>0</v>
      </c>
      <c r="T543" s="512">
        <f>(T540*'X RS Gen V Info'!$E$54)+('RS Attrib'!T541*'X RS Gen V Info'!$E$55)+('RS Attrib'!T542*'X RS Gen V Info'!$E$56)</f>
        <v>0</v>
      </c>
      <c r="U543" s="512">
        <f>(U540*'X RS Gen V Info'!$E$54)+('RS Attrib'!U541*'X RS Gen V Info'!$E$55)+('RS Attrib'!U542*'X RS Gen V Info'!$E$56)</f>
        <v>0</v>
      </c>
      <c r="V543" s="512">
        <f>(V540*'X RS Gen V Info'!$E$54)+('RS Attrib'!V541*'X RS Gen V Info'!$E$55)+('RS Attrib'!V542*'X RS Gen V Info'!$E$56)</f>
        <v>0</v>
      </c>
      <c r="W543" s="512">
        <f>(W540*'X RS Gen V Info'!$E$54)+('RS Attrib'!W541*'X RS Gen V Info'!$E$55)+('RS Attrib'!W542*'X RS Gen V Info'!$E$56)</f>
        <v>0</v>
      </c>
      <c r="X543" s="512">
        <f>(X540*'X RS Gen V Info'!$E$54)+('RS Attrib'!X541*'X RS Gen V Info'!$E$55)+('RS Attrib'!X542*'X RS Gen V Info'!$E$56)</f>
        <v>0</v>
      </c>
      <c r="Y543" s="512">
        <f>(Y540*'X RS Gen V Info'!$E$54)+('RS Attrib'!Y541*'X RS Gen V Info'!$E$55)+('RS Attrib'!Y542*'X RS Gen V Info'!$E$56)</f>
        <v>0</v>
      </c>
      <c r="Z543" s="512">
        <f>(Z540*'X RS Gen V Info'!$E$54)+('RS Attrib'!Z541*'X RS Gen V Info'!$E$55)+('RS Attrib'!Z542*'X RS Gen V Info'!$E$56)</f>
        <v>0</v>
      </c>
      <c r="AA543" s="512">
        <f>(AA540*'X RS Gen V Info'!$E$54)+('RS Attrib'!AA541*'X RS Gen V Info'!$E$55)+('RS Attrib'!AA542*'X RS Gen V Info'!$E$56)</f>
        <v>0</v>
      </c>
    </row>
    <row r="544" spans="2:27" x14ac:dyDescent="0.2">
      <c r="B544" s="737"/>
      <c r="C544" s="363" t="s">
        <v>177</v>
      </c>
      <c r="D544" s="357"/>
      <c r="E544" s="481" t="s">
        <v>61</v>
      </c>
      <c r="F544" s="357"/>
      <c r="G544" s="157"/>
      <c r="H544" s="552"/>
      <c r="I544" s="552"/>
      <c r="J544" s="552"/>
      <c r="K544" s="552"/>
      <c r="L544" s="552"/>
      <c r="M544" s="552"/>
      <c r="N544" s="552"/>
      <c r="O544" s="552"/>
      <c r="P544" s="552"/>
      <c r="Q544" s="552"/>
      <c r="R544" s="552"/>
      <c r="S544" s="552"/>
      <c r="T544" s="552"/>
      <c r="U544" s="552"/>
      <c r="V544" s="552"/>
      <c r="W544" s="552"/>
      <c r="X544" s="552"/>
      <c r="Y544" s="552"/>
      <c r="Z544" s="552"/>
      <c r="AA544" s="552"/>
    </row>
    <row r="545" spans="2:27" x14ac:dyDescent="0.2">
      <c r="B545" s="737"/>
      <c r="C545" s="362" t="s">
        <v>178</v>
      </c>
      <c r="D545" s="357"/>
      <c r="E545" s="481" t="s">
        <v>61</v>
      </c>
      <c r="F545" s="357"/>
      <c r="G545" s="157"/>
      <c r="H545" s="552"/>
      <c r="I545" s="552"/>
      <c r="J545" s="552"/>
      <c r="K545" s="552"/>
      <c r="L545" s="552"/>
      <c r="M545" s="552"/>
      <c r="N545" s="552"/>
      <c r="O545" s="552"/>
      <c r="P545" s="552"/>
      <c r="Q545" s="552"/>
      <c r="R545" s="552"/>
      <c r="S545" s="552"/>
      <c r="T545" s="552"/>
      <c r="U545" s="552"/>
      <c r="V545" s="552"/>
      <c r="W545" s="552"/>
      <c r="X545" s="552"/>
      <c r="Y545" s="552"/>
      <c r="Z545" s="552"/>
      <c r="AA545" s="552"/>
    </row>
    <row r="546" spans="2:27" x14ac:dyDescent="0.2">
      <c r="B546" s="737"/>
      <c r="C546" s="362" t="s">
        <v>179</v>
      </c>
      <c r="D546" s="357"/>
      <c r="E546" s="481" t="s">
        <v>61</v>
      </c>
      <c r="F546" s="357"/>
      <c r="G546" s="157"/>
      <c r="H546" s="552"/>
      <c r="I546" s="552"/>
      <c r="J546" s="552"/>
      <c r="K546" s="552"/>
      <c r="L546" s="552"/>
      <c r="M546" s="552"/>
      <c r="N546" s="552"/>
      <c r="O546" s="552"/>
      <c r="P546" s="552"/>
      <c r="Q546" s="552"/>
      <c r="R546" s="552"/>
      <c r="S546" s="552"/>
      <c r="T546" s="552"/>
      <c r="U546" s="552"/>
      <c r="V546" s="552"/>
      <c r="W546" s="552"/>
      <c r="X546" s="552"/>
      <c r="Y546" s="552"/>
      <c r="Z546" s="552"/>
      <c r="AA546" s="552"/>
    </row>
    <row r="547" spans="2:27" x14ac:dyDescent="0.2">
      <c r="B547" s="737"/>
      <c r="C547" s="362" t="s">
        <v>180</v>
      </c>
      <c r="D547" s="357"/>
      <c r="E547" s="481" t="s">
        <v>61</v>
      </c>
      <c r="F547" s="357"/>
      <c r="G547" s="157"/>
      <c r="H547" s="552"/>
      <c r="I547" s="552"/>
      <c r="J547" s="552"/>
      <c r="K547" s="552"/>
      <c r="L547" s="552"/>
      <c r="M547" s="552"/>
      <c r="N547" s="552"/>
      <c r="O547" s="552"/>
      <c r="P547" s="552"/>
      <c r="Q547" s="552"/>
      <c r="R547" s="552"/>
      <c r="S547" s="552"/>
      <c r="T547" s="552"/>
      <c r="U547" s="552"/>
      <c r="V547" s="552"/>
      <c r="W547" s="552"/>
      <c r="X547" s="552"/>
      <c r="Y547" s="552"/>
      <c r="Z547" s="552"/>
      <c r="AA547" s="552"/>
    </row>
    <row r="548" spans="2:27" x14ac:dyDescent="0.2">
      <c r="B548" s="737"/>
      <c r="C548" s="362" t="s">
        <v>181</v>
      </c>
      <c r="D548" s="357"/>
      <c r="E548" s="481" t="s">
        <v>61</v>
      </c>
      <c r="F548" s="357"/>
      <c r="G548" s="157"/>
      <c r="H548" s="552"/>
      <c r="I548" s="552"/>
      <c r="J548" s="552"/>
      <c r="K548" s="552"/>
      <c r="L548" s="552"/>
      <c r="M548" s="552"/>
      <c r="N548" s="552"/>
      <c r="O548" s="552"/>
      <c r="P548" s="552"/>
      <c r="Q548" s="552"/>
      <c r="R548" s="552"/>
      <c r="S548" s="552"/>
      <c r="T548" s="552"/>
      <c r="U548" s="552"/>
      <c r="V548" s="552"/>
      <c r="W548" s="552"/>
      <c r="X548" s="552"/>
      <c r="Y548" s="552"/>
      <c r="Z548" s="552"/>
      <c r="AA548" s="552"/>
    </row>
    <row r="549" spans="2:27" x14ac:dyDescent="0.2">
      <c r="B549" s="737"/>
      <c r="C549" s="362" t="s">
        <v>182</v>
      </c>
      <c r="D549" s="357"/>
      <c r="E549" s="481" t="s">
        <v>80</v>
      </c>
      <c r="F549" s="357"/>
      <c r="G549" s="157"/>
      <c r="H549" s="552"/>
      <c r="I549" s="552"/>
      <c r="J549" s="552"/>
      <c r="K549" s="552"/>
      <c r="L549" s="552"/>
      <c r="M549" s="552"/>
      <c r="N549" s="552"/>
      <c r="O549" s="552"/>
      <c r="P549" s="552"/>
      <c r="Q549" s="552"/>
      <c r="R549" s="552"/>
      <c r="S549" s="552"/>
      <c r="T549" s="552"/>
      <c r="U549" s="552"/>
      <c r="V549" s="552"/>
      <c r="W549" s="552"/>
      <c r="X549" s="552"/>
      <c r="Y549" s="552"/>
      <c r="Z549" s="552"/>
      <c r="AA549" s="552"/>
    </row>
    <row r="550" spans="2:27" x14ac:dyDescent="0.2">
      <c r="B550" s="737"/>
      <c r="C550" s="362" t="s">
        <v>183</v>
      </c>
      <c r="D550" s="357"/>
      <c r="E550" s="481" t="s">
        <v>80</v>
      </c>
      <c r="F550" s="357"/>
      <c r="G550" s="157"/>
      <c r="H550" s="552"/>
      <c r="I550" s="552"/>
      <c r="J550" s="552"/>
      <c r="K550" s="552"/>
      <c r="L550" s="552"/>
      <c r="M550" s="552"/>
      <c r="N550" s="552"/>
      <c r="O550" s="552"/>
      <c r="P550" s="552"/>
      <c r="Q550" s="552"/>
      <c r="R550" s="552"/>
      <c r="S550" s="552"/>
      <c r="T550" s="552"/>
      <c r="U550" s="552"/>
      <c r="V550" s="552"/>
      <c r="W550" s="552"/>
      <c r="X550" s="552"/>
      <c r="Y550" s="552"/>
      <c r="Z550" s="552"/>
      <c r="AA550" s="552"/>
    </row>
    <row r="551" spans="2:27" x14ac:dyDescent="0.2">
      <c r="B551" s="737"/>
      <c r="C551" s="364" t="s">
        <v>190</v>
      </c>
      <c r="D551" s="357"/>
      <c r="E551" s="357"/>
      <c r="F551" s="357"/>
      <c r="G551" s="157"/>
      <c r="H551" s="552"/>
      <c r="I551" s="552"/>
      <c r="J551" s="552"/>
      <c r="K551" s="552"/>
      <c r="L551" s="552"/>
      <c r="M551" s="552"/>
      <c r="N551" s="552"/>
      <c r="O551" s="552"/>
      <c r="P551" s="552"/>
      <c r="Q551" s="552"/>
      <c r="R551" s="552"/>
      <c r="S551" s="552"/>
      <c r="T551" s="552"/>
      <c r="U551" s="552"/>
      <c r="V551" s="552"/>
      <c r="W551" s="552"/>
      <c r="X551" s="552"/>
      <c r="Y551" s="552"/>
      <c r="Z551" s="552"/>
      <c r="AA551" s="552"/>
    </row>
    <row r="552" spans="2:27" x14ac:dyDescent="0.2">
      <c r="B552" s="737"/>
      <c r="C552" s="359"/>
      <c r="D552" s="357"/>
      <c r="E552" s="357"/>
      <c r="F552" s="357"/>
      <c r="G552" s="157"/>
      <c r="H552" s="552"/>
      <c r="I552" s="552"/>
      <c r="J552" s="552"/>
      <c r="K552" s="552"/>
      <c r="L552" s="552"/>
      <c r="M552" s="552"/>
      <c r="N552" s="552"/>
      <c r="O552" s="552"/>
      <c r="P552" s="552"/>
      <c r="Q552" s="552"/>
      <c r="R552" s="552"/>
      <c r="S552" s="552"/>
      <c r="T552" s="552"/>
      <c r="U552" s="552"/>
      <c r="V552" s="552"/>
      <c r="W552" s="552"/>
      <c r="X552" s="552"/>
      <c r="Y552" s="552"/>
      <c r="Z552" s="552"/>
      <c r="AA552" s="552"/>
    </row>
    <row r="553" spans="2:27" x14ac:dyDescent="0.2">
      <c r="B553" s="737"/>
      <c r="C553" s="359"/>
      <c r="D553" s="357"/>
      <c r="E553" s="357"/>
      <c r="F553" s="357"/>
      <c r="G553" s="157"/>
      <c r="H553" s="552"/>
      <c r="I553" s="552"/>
      <c r="J553" s="552"/>
      <c r="K553" s="552"/>
      <c r="L553" s="552"/>
      <c r="M553" s="552"/>
      <c r="N553" s="552"/>
      <c r="O553" s="552"/>
      <c r="P553" s="552"/>
      <c r="Q553" s="552"/>
      <c r="R553" s="552"/>
      <c r="S553" s="552"/>
      <c r="T553" s="552"/>
      <c r="U553" s="552"/>
      <c r="V553" s="552"/>
      <c r="W553" s="552"/>
      <c r="X553" s="552"/>
      <c r="Y553" s="552"/>
      <c r="Z553" s="552"/>
      <c r="AA553" s="552"/>
    </row>
    <row r="554" spans="2:27" x14ac:dyDescent="0.2">
      <c r="B554" s="737"/>
      <c r="C554" s="359"/>
      <c r="D554" s="357"/>
      <c r="E554" s="357"/>
      <c r="F554" s="357"/>
      <c r="G554" s="157"/>
      <c r="H554" s="552"/>
      <c r="I554" s="552"/>
      <c r="J554" s="552"/>
      <c r="K554" s="552"/>
      <c r="L554" s="552"/>
      <c r="M554" s="552"/>
      <c r="N554" s="552"/>
      <c r="O554" s="552"/>
      <c r="P554" s="552"/>
      <c r="Q554" s="552"/>
      <c r="R554" s="552"/>
      <c r="S554" s="552"/>
      <c r="T554" s="552"/>
      <c r="U554" s="552"/>
      <c r="V554" s="552"/>
      <c r="W554" s="552"/>
      <c r="X554" s="552"/>
      <c r="Y554" s="552"/>
      <c r="Z554" s="552"/>
      <c r="AA554" s="552"/>
    </row>
    <row r="555" spans="2:27" x14ac:dyDescent="0.2">
      <c r="B555" s="737"/>
      <c r="C555" s="359"/>
      <c r="D555" s="357"/>
      <c r="E555" s="357"/>
      <c r="F555" s="357"/>
      <c r="G555" s="157"/>
      <c r="H555" s="552"/>
      <c r="I555" s="552"/>
      <c r="J555" s="552"/>
      <c r="K555" s="552"/>
      <c r="L555" s="552"/>
      <c r="M555" s="552"/>
      <c r="N555" s="552"/>
      <c r="O555" s="552"/>
      <c r="P555" s="552"/>
      <c r="Q555" s="552"/>
      <c r="R555" s="552"/>
      <c r="S555" s="552"/>
      <c r="T555" s="552"/>
      <c r="U555" s="552"/>
      <c r="V555" s="552"/>
      <c r="W555" s="552"/>
      <c r="X555" s="552"/>
      <c r="Y555" s="552"/>
      <c r="Z555" s="552"/>
      <c r="AA555" s="552"/>
    </row>
    <row r="556" spans="2:27" x14ac:dyDescent="0.2">
      <c r="B556" s="737"/>
      <c r="C556" s="188" t="s">
        <v>75</v>
      </c>
      <c r="D556" s="189"/>
      <c r="E556" s="189"/>
      <c r="F556" s="189"/>
      <c r="G556" s="190"/>
      <c r="H556" s="512"/>
      <c r="I556" s="512"/>
      <c r="J556" s="512"/>
      <c r="K556" s="512"/>
      <c r="L556" s="512"/>
      <c r="M556" s="512"/>
      <c r="N556" s="512"/>
      <c r="O556" s="512"/>
      <c r="P556" s="512"/>
      <c r="Q556" s="512"/>
      <c r="R556" s="512"/>
      <c r="S556" s="512"/>
      <c r="T556" s="512"/>
      <c r="U556" s="512"/>
      <c r="V556" s="512"/>
      <c r="W556" s="512"/>
      <c r="X556" s="512"/>
      <c r="Y556" s="512"/>
      <c r="Z556" s="512"/>
      <c r="AA556" s="512"/>
    </row>
    <row r="557" spans="2:27" x14ac:dyDescent="0.2">
      <c r="B557" s="737"/>
      <c r="C557" s="192" t="s">
        <v>73</v>
      </c>
      <c r="D557" s="189"/>
      <c r="E557" s="189"/>
      <c r="F557" s="189"/>
      <c r="G557" s="190"/>
      <c r="H557" s="513">
        <f>SUMIF($E543:$E555,"NE",H543:H555)</f>
        <v>0</v>
      </c>
      <c r="I557" s="513">
        <f t="shared" ref="I557:AA557" si="75">SUMIF($E543:$E555,"NE",I543:I555)</f>
        <v>0</v>
      </c>
      <c r="J557" s="513">
        <f t="shared" si="75"/>
        <v>0</v>
      </c>
      <c r="K557" s="513">
        <f t="shared" si="75"/>
        <v>0</v>
      </c>
      <c r="L557" s="513">
        <f t="shared" si="75"/>
        <v>0</v>
      </c>
      <c r="M557" s="513">
        <f t="shared" si="75"/>
        <v>0</v>
      </c>
      <c r="N557" s="513">
        <f t="shared" si="75"/>
        <v>0</v>
      </c>
      <c r="O557" s="513">
        <f t="shared" si="75"/>
        <v>0</v>
      </c>
      <c r="P557" s="513">
        <f t="shared" si="75"/>
        <v>0</v>
      </c>
      <c r="Q557" s="513">
        <f t="shared" si="75"/>
        <v>0</v>
      </c>
      <c r="R557" s="513">
        <f t="shared" si="75"/>
        <v>0</v>
      </c>
      <c r="S557" s="513">
        <f t="shared" si="75"/>
        <v>0</v>
      </c>
      <c r="T557" s="513">
        <f t="shared" si="75"/>
        <v>0</v>
      </c>
      <c r="U557" s="513">
        <f t="shared" si="75"/>
        <v>0</v>
      </c>
      <c r="V557" s="513">
        <f t="shared" si="75"/>
        <v>0</v>
      </c>
      <c r="W557" s="513">
        <f t="shared" si="75"/>
        <v>0</v>
      </c>
      <c r="X557" s="513">
        <f t="shared" si="75"/>
        <v>0</v>
      </c>
      <c r="Y557" s="513">
        <f t="shared" si="75"/>
        <v>0</v>
      </c>
      <c r="Z557" s="513">
        <f t="shared" si="75"/>
        <v>0</v>
      </c>
      <c r="AA557" s="513">
        <f t="shared" si="75"/>
        <v>0</v>
      </c>
    </row>
    <row r="558" spans="2:27" x14ac:dyDescent="0.2">
      <c r="B558" s="737"/>
      <c r="C558" s="192" t="s">
        <v>74</v>
      </c>
      <c r="D558" s="189"/>
      <c r="E558" s="189"/>
      <c r="F558" s="189"/>
      <c r="G558" s="190"/>
      <c r="H558" s="513">
        <f>SUMIF($E543:$E555,"Not NE",H543:H555)</f>
        <v>0</v>
      </c>
      <c r="I558" s="513">
        <f t="shared" ref="I558:AA558" si="76">SUMIF($E543:$E555,"Not NE",I543:I555)</f>
        <v>0</v>
      </c>
      <c r="J558" s="513">
        <f t="shared" si="76"/>
        <v>0</v>
      </c>
      <c r="K558" s="513">
        <f t="shared" si="76"/>
        <v>0</v>
      </c>
      <c r="L558" s="513">
        <f t="shared" si="76"/>
        <v>0</v>
      </c>
      <c r="M558" s="513">
        <f t="shared" si="76"/>
        <v>0</v>
      </c>
      <c r="N558" s="513">
        <f t="shared" si="76"/>
        <v>0</v>
      </c>
      <c r="O558" s="513">
        <f t="shared" si="76"/>
        <v>0</v>
      </c>
      <c r="P558" s="513">
        <f t="shared" si="76"/>
        <v>0</v>
      </c>
      <c r="Q558" s="513">
        <f t="shared" si="76"/>
        <v>0</v>
      </c>
      <c r="R558" s="513">
        <f t="shared" si="76"/>
        <v>0</v>
      </c>
      <c r="S558" s="513">
        <f t="shared" si="76"/>
        <v>0</v>
      </c>
      <c r="T558" s="513">
        <f t="shared" si="76"/>
        <v>0</v>
      </c>
      <c r="U558" s="513">
        <f t="shared" si="76"/>
        <v>0</v>
      </c>
      <c r="V558" s="513">
        <f t="shared" si="76"/>
        <v>0</v>
      </c>
      <c r="W558" s="513">
        <f t="shared" si="76"/>
        <v>0</v>
      </c>
      <c r="X558" s="513">
        <f t="shared" si="76"/>
        <v>0</v>
      </c>
      <c r="Y558" s="513">
        <f t="shared" si="76"/>
        <v>0</v>
      </c>
      <c r="Z558" s="513">
        <f t="shared" si="76"/>
        <v>0</v>
      </c>
      <c r="AA558" s="513">
        <f t="shared" si="76"/>
        <v>0</v>
      </c>
    </row>
    <row r="559" spans="2:27" x14ac:dyDescent="0.2">
      <c r="B559" s="737"/>
      <c r="C559" s="188" t="s">
        <v>71</v>
      </c>
      <c r="D559" s="189"/>
      <c r="E559" s="189"/>
      <c r="F559" s="189"/>
      <c r="G559" s="190"/>
      <c r="H559" s="519">
        <f>SUM(H543:H555)</f>
        <v>0</v>
      </c>
      <c r="I559" s="513">
        <f t="shared" ref="I559:AA559" si="77">SUM(I543:I555)</f>
        <v>0</v>
      </c>
      <c r="J559" s="513">
        <f t="shared" si="77"/>
        <v>0</v>
      </c>
      <c r="K559" s="513">
        <f t="shared" si="77"/>
        <v>0</v>
      </c>
      <c r="L559" s="513">
        <f t="shared" si="77"/>
        <v>0</v>
      </c>
      <c r="M559" s="513">
        <f t="shared" si="77"/>
        <v>0</v>
      </c>
      <c r="N559" s="513">
        <f t="shared" si="77"/>
        <v>0</v>
      </c>
      <c r="O559" s="513">
        <f t="shared" si="77"/>
        <v>0</v>
      </c>
      <c r="P559" s="513">
        <f t="shared" si="77"/>
        <v>0</v>
      </c>
      <c r="Q559" s="513">
        <f t="shared" si="77"/>
        <v>0</v>
      </c>
      <c r="R559" s="513">
        <f t="shared" si="77"/>
        <v>0</v>
      </c>
      <c r="S559" s="513">
        <f t="shared" si="77"/>
        <v>0</v>
      </c>
      <c r="T559" s="513">
        <f t="shared" si="77"/>
        <v>0</v>
      </c>
      <c r="U559" s="513">
        <f t="shared" si="77"/>
        <v>0</v>
      </c>
      <c r="V559" s="513">
        <f t="shared" si="77"/>
        <v>0</v>
      </c>
      <c r="W559" s="513">
        <f t="shared" si="77"/>
        <v>0</v>
      </c>
      <c r="X559" s="513">
        <f t="shared" si="77"/>
        <v>0</v>
      </c>
      <c r="Y559" s="513">
        <f t="shared" si="77"/>
        <v>0</v>
      </c>
      <c r="Z559" s="513">
        <f t="shared" si="77"/>
        <v>0</v>
      </c>
      <c r="AA559" s="513">
        <f t="shared" si="77"/>
        <v>0</v>
      </c>
    </row>
    <row r="560" spans="2:27" ht="15" x14ac:dyDescent="0.2">
      <c r="B560" s="734" t="s">
        <v>88</v>
      </c>
      <c r="C560" s="205" t="s">
        <v>89</v>
      </c>
      <c r="D560" s="195"/>
      <c r="E560" s="195"/>
      <c r="F560" s="195"/>
      <c r="G560" s="196"/>
      <c r="H560" s="557"/>
      <c r="I560" s="558"/>
      <c r="J560" s="558"/>
      <c r="K560" s="558"/>
      <c r="L560" s="558"/>
      <c r="M560" s="558"/>
      <c r="N560" s="558"/>
      <c r="O560" s="558"/>
      <c r="P560" s="558"/>
      <c r="Q560" s="558"/>
      <c r="R560" s="558"/>
      <c r="S560" s="558"/>
      <c r="T560" s="558"/>
      <c r="U560" s="558"/>
      <c r="V560" s="558"/>
      <c r="W560" s="558"/>
      <c r="X560" s="558"/>
      <c r="Y560" s="558"/>
      <c r="Z560" s="558"/>
      <c r="AA560" s="558"/>
    </row>
    <row r="561" spans="2:27" x14ac:dyDescent="0.2">
      <c r="B561" s="735"/>
      <c r="C561" s="188" t="s">
        <v>75</v>
      </c>
      <c r="D561" s="189"/>
      <c r="E561" s="189"/>
      <c r="F561" s="189"/>
      <c r="G561" s="190"/>
      <c r="H561" s="518"/>
      <c r="I561" s="512"/>
      <c r="J561" s="512"/>
      <c r="K561" s="512"/>
      <c r="L561" s="512"/>
      <c r="M561" s="512"/>
      <c r="N561" s="512"/>
      <c r="O561" s="512"/>
      <c r="P561" s="512"/>
      <c r="Q561" s="512"/>
      <c r="R561" s="512"/>
      <c r="S561" s="512"/>
      <c r="T561" s="512"/>
      <c r="U561" s="512"/>
      <c r="V561" s="512"/>
      <c r="W561" s="512"/>
      <c r="X561" s="512"/>
      <c r="Y561" s="512"/>
      <c r="Z561" s="512"/>
      <c r="AA561" s="512"/>
    </row>
    <row r="562" spans="2:27" x14ac:dyDescent="0.2">
      <c r="B562" s="735"/>
      <c r="C562" s="192" t="s">
        <v>92</v>
      </c>
      <c r="D562" s="189"/>
      <c r="E562" s="189"/>
      <c r="F562" s="189"/>
      <c r="G562" s="190"/>
      <c r="H562" s="519">
        <f>H51+H72+H93+H114+H135+H156+H177+H199+H220+H241+H262+H283+H305+H326+H347+H368+H389+H410+H431+H452+H473+H494+H515+H536+H557</f>
        <v>0</v>
      </c>
      <c r="I562" s="513">
        <f t="shared" ref="I562:AA562" si="78">I51+I72+I93+I114+I135+I156+I177+I199+I220+I241+I262+I283+I305+I326+I347+I368+I389+I410+I431+I452+I473+I494+I515+I536+I557</f>
        <v>0</v>
      </c>
      <c r="J562" s="513">
        <f t="shared" si="78"/>
        <v>0</v>
      </c>
      <c r="K562" s="513">
        <f t="shared" si="78"/>
        <v>0</v>
      </c>
      <c r="L562" s="513">
        <f t="shared" si="78"/>
        <v>0</v>
      </c>
      <c r="M562" s="513">
        <f t="shared" si="78"/>
        <v>0</v>
      </c>
      <c r="N562" s="513">
        <f t="shared" si="78"/>
        <v>0</v>
      </c>
      <c r="O562" s="513">
        <f t="shared" si="78"/>
        <v>0</v>
      </c>
      <c r="P562" s="513">
        <f t="shared" si="78"/>
        <v>0</v>
      </c>
      <c r="Q562" s="513">
        <f t="shared" si="78"/>
        <v>0</v>
      </c>
      <c r="R562" s="513">
        <f t="shared" si="78"/>
        <v>0</v>
      </c>
      <c r="S562" s="513">
        <f t="shared" si="78"/>
        <v>0</v>
      </c>
      <c r="T562" s="513">
        <f t="shared" si="78"/>
        <v>0</v>
      </c>
      <c r="U562" s="513">
        <f t="shared" si="78"/>
        <v>0</v>
      </c>
      <c r="V562" s="513">
        <f t="shared" si="78"/>
        <v>0</v>
      </c>
      <c r="W562" s="513">
        <f t="shared" si="78"/>
        <v>0</v>
      </c>
      <c r="X562" s="513">
        <f t="shared" si="78"/>
        <v>0</v>
      </c>
      <c r="Y562" s="513">
        <f t="shared" si="78"/>
        <v>0</v>
      </c>
      <c r="Z562" s="513">
        <f t="shared" si="78"/>
        <v>0</v>
      </c>
      <c r="AA562" s="513">
        <f t="shared" si="78"/>
        <v>0</v>
      </c>
    </row>
    <row r="563" spans="2:27" x14ac:dyDescent="0.2">
      <c r="B563" s="735"/>
      <c r="C563" s="192" t="s">
        <v>93</v>
      </c>
      <c r="D563" s="189"/>
      <c r="E563" s="189"/>
      <c r="F563" s="189"/>
      <c r="G563" s="190"/>
      <c r="H563" s="519">
        <f>H52+H73+H94+H115+H136+H157+H178+H200+H221+H242+H263+H284+H306+H327+H348+H369+H390+H411+H432+H453+H474+H495+H516+H537+H558</f>
        <v>0</v>
      </c>
      <c r="I563" s="513">
        <f t="shared" ref="I563:AA563" si="79">I52+I73+I94+I115+I136+I157+I178+I200+I221+I242+I263+I284+I306+I327+I348+I369+I390+I411+I432+I453+I474+I495+I516+I537+I558</f>
        <v>0</v>
      </c>
      <c r="J563" s="513">
        <f t="shared" si="79"/>
        <v>0</v>
      </c>
      <c r="K563" s="513">
        <f t="shared" si="79"/>
        <v>0</v>
      </c>
      <c r="L563" s="513">
        <f t="shared" si="79"/>
        <v>0</v>
      </c>
      <c r="M563" s="513">
        <f t="shared" si="79"/>
        <v>0</v>
      </c>
      <c r="N563" s="513">
        <f t="shared" si="79"/>
        <v>0</v>
      </c>
      <c r="O563" s="513">
        <f t="shared" si="79"/>
        <v>0</v>
      </c>
      <c r="P563" s="513">
        <f t="shared" si="79"/>
        <v>0</v>
      </c>
      <c r="Q563" s="513">
        <f t="shared" si="79"/>
        <v>0</v>
      </c>
      <c r="R563" s="513">
        <f t="shared" si="79"/>
        <v>0</v>
      </c>
      <c r="S563" s="513">
        <f t="shared" si="79"/>
        <v>0</v>
      </c>
      <c r="T563" s="513">
        <f t="shared" si="79"/>
        <v>0</v>
      </c>
      <c r="U563" s="513">
        <f t="shared" si="79"/>
        <v>0</v>
      </c>
      <c r="V563" s="513">
        <f t="shared" si="79"/>
        <v>0</v>
      </c>
      <c r="W563" s="513">
        <f t="shared" si="79"/>
        <v>0</v>
      </c>
      <c r="X563" s="513">
        <f t="shared" si="79"/>
        <v>0</v>
      </c>
      <c r="Y563" s="513">
        <f t="shared" si="79"/>
        <v>0</v>
      </c>
      <c r="Z563" s="513">
        <f t="shared" si="79"/>
        <v>0</v>
      </c>
      <c r="AA563" s="513">
        <f t="shared" si="79"/>
        <v>0</v>
      </c>
    </row>
    <row r="564" spans="2:27" x14ac:dyDescent="0.2">
      <c r="B564" s="735"/>
      <c r="C564" s="188" t="s">
        <v>91</v>
      </c>
      <c r="D564" s="189"/>
      <c r="E564" s="189"/>
      <c r="F564" s="189"/>
      <c r="G564" s="190"/>
      <c r="H564" s="519">
        <f>H53+H74+H95+H116+H137+H158+H179+H201+H222+H243+H264+H285+H307+H328+H349+H370+H391+H412+H433+H454+H475+H496+H517+H538+H559</f>
        <v>0</v>
      </c>
      <c r="I564" s="513">
        <f t="shared" ref="I564:AA564" si="80">I53+I74+I95+I116+I137+I158+I179+I201+I222+I243+I264+I285+I307+I328+I349+I370+I391+I412+I433+I454+I475+I496+I517+I538+I559</f>
        <v>0</v>
      </c>
      <c r="J564" s="513">
        <f t="shared" si="80"/>
        <v>0</v>
      </c>
      <c r="K564" s="513">
        <f t="shared" si="80"/>
        <v>0</v>
      </c>
      <c r="L564" s="513">
        <f t="shared" si="80"/>
        <v>0</v>
      </c>
      <c r="M564" s="513">
        <f t="shared" si="80"/>
        <v>0</v>
      </c>
      <c r="N564" s="513">
        <f t="shared" si="80"/>
        <v>0</v>
      </c>
      <c r="O564" s="513">
        <f t="shared" si="80"/>
        <v>0</v>
      </c>
      <c r="P564" s="513">
        <f t="shared" si="80"/>
        <v>0</v>
      </c>
      <c r="Q564" s="513">
        <f t="shared" si="80"/>
        <v>0</v>
      </c>
      <c r="R564" s="513">
        <f t="shared" si="80"/>
        <v>0</v>
      </c>
      <c r="S564" s="513">
        <f t="shared" si="80"/>
        <v>0</v>
      </c>
      <c r="T564" s="513">
        <f t="shared" si="80"/>
        <v>0</v>
      </c>
      <c r="U564" s="513">
        <f t="shared" si="80"/>
        <v>0</v>
      </c>
      <c r="V564" s="513">
        <f t="shared" si="80"/>
        <v>0</v>
      </c>
      <c r="W564" s="513">
        <f t="shared" si="80"/>
        <v>0</v>
      </c>
      <c r="X564" s="513">
        <f t="shared" si="80"/>
        <v>0</v>
      </c>
      <c r="Y564" s="513">
        <f t="shared" si="80"/>
        <v>0</v>
      </c>
      <c r="Z564" s="513">
        <f t="shared" si="80"/>
        <v>0</v>
      </c>
      <c r="AA564" s="513">
        <f t="shared" si="80"/>
        <v>0</v>
      </c>
    </row>
    <row r="565" spans="2:27" ht="14.25" customHeight="1" x14ac:dyDescent="0.2">
      <c r="B565" s="206"/>
      <c r="H565" s="511"/>
      <c r="I565" s="511"/>
      <c r="J565" s="511"/>
      <c r="K565" s="511"/>
      <c r="L565" s="511"/>
      <c r="M565" s="511"/>
      <c r="N565" s="511"/>
      <c r="O565" s="511"/>
      <c r="P565" s="511"/>
      <c r="Q565" s="511"/>
      <c r="R565" s="511"/>
      <c r="S565" s="511"/>
      <c r="T565" s="511"/>
      <c r="U565" s="511"/>
      <c r="V565" s="511"/>
      <c r="W565" s="511"/>
      <c r="X565" s="511"/>
      <c r="Y565" s="511"/>
      <c r="Z565" s="511"/>
      <c r="AA565" s="511"/>
    </row>
    <row r="566" spans="2:27" ht="14.25" customHeight="1" x14ac:dyDescent="0.2"/>
    <row r="567" spans="2:27" ht="15" x14ac:dyDescent="0.25">
      <c r="B567" s="207"/>
    </row>
  </sheetData>
  <customSheetViews>
    <customSheetView guid="{F0620CD8-87A9-448D-9A15-FA44C9D2FC91}" scale="80">
      <pageMargins left="0.7" right="0.7" top="0.75" bottom="0.75" header="0.3" footer="0.3"/>
      <pageSetup paperSize="9" orientation="portrait" r:id="rId1"/>
    </customSheetView>
  </customSheetViews>
  <mergeCells count="29">
    <mergeCell ref="H30:AA30"/>
    <mergeCell ref="B33:B53"/>
    <mergeCell ref="B54:B74"/>
    <mergeCell ref="B75:B95"/>
    <mergeCell ref="B96:B116"/>
    <mergeCell ref="B539:B559"/>
    <mergeCell ref="B19:C19"/>
    <mergeCell ref="B265:B285"/>
    <mergeCell ref="B308:B328"/>
    <mergeCell ref="B518:B538"/>
    <mergeCell ref="B329:B349"/>
    <mergeCell ref="B244:B264"/>
    <mergeCell ref="B159:B179"/>
    <mergeCell ref="F17:G17"/>
    <mergeCell ref="B560:B564"/>
    <mergeCell ref="B497:B517"/>
    <mergeCell ref="B455:B475"/>
    <mergeCell ref="B476:B496"/>
    <mergeCell ref="B117:B137"/>
    <mergeCell ref="B138:B158"/>
    <mergeCell ref="B202:B222"/>
    <mergeCell ref="B223:B243"/>
    <mergeCell ref="B181:B201"/>
    <mergeCell ref="B350:B370"/>
    <mergeCell ref="B371:B391"/>
    <mergeCell ref="B392:B412"/>
    <mergeCell ref="B413:B433"/>
    <mergeCell ref="B434:B454"/>
    <mergeCell ref="B287:B307"/>
  </mergeCells>
  <dataValidations count="2">
    <dataValidation type="list" allowBlank="1" showInputMessage="1" showErrorMessage="1" sqref="E497:E513 E265:E281 E54:E70 E33:E49 E75:E91 E96:E112 E117:E133 E138:E154 E159:E175 E181:E197 E202:E218 E223:E239 E244:E260 E287:E303 E308:E324 E329:E345 E350:E366 E371:E387 E392:E408 E413:E429 E434:E450 E455:E471 E476:E492 E518:E534 E539:E555">
      <formula1>"NE, Not NE"</formula1>
    </dataValidation>
    <dataValidation allowBlank="1" showInputMessage="1" showErrorMessage="1" prompt="Exclude or include inflation, whichever is easier." sqref="D23"/>
  </dataValidations>
  <hyperlinks>
    <hyperlink ref="B19" location="'Tip Attrib'!A1" display="How to complete this sheet"/>
    <hyperlink ref="F17:G17" location="'RS Non-Attrib'!A1" display="Go to next sheet"/>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DA99"/>
  <sheetViews>
    <sheetView zoomScale="80" zoomScaleNormal="80" workbookViewId="0"/>
  </sheetViews>
  <sheetFormatPr defaultRowHeight="14.25" x14ac:dyDescent="0.2"/>
  <cols>
    <col min="1" max="1" width="4.77734375" style="4" customWidth="1"/>
    <col min="2" max="2" width="49.33203125" style="4" customWidth="1"/>
    <col min="3" max="3" width="18.44140625" style="4" customWidth="1"/>
    <col min="4" max="4" width="26.6640625" style="4" customWidth="1"/>
    <col min="5" max="5" width="8.44140625" style="4" customWidth="1"/>
    <col min="6" max="6" width="16.21875" style="4" customWidth="1"/>
    <col min="7" max="7" width="22" style="4" customWidth="1"/>
    <col min="8" max="27" width="10.33203125" style="4" customWidth="1"/>
    <col min="28" max="28" width="9.5546875" style="4" bestFit="1" customWidth="1"/>
    <col min="29" max="104" width="8.88671875" style="4"/>
    <col min="105" max="105" width="26.21875" style="4" customWidth="1"/>
    <col min="106" max="16384" width="8.88671875" style="4"/>
  </cols>
  <sheetData>
    <row r="2" spans="2:105" ht="15.75" x14ac:dyDescent="0.25">
      <c r="B2" s="21" t="s">
        <v>129</v>
      </c>
    </row>
    <row r="3" spans="2:105" x14ac:dyDescent="0.2">
      <c r="B3" s="22"/>
      <c r="G3" s="5"/>
      <c r="H3" s="6"/>
    </row>
    <row r="4" spans="2:105" ht="15" x14ac:dyDescent="0.25">
      <c r="B4" s="377" t="s">
        <v>155</v>
      </c>
      <c r="G4" s="5"/>
      <c r="H4" s="6"/>
    </row>
    <row r="5" spans="2:105" x14ac:dyDescent="0.2">
      <c r="B5" s="22" t="s">
        <v>451</v>
      </c>
      <c r="G5" s="5"/>
      <c r="H5" s="6"/>
    </row>
    <row r="6" spans="2:105" x14ac:dyDescent="0.2">
      <c r="B6" s="22" t="s">
        <v>197</v>
      </c>
      <c r="G6" s="5"/>
      <c r="H6" s="6"/>
    </row>
    <row r="7" spans="2:105" x14ac:dyDescent="0.2">
      <c r="B7" s="22" t="s">
        <v>198</v>
      </c>
      <c r="G7" s="5"/>
      <c r="H7" s="6"/>
    </row>
    <row r="8" spans="2:105" x14ac:dyDescent="0.2">
      <c r="G8" s="5"/>
      <c r="H8" s="6"/>
    </row>
    <row r="9" spans="2:105" ht="15" x14ac:dyDescent="0.2">
      <c r="B9" s="746" t="s">
        <v>310</v>
      </c>
      <c r="C9" s="726"/>
    </row>
    <row r="11" spans="2:105" x14ac:dyDescent="0.2">
      <c r="B11" s="5" t="s">
        <v>5</v>
      </c>
      <c r="C11" s="309" t="str">
        <f>Focus!C16</f>
        <v>Castle Eden Dene</v>
      </c>
      <c r="DA11" s="485" t="s">
        <v>85</v>
      </c>
    </row>
    <row r="12" spans="2:105" x14ac:dyDescent="0.2">
      <c r="D12" s="6"/>
      <c r="E12" s="6"/>
      <c r="F12" s="6"/>
      <c r="G12" s="6"/>
      <c r="DA12" s="485" t="s">
        <v>303</v>
      </c>
    </row>
    <row r="13" spans="2:105" x14ac:dyDescent="0.2">
      <c r="B13" s="4" t="s">
        <v>58</v>
      </c>
      <c r="C13" s="314" t="s">
        <v>223</v>
      </c>
      <c r="D13" s="383"/>
      <c r="E13" s="6"/>
      <c r="F13" s="383"/>
      <c r="G13" s="383"/>
      <c r="H13" s="6"/>
      <c r="I13" s="6"/>
      <c r="J13" s="6"/>
      <c r="K13" s="6"/>
      <c r="L13" s="6"/>
      <c r="M13" s="6"/>
      <c r="N13" s="6"/>
      <c r="O13" s="6"/>
      <c r="P13" s="6"/>
    </row>
    <row r="14" spans="2:105" x14ac:dyDescent="0.2">
      <c r="C14" s="383"/>
      <c r="D14" s="383"/>
      <c r="E14" s="6"/>
      <c r="F14" s="383"/>
      <c r="G14" s="383"/>
      <c r="H14" s="6"/>
      <c r="I14" s="6"/>
      <c r="J14" s="6"/>
      <c r="K14" s="6"/>
      <c r="L14" s="6"/>
      <c r="M14" s="6"/>
      <c r="N14" s="6"/>
      <c r="O14" s="6"/>
      <c r="P14" s="6"/>
    </row>
    <row r="15" spans="2:105" x14ac:dyDescent="0.2">
      <c r="B15" s="4" t="s">
        <v>305</v>
      </c>
      <c r="D15" s="383"/>
      <c r="E15" s="383"/>
      <c r="F15" s="383"/>
      <c r="G15" s="383"/>
      <c r="H15" s="6"/>
      <c r="I15" s="6"/>
      <c r="J15" s="6"/>
      <c r="K15" s="6"/>
      <c r="L15" s="6"/>
      <c r="M15" s="6"/>
      <c r="N15" s="6"/>
      <c r="O15" s="6"/>
      <c r="P15" s="6"/>
    </row>
    <row r="16" spans="2:105" ht="15" x14ac:dyDescent="0.2">
      <c r="B16" s="378" t="s">
        <v>247</v>
      </c>
      <c r="D16" s="744" t="s">
        <v>491</v>
      </c>
      <c r="E16" s="745"/>
      <c r="F16" s="745"/>
      <c r="G16" s="745"/>
      <c r="H16" s="745"/>
      <c r="I16" s="745"/>
      <c r="J16" s="745"/>
      <c r="K16" s="745"/>
      <c r="L16" s="745"/>
      <c r="M16" s="745"/>
      <c r="N16" s="745"/>
      <c r="O16" s="745"/>
      <c r="P16" s="745"/>
      <c r="Q16" s="745"/>
      <c r="R16" s="745"/>
      <c r="S16" s="745"/>
      <c r="T16" s="745"/>
      <c r="U16" s="745"/>
      <c r="V16" s="745"/>
      <c r="W16" s="745"/>
      <c r="X16" s="745"/>
      <c r="Y16" s="745"/>
      <c r="Z16" s="745"/>
      <c r="AA16" s="745"/>
    </row>
    <row r="17" spans="2:27" ht="15" x14ac:dyDescent="0.2">
      <c r="B17" s="378"/>
      <c r="D17" s="489"/>
      <c r="E17" s="490"/>
      <c r="F17" s="490"/>
      <c r="G17" s="490"/>
      <c r="H17" s="490"/>
      <c r="I17" s="490"/>
      <c r="J17" s="490"/>
      <c r="K17" s="490"/>
      <c r="L17" s="490"/>
      <c r="M17" s="490"/>
      <c r="N17" s="490"/>
      <c r="O17" s="490"/>
      <c r="P17" s="490"/>
      <c r="Q17" s="490"/>
      <c r="R17" s="490"/>
      <c r="S17" s="490"/>
      <c r="T17" s="490"/>
      <c r="U17" s="490"/>
      <c r="V17" s="490"/>
      <c r="W17" s="490"/>
      <c r="X17" s="490"/>
      <c r="Y17" s="490"/>
      <c r="Z17" s="490"/>
      <c r="AA17" s="490"/>
    </row>
    <row r="18" spans="2:27" ht="29.25" customHeight="1" x14ac:dyDescent="0.2">
      <c r="B18" s="748" t="s">
        <v>304</v>
      </c>
      <c r="C18" s="747"/>
      <c r="D18" s="744" t="s">
        <v>385</v>
      </c>
      <c r="E18" s="747"/>
      <c r="F18" s="747"/>
      <c r="G18" s="747"/>
      <c r="H18" s="747"/>
      <c r="I18" s="747"/>
      <c r="J18" s="747"/>
      <c r="K18" s="747"/>
      <c r="L18" s="747"/>
      <c r="M18" s="747"/>
      <c r="N18" s="747"/>
      <c r="O18" s="747"/>
      <c r="P18" s="747"/>
      <c r="Q18" s="747"/>
      <c r="R18" s="747"/>
      <c r="S18" s="747"/>
      <c r="T18" s="747"/>
      <c r="U18" s="747"/>
      <c r="V18" s="747"/>
      <c r="W18" s="747"/>
      <c r="X18" s="747"/>
      <c r="Y18" s="747"/>
      <c r="Z18" s="747"/>
      <c r="AA18" s="747"/>
    </row>
    <row r="20" spans="2:27" x14ac:dyDescent="0.2">
      <c r="B20" s="385" t="s">
        <v>209</v>
      </c>
    </row>
    <row r="21" spans="2:27" x14ac:dyDescent="0.2">
      <c r="B21" s="385" t="s">
        <v>210</v>
      </c>
    </row>
    <row r="22" spans="2:27" x14ac:dyDescent="0.2">
      <c r="B22" s="385"/>
    </row>
    <row r="23" spans="2:27" x14ac:dyDescent="0.2">
      <c r="B23" s="571" t="s">
        <v>316</v>
      </c>
    </row>
    <row r="24" spans="2:27" x14ac:dyDescent="0.2">
      <c r="B24" s="571"/>
    </row>
    <row r="25" spans="2:27" ht="15" x14ac:dyDescent="0.25">
      <c r="B25" s="654" t="s">
        <v>474</v>
      </c>
    </row>
    <row r="26" spans="2:27" x14ac:dyDescent="0.2">
      <c r="B26" s="4" t="s">
        <v>475</v>
      </c>
    </row>
    <row r="27" spans="2:27" x14ac:dyDescent="0.2">
      <c r="B27" s="4" t="s">
        <v>325</v>
      </c>
    </row>
    <row r="28" spans="2:27" x14ac:dyDescent="0.2">
      <c r="B28" s="4" t="s">
        <v>476</v>
      </c>
    </row>
    <row r="29" spans="2:27" x14ac:dyDescent="0.2">
      <c r="B29" s="655" t="s">
        <v>477</v>
      </c>
    </row>
    <row r="30" spans="2:27" x14ac:dyDescent="0.2">
      <c r="B30" s="4" t="s">
        <v>467</v>
      </c>
    </row>
    <row r="32" spans="2:27" ht="15" x14ac:dyDescent="0.25">
      <c r="C32" s="24"/>
      <c r="D32" s="16"/>
      <c r="E32" s="27"/>
      <c r="F32" s="24"/>
      <c r="G32" s="27"/>
      <c r="H32" s="742" t="s">
        <v>452</v>
      </c>
      <c r="I32" s="743"/>
      <c r="J32" s="743"/>
      <c r="K32" s="743"/>
      <c r="L32" s="743"/>
      <c r="M32" s="743"/>
      <c r="N32" s="743"/>
      <c r="O32" s="743"/>
      <c r="P32" s="743"/>
      <c r="Q32" s="743"/>
      <c r="R32" s="743"/>
      <c r="S32" s="743"/>
      <c r="T32" s="743"/>
      <c r="U32" s="743"/>
      <c r="V32" s="743"/>
      <c r="W32" s="743"/>
      <c r="X32" s="743"/>
      <c r="Y32" s="743"/>
      <c r="Z32" s="743"/>
      <c r="AA32" s="743"/>
    </row>
    <row r="33" spans="2:28" ht="45" x14ac:dyDescent="0.25">
      <c r="B33" s="7" t="s">
        <v>51</v>
      </c>
      <c r="C33" s="25" t="s">
        <v>55</v>
      </c>
      <c r="D33" s="26" t="s">
        <v>306</v>
      </c>
      <c r="E33" s="28" t="s">
        <v>79</v>
      </c>
      <c r="F33" s="33" t="s">
        <v>56</v>
      </c>
      <c r="G33" s="28" t="s">
        <v>86</v>
      </c>
      <c r="H33" s="8">
        <v>2016</v>
      </c>
      <c r="I33" s="9">
        <v>2017</v>
      </c>
      <c r="J33" s="9">
        <f>I33+1</f>
        <v>2018</v>
      </c>
      <c r="K33" s="9">
        <f t="shared" ref="K33:Z33" si="0">J33+1</f>
        <v>2019</v>
      </c>
      <c r="L33" s="9">
        <f t="shared" si="0"/>
        <v>2020</v>
      </c>
      <c r="M33" s="9">
        <f t="shared" si="0"/>
        <v>2021</v>
      </c>
      <c r="N33" s="9">
        <f t="shared" si="0"/>
        <v>2022</v>
      </c>
      <c r="O33" s="9">
        <f t="shared" si="0"/>
        <v>2023</v>
      </c>
      <c r="P33" s="9">
        <f t="shared" si="0"/>
        <v>2024</v>
      </c>
      <c r="Q33" s="9">
        <f t="shared" si="0"/>
        <v>2025</v>
      </c>
      <c r="R33" s="9">
        <f t="shared" si="0"/>
        <v>2026</v>
      </c>
      <c r="S33" s="9">
        <f t="shared" si="0"/>
        <v>2027</v>
      </c>
      <c r="T33" s="9">
        <f t="shared" si="0"/>
        <v>2028</v>
      </c>
      <c r="U33" s="9">
        <f t="shared" si="0"/>
        <v>2029</v>
      </c>
      <c r="V33" s="9">
        <f t="shared" si="0"/>
        <v>2030</v>
      </c>
      <c r="W33" s="9">
        <f t="shared" si="0"/>
        <v>2031</v>
      </c>
      <c r="X33" s="9">
        <f t="shared" si="0"/>
        <v>2032</v>
      </c>
      <c r="Y33" s="9">
        <f t="shared" si="0"/>
        <v>2033</v>
      </c>
      <c r="Z33" s="9">
        <f t="shared" si="0"/>
        <v>2034</v>
      </c>
      <c r="AA33" s="9">
        <f>Z33+1</f>
        <v>2035</v>
      </c>
      <c r="AB33" s="4" t="s">
        <v>321</v>
      </c>
    </row>
    <row r="34" spans="2:28" ht="15" x14ac:dyDescent="0.25">
      <c r="B34" s="10" t="s">
        <v>87</v>
      </c>
      <c r="C34" s="243"/>
      <c r="D34" s="23"/>
      <c r="E34" s="244"/>
      <c r="F34" s="243"/>
      <c r="G34" s="520"/>
      <c r="H34" s="521"/>
      <c r="I34" s="522"/>
      <c r="J34" s="522"/>
      <c r="K34" s="522"/>
      <c r="L34" s="522"/>
      <c r="M34" s="522"/>
      <c r="N34" s="522"/>
      <c r="O34" s="522"/>
      <c r="P34" s="522"/>
      <c r="Q34" s="522"/>
      <c r="R34" s="522"/>
      <c r="S34" s="522"/>
      <c r="T34" s="522"/>
      <c r="U34" s="522"/>
      <c r="V34" s="522"/>
      <c r="W34" s="522"/>
      <c r="X34" s="522"/>
      <c r="Y34" s="522"/>
      <c r="Z34" s="522"/>
      <c r="AA34" s="522"/>
      <c r="AB34" s="11"/>
    </row>
    <row r="35" spans="2:28" ht="15" x14ac:dyDescent="0.2">
      <c r="B35" s="419" t="s">
        <v>285</v>
      </c>
      <c r="C35" s="245"/>
      <c r="D35" s="31"/>
      <c r="E35" s="30"/>
      <c r="F35" s="29"/>
      <c r="G35" s="523"/>
      <c r="H35" s="524"/>
      <c r="I35" s="524"/>
      <c r="J35" s="524"/>
      <c r="K35" s="524"/>
      <c r="L35" s="524"/>
      <c r="M35" s="524"/>
      <c r="N35" s="524"/>
      <c r="O35" s="524"/>
      <c r="P35" s="524"/>
      <c r="Q35" s="524"/>
      <c r="R35" s="524"/>
      <c r="S35" s="524"/>
      <c r="T35" s="524"/>
      <c r="U35" s="524"/>
      <c r="V35" s="524"/>
      <c r="W35" s="524"/>
      <c r="X35" s="524"/>
      <c r="Y35" s="524"/>
      <c r="Z35" s="524"/>
      <c r="AA35" s="524"/>
      <c r="AB35" s="11"/>
    </row>
    <row r="36" spans="2:28" ht="28.5" x14ac:dyDescent="0.2">
      <c r="B36" s="370" t="s">
        <v>286</v>
      </c>
      <c r="C36" s="310"/>
      <c r="D36" s="310"/>
      <c r="E36" s="371" t="s">
        <v>80</v>
      </c>
      <c r="F36" s="312" t="s">
        <v>343</v>
      </c>
      <c r="G36" s="311" t="s">
        <v>357</v>
      </c>
      <c r="H36" s="574">
        <v>1040</v>
      </c>
      <c r="I36" s="574">
        <v>1040</v>
      </c>
      <c r="J36" s="574">
        <v>1040</v>
      </c>
      <c r="K36" s="574">
        <v>1040</v>
      </c>
      <c r="L36" s="574">
        <v>1040</v>
      </c>
      <c r="M36" s="574">
        <v>1040</v>
      </c>
      <c r="N36" s="574">
        <v>1040</v>
      </c>
      <c r="O36" s="574">
        <v>1040</v>
      </c>
      <c r="P36" s="574">
        <v>1040</v>
      </c>
      <c r="Q36" s="574">
        <v>1040</v>
      </c>
      <c r="R36" s="574">
        <v>1040</v>
      </c>
      <c r="S36" s="574">
        <v>1040</v>
      </c>
      <c r="T36" s="574">
        <v>1040</v>
      </c>
      <c r="U36" s="574">
        <v>1040</v>
      </c>
      <c r="V36" s="574">
        <v>1040</v>
      </c>
      <c r="W36" s="574">
        <v>1040</v>
      </c>
      <c r="X36" s="574">
        <v>1040</v>
      </c>
      <c r="Y36" s="574">
        <v>1040</v>
      </c>
      <c r="Z36" s="574">
        <v>1040</v>
      </c>
      <c r="AA36" s="574">
        <v>1040</v>
      </c>
      <c r="AB36" s="11"/>
    </row>
    <row r="37" spans="2:28" ht="28.5" x14ac:dyDescent="0.2">
      <c r="B37" s="465" t="s">
        <v>287</v>
      </c>
      <c r="C37" s="428"/>
      <c r="D37" s="428"/>
      <c r="E37" s="466" t="s">
        <v>80</v>
      </c>
      <c r="F37" s="467"/>
      <c r="G37" s="527"/>
      <c r="H37" s="528"/>
      <c r="I37" s="528"/>
      <c r="J37" s="528"/>
      <c r="K37" s="528"/>
      <c r="L37" s="528"/>
      <c r="M37" s="528"/>
      <c r="N37" s="528"/>
      <c r="O37" s="528"/>
      <c r="P37" s="528"/>
      <c r="Q37" s="528"/>
      <c r="R37" s="528"/>
      <c r="S37" s="528"/>
      <c r="T37" s="528"/>
      <c r="U37" s="528"/>
      <c r="V37" s="528"/>
      <c r="W37" s="528"/>
      <c r="X37" s="528"/>
      <c r="Y37" s="528"/>
      <c r="Z37" s="528"/>
      <c r="AA37" s="528"/>
      <c r="AB37" s="11"/>
    </row>
    <row r="38" spans="2:28" ht="28.5" x14ac:dyDescent="0.2">
      <c r="B38" s="370" t="s">
        <v>288</v>
      </c>
      <c r="C38" s="310"/>
      <c r="D38" s="310"/>
      <c r="E38" s="371" t="s">
        <v>80</v>
      </c>
      <c r="F38" s="312"/>
      <c r="G38" s="525"/>
      <c r="H38" s="526"/>
      <c r="I38" s="526"/>
      <c r="J38" s="526"/>
      <c r="K38" s="526"/>
      <c r="L38" s="526"/>
      <c r="M38" s="526"/>
      <c r="N38" s="526"/>
      <c r="O38" s="526"/>
      <c r="P38" s="526"/>
      <c r="Q38" s="526"/>
      <c r="R38" s="526"/>
      <c r="S38" s="526"/>
      <c r="T38" s="526"/>
      <c r="U38" s="526"/>
      <c r="V38" s="526"/>
      <c r="W38" s="526"/>
      <c r="X38" s="526"/>
      <c r="Y38" s="526"/>
      <c r="Z38" s="526"/>
      <c r="AA38" s="526"/>
      <c r="AB38" s="11"/>
    </row>
    <row r="39" spans="2:28" x14ac:dyDescent="0.2">
      <c r="B39" s="370"/>
      <c r="C39" s="310"/>
      <c r="D39" s="310"/>
      <c r="E39" s="371"/>
      <c r="F39" s="312"/>
      <c r="G39" s="525"/>
      <c r="H39" s="529"/>
      <c r="I39" s="529"/>
      <c r="J39" s="529"/>
      <c r="K39" s="529"/>
      <c r="L39" s="529"/>
      <c r="M39" s="529"/>
      <c r="N39" s="529"/>
      <c r="O39" s="529"/>
      <c r="P39" s="529"/>
      <c r="Q39" s="529"/>
      <c r="R39" s="529"/>
      <c r="S39" s="529"/>
      <c r="T39" s="529"/>
      <c r="U39" s="529"/>
      <c r="V39" s="529"/>
      <c r="W39" s="529"/>
      <c r="X39" s="529"/>
      <c r="Y39" s="529"/>
      <c r="Z39" s="529"/>
      <c r="AA39" s="529"/>
      <c r="AB39" s="11"/>
    </row>
    <row r="40" spans="2:28" x14ac:dyDescent="0.2">
      <c r="B40" s="470" t="s">
        <v>184</v>
      </c>
      <c r="C40" s="471"/>
      <c r="D40" s="488"/>
      <c r="E40" s="472" t="s">
        <v>80</v>
      </c>
      <c r="F40" s="473"/>
      <c r="G40" s="530"/>
      <c r="H40" s="531">
        <f>(H36*'X RS Gen V Info'!$E$54)+('RS Non-Attrib'!H37*'X RS Gen V Info'!$E$55)+('RS Non-Attrib'!H38*'X RS Gen V Info'!$E$56)</f>
        <v>-52000</v>
      </c>
      <c r="I40" s="532">
        <f>(I36*'X RS Gen V Info'!$E$54)+('RS Non-Attrib'!I37*'X RS Gen V Info'!$E$55)+('RS Non-Attrib'!I38*'X RS Gen V Info'!$E$56)</f>
        <v>-52000</v>
      </c>
      <c r="J40" s="532">
        <f>(J36*'X RS Gen V Info'!$E$54)+('RS Non-Attrib'!J37*'X RS Gen V Info'!$E$55)+('RS Non-Attrib'!J38*'X RS Gen V Info'!$E$56)</f>
        <v>-52000</v>
      </c>
      <c r="K40" s="532">
        <f>(K36*'X RS Gen V Info'!$E$54)+('RS Non-Attrib'!K37*'X RS Gen V Info'!$E$55)+('RS Non-Attrib'!K38*'X RS Gen V Info'!$E$56)</f>
        <v>-52000</v>
      </c>
      <c r="L40" s="532">
        <f>(L36*'X RS Gen V Info'!$E$54)+('RS Non-Attrib'!L37*'X RS Gen V Info'!$E$55)+('RS Non-Attrib'!L38*'X RS Gen V Info'!$E$56)</f>
        <v>-52000</v>
      </c>
      <c r="M40" s="532">
        <f>(M36*'X RS Gen V Info'!$E$54)+('RS Non-Attrib'!M37*'X RS Gen V Info'!$E$55)+('RS Non-Attrib'!M38*'X RS Gen V Info'!$E$56)</f>
        <v>-52000</v>
      </c>
      <c r="N40" s="532">
        <f>(N36*'X RS Gen V Info'!$E$54)+('RS Non-Attrib'!N37*'X RS Gen V Info'!$E$55)+('RS Non-Attrib'!N38*'X RS Gen V Info'!$E$56)</f>
        <v>-52000</v>
      </c>
      <c r="O40" s="532">
        <f>(O36*'X RS Gen V Info'!$E$54)+('RS Non-Attrib'!O37*'X RS Gen V Info'!$E$55)+('RS Non-Attrib'!O38*'X RS Gen V Info'!$E$56)</f>
        <v>-52000</v>
      </c>
      <c r="P40" s="532">
        <f>(P36*'X RS Gen V Info'!$E$54)+('RS Non-Attrib'!P37*'X RS Gen V Info'!$E$55)+('RS Non-Attrib'!P38*'X RS Gen V Info'!$E$56)</f>
        <v>-52000</v>
      </c>
      <c r="Q40" s="532">
        <f>(Q36*'X RS Gen V Info'!$E$54)+('RS Non-Attrib'!Q37*'X RS Gen V Info'!$E$55)+('RS Non-Attrib'!Q38*'X RS Gen V Info'!$E$56)</f>
        <v>-52000</v>
      </c>
      <c r="R40" s="532">
        <f>(R36*'X RS Gen V Info'!$E$54)+('RS Non-Attrib'!R37*'X RS Gen V Info'!$E$55)+('RS Non-Attrib'!R38*'X RS Gen V Info'!$E$56)</f>
        <v>-52000</v>
      </c>
      <c r="S40" s="532">
        <f>(S36*'X RS Gen V Info'!$E$54)+('RS Non-Attrib'!S37*'X RS Gen V Info'!$E$55)+('RS Non-Attrib'!S38*'X RS Gen V Info'!$E$56)</f>
        <v>-52000</v>
      </c>
      <c r="T40" s="532">
        <f>(T36*'X RS Gen V Info'!$E$54)+('RS Non-Attrib'!T37*'X RS Gen V Info'!$E$55)+('RS Non-Attrib'!T38*'X RS Gen V Info'!$E$56)</f>
        <v>-52000</v>
      </c>
      <c r="U40" s="532">
        <f>(U36*'X RS Gen V Info'!$E$54)+('RS Non-Attrib'!U37*'X RS Gen V Info'!$E$55)+('RS Non-Attrib'!U38*'X RS Gen V Info'!$E$56)</f>
        <v>-52000</v>
      </c>
      <c r="V40" s="532">
        <f>(V36*'X RS Gen V Info'!$E$54)+('RS Non-Attrib'!V37*'X RS Gen V Info'!$E$55)+('RS Non-Attrib'!V38*'X RS Gen V Info'!$E$56)</f>
        <v>-52000</v>
      </c>
      <c r="W40" s="532">
        <f>(W36*'X RS Gen V Info'!$E$54)+('RS Non-Attrib'!W37*'X RS Gen V Info'!$E$55)+('RS Non-Attrib'!W38*'X RS Gen V Info'!$E$56)</f>
        <v>-52000</v>
      </c>
      <c r="X40" s="532">
        <f>(X36*'X RS Gen V Info'!$E$54)+('RS Non-Attrib'!X37*'X RS Gen V Info'!$E$55)+('RS Non-Attrib'!X38*'X RS Gen V Info'!$E$56)</f>
        <v>-52000</v>
      </c>
      <c r="Y40" s="532">
        <f>(Y36*'X RS Gen V Info'!$E$54)+('RS Non-Attrib'!Y37*'X RS Gen V Info'!$E$55)+('RS Non-Attrib'!Y38*'X RS Gen V Info'!$E$56)</f>
        <v>-52000</v>
      </c>
      <c r="Z40" s="532">
        <f>(Z36*'X RS Gen V Info'!$E$54)+('RS Non-Attrib'!Z37*'X RS Gen V Info'!$E$55)+('RS Non-Attrib'!Z38*'X RS Gen V Info'!$E$56)</f>
        <v>-52000</v>
      </c>
      <c r="AA40" s="532">
        <f>(AA36*'X RS Gen V Info'!$E$54)+('RS Non-Attrib'!AA37*'X RS Gen V Info'!$E$55)+('RS Non-Attrib'!AA38*'X RS Gen V Info'!$E$56)</f>
        <v>-52000</v>
      </c>
      <c r="AB40" s="11"/>
    </row>
    <row r="41" spans="2:28" x14ac:dyDescent="0.2">
      <c r="B41" s="420" t="s">
        <v>185</v>
      </c>
      <c r="C41" s="310"/>
      <c r="D41" s="310"/>
      <c r="E41" s="371" t="s">
        <v>80</v>
      </c>
      <c r="F41" s="312"/>
      <c r="G41" s="525"/>
      <c r="H41" s="517"/>
      <c r="I41" s="517"/>
      <c r="J41" s="517"/>
      <c r="K41" s="517"/>
      <c r="L41" s="517"/>
      <c r="M41" s="517"/>
      <c r="N41" s="517"/>
      <c r="O41" s="517"/>
      <c r="P41" s="517"/>
      <c r="Q41" s="517"/>
      <c r="R41" s="517"/>
      <c r="S41" s="517"/>
      <c r="T41" s="517"/>
      <c r="U41" s="517"/>
      <c r="V41" s="517"/>
      <c r="W41" s="517"/>
      <c r="X41" s="517"/>
      <c r="Y41" s="517"/>
      <c r="Z41" s="517"/>
      <c r="AA41" s="517"/>
      <c r="AB41" s="11"/>
    </row>
    <row r="42" spans="2:28" x14ac:dyDescent="0.2">
      <c r="B42" s="468" t="s">
        <v>186</v>
      </c>
      <c r="C42" s="428"/>
      <c r="D42" s="428"/>
      <c r="E42" s="466" t="s">
        <v>80</v>
      </c>
      <c r="F42" s="467"/>
      <c r="G42" s="527"/>
      <c r="H42" s="528"/>
      <c r="I42" s="528"/>
      <c r="J42" s="528"/>
      <c r="K42" s="528"/>
      <c r="L42" s="528"/>
      <c r="M42" s="528"/>
      <c r="N42" s="528"/>
      <c r="O42" s="528"/>
      <c r="P42" s="528"/>
      <c r="Q42" s="528"/>
      <c r="R42" s="528"/>
      <c r="S42" s="528"/>
      <c r="T42" s="528"/>
      <c r="U42" s="528"/>
      <c r="V42" s="528"/>
      <c r="W42" s="528"/>
      <c r="X42" s="528"/>
      <c r="Y42" s="528"/>
      <c r="Z42" s="528"/>
      <c r="AA42" s="528"/>
      <c r="AB42" s="11"/>
    </row>
    <row r="43" spans="2:28" x14ac:dyDescent="0.2">
      <c r="B43" s="422" t="s">
        <v>190</v>
      </c>
      <c r="C43" s="310"/>
      <c r="D43" s="310"/>
      <c r="E43" s="371" t="s">
        <v>80</v>
      </c>
      <c r="F43" s="312"/>
      <c r="G43" s="525"/>
      <c r="H43" s="526"/>
      <c r="I43" s="526"/>
      <c r="J43" s="526"/>
      <c r="K43" s="526"/>
      <c r="L43" s="526"/>
      <c r="M43" s="526"/>
      <c r="N43" s="526"/>
      <c r="O43" s="526"/>
      <c r="P43" s="526"/>
      <c r="Q43" s="526"/>
      <c r="R43" s="526"/>
      <c r="S43" s="526"/>
      <c r="T43" s="526"/>
      <c r="U43" s="526"/>
      <c r="V43" s="526"/>
      <c r="W43" s="526"/>
      <c r="X43" s="526"/>
      <c r="Y43" s="526"/>
      <c r="Z43" s="526"/>
      <c r="AA43" s="526"/>
      <c r="AB43" s="11"/>
    </row>
    <row r="44" spans="2:28" x14ac:dyDescent="0.2">
      <c r="B44" s="422"/>
      <c r="C44" s="312"/>
      <c r="D44" s="310"/>
      <c r="E44" s="371" t="s">
        <v>80</v>
      </c>
      <c r="F44" s="312"/>
      <c r="G44" s="525"/>
      <c r="H44" s="526"/>
      <c r="I44" s="526"/>
      <c r="J44" s="526"/>
      <c r="K44" s="526"/>
      <c r="L44" s="526"/>
      <c r="M44" s="526"/>
      <c r="N44" s="526"/>
      <c r="O44" s="526"/>
      <c r="P44" s="526"/>
      <c r="Q44" s="526"/>
      <c r="R44" s="526"/>
      <c r="S44" s="526"/>
      <c r="T44" s="526"/>
      <c r="U44" s="526"/>
      <c r="V44" s="526"/>
      <c r="W44" s="526"/>
      <c r="X44" s="526"/>
      <c r="Y44" s="526"/>
      <c r="Z44" s="526"/>
      <c r="AA44" s="526"/>
      <c r="AB44" s="11"/>
    </row>
    <row r="45" spans="2:28" x14ac:dyDescent="0.2">
      <c r="B45" s="422"/>
      <c r="C45" s="312"/>
      <c r="D45" s="310"/>
      <c r="E45" s="371" t="s">
        <v>80</v>
      </c>
      <c r="F45" s="312"/>
      <c r="G45" s="525"/>
      <c r="H45" s="526"/>
      <c r="I45" s="526"/>
      <c r="J45" s="526"/>
      <c r="K45" s="526"/>
      <c r="L45" s="526"/>
      <c r="M45" s="526"/>
      <c r="N45" s="526"/>
      <c r="O45" s="526"/>
      <c r="P45" s="526"/>
      <c r="Q45" s="526"/>
      <c r="R45" s="526"/>
      <c r="S45" s="526"/>
      <c r="T45" s="526"/>
      <c r="U45" s="526"/>
      <c r="V45" s="526"/>
      <c r="W45" s="526"/>
      <c r="X45" s="526"/>
      <c r="Y45" s="526"/>
      <c r="Z45" s="526"/>
      <c r="AA45" s="526"/>
      <c r="AB45" s="11"/>
    </row>
    <row r="46" spans="2:28" x14ac:dyDescent="0.2">
      <c r="B46" s="422"/>
      <c r="C46" s="312"/>
      <c r="D46" s="310"/>
      <c r="E46" s="371" t="s">
        <v>80</v>
      </c>
      <c r="F46" s="312"/>
      <c r="G46" s="525"/>
      <c r="H46" s="526"/>
      <c r="I46" s="526"/>
      <c r="J46" s="526"/>
      <c r="K46" s="526"/>
      <c r="L46" s="526"/>
      <c r="M46" s="526"/>
      <c r="N46" s="526"/>
      <c r="O46" s="526"/>
      <c r="P46" s="526"/>
      <c r="Q46" s="526"/>
      <c r="R46" s="526"/>
      <c r="S46" s="526"/>
      <c r="T46" s="526"/>
      <c r="U46" s="526"/>
      <c r="V46" s="526"/>
      <c r="W46" s="526"/>
      <c r="X46" s="526"/>
      <c r="Y46" s="526"/>
      <c r="Z46" s="526"/>
      <c r="AA46" s="526"/>
      <c r="AB46" s="11"/>
    </row>
    <row r="47" spans="2:28" x14ac:dyDescent="0.2">
      <c r="B47" s="422"/>
      <c r="C47" s="312"/>
      <c r="D47" s="310"/>
      <c r="E47" s="371" t="s">
        <v>80</v>
      </c>
      <c r="F47" s="312"/>
      <c r="G47" s="525"/>
      <c r="H47" s="526"/>
      <c r="I47" s="526"/>
      <c r="J47" s="526"/>
      <c r="K47" s="526"/>
      <c r="L47" s="526"/>
      <c r="M47" s="526"/>
      <c r="N47" s="526"/>
      <c r="O47" s="526"/>
      <c r="P47" s="526"/>
      <c r="Q47" s="526"/>
      <c r="R47" s="526"/>
      <c r="S47" s="526"/>
      <c r="T47" s="526"/>
      <c r="U47" s="526"/>
      <c r="V47" s="526"/>
      <c r="W47" s="526"/>
      <c r="X47" s="526"/>
      <c r="Y47" s="526"/>
      <c r="Z47" s="526"/>
      <c r="AA47" s="526"/>
      <c r="AB47" s="11"/>
    </row>
    <row r="48" spans="2:28" x14ac:dyDescent="0.2">
      <c r="B48" s="422"/>
      <c r="C48" s="312"/>
      <c r="D48" s="310"/>
      <c r="E48" s="371" t="s">
        <v>80</v>
      </c>
      <c r="F48" s="312"/>
      <c r="G48" s="525"/>
      <c r="H48" s="526"/>
      <c r="I48" s="526"/>
      <c r="J48" s="526"/>
      <c r="K48" s="526"/>
      <c r="L48" s="526"/>
      <c r="M48" s="526"/>
      <c r="N48" s="526"/>
      <c r="O48" s="526"/>
      <c r="P48" s="526"/>
      <c r="Q48" s="526"/>
      <c r="R48" s="526"/>
      <c r="S48" s="526"/>
      <c r="T48" s="526"/>
      <c r="U48" s="526"/>
      <c r="V48" s="526"/>
      <c r="W48" s="526"/>
      <c r="X48" s="526"/>
      <c r="Y48" s="526"/>
      <c r="Z48" s="526"/>
      <c r="AA48" s="526"/>
      <c r="AB48" s="11"/>
    </row>
    <row r="49" spans="2:28" x14ac:dyDescent="0.2">
      <c r="B49" s="422"/>
      <c r="C49" s="312"/>
      <c r="D49" s="310"/>
      <c r="E49" s="371" t="s">
        <v>80</v>
      </c>
      <c r="F49" s="312"/>
      <c r="G49" s="525"/>
      <c r="H49" s="526"/>
      <c r="I49" s="526"/>
      <c r="J49" s="526"/>
      <c r="K49" s="526"/>
      <c r="L49" s="526"/>
      <c r="M49" s="526"/>
      <c r="N49" s="526"/>
      <c r="O49" s="526"/>
      <c r="P49" s="526"/>
      <c r="Q49" s="526"/>
      <c r="R49" s="526"/>
      <c r="S49" s="526"/>
      <c r="T49" s="526"/>
      <c r="U49" s="526"/>
      <c r="V49" s="526"/>
      <c r="W49" s="526"/>
      <c r="X49" s="526"/>
      <c r="Y49" s="526"/>
      <c r="Z49" s="526"/>
      <c r="AA49" s="526"/>
      <c r="AB49" s="11"/>
    </row>
    <row r="50" spans="2:28" x14ac:dyDescent="0.2">
      <c r="B50" s="422"/>
      <c r="C50" s="312"/>
      <c r="D50" s="310"/>
      <c r="E50" s="371" t="s">
        <v>80</v>
      </c>
      <c r="F50" s="312"/>
      <c r="G50" s="525"/>
      <c r="H50" s="526"/>
      <c r="I50" s="526"/>
      <c r="J50" s="526"/>
      <c r="K50" s="526"/>
      <c r="L50" s="526"/>
      <c r="M50" s="526"/>
      <c r="N50" s="526"/>
      <c r="O50" s="526"/>
      <c r="P50" s="526"/>
      <c r="Q50" s="526"/>
      <c r="R50" s="526"/>
      <c r="S50" s="526"/>
      <c r="T50" s="526"/>
      <c r="U50" s="526"/>
      <c r="V50" s="526"/>
      <c r="W50" s="526"/>
      <c r="X50" s="526"/>
      <c r="Y50" s="526"/>
      <c r="Z50" s="526"/>
      <c r="AA50" s="526"/>
      <c r="AB50" s="11"/>
    </row>
    <row r="51" spans="2:28" x14ac:dyDescent="0.2">
      <c r="B51" s="12" t="s">
        <v>136</v>
      </c>
      <c r="C51" s="29"/>
      <c r="D51" s="486"/>
      <c r="E51" s="30" t="s">
        <v>80</v>
      </c>
      <c r="F51" s="29"/>
      <c r="G51" s="523"/>
      <c r="H51" s="533">
        <f>SUM(H40:H50)</f>
        <v>-52000</v>
      </c>
      <c r="I51" s="533">
        <f t="shared" ref="I51:AA51" si="1">SUM(I40:I50)</f>
        <v>-52000</v>
      </c>
      <c r="J51" s="533">
        <f t="shared" si="1"/>
        <v>-52000</v>
      </c>
      <c r="K51" s="533">
        <f t="shared" si="1"/>
        <v>-52000</v>
      </c>
      <c r="L51" s="533">
        <f t="shared" si="1"/>
        <v>-52000</v>
      </c>
      <c r="M51" s="533">
        <f t="shared" si="1"/>
        <v>-52000</v>
      </c>
      <c r="N51" s="533">
        <f t="shared" si="1"/>
        <v>-52000</v>
      </c>
      <c r="O51" s="533">
        <f t="shared" si="1"/>
        <v>-52000</v>
      </c>
      <c r="P51" s="533">
        <f t="shared" si="1"/>
        <v>-52000</v>
      </c>
      <c r="Q51" s="533">
        <f t="shared" si="1"/>
        <v>-52000</v>
      </c>
      <c r="R51" s="533">
        <f t="shared" si="1"/>
        <v>-52000</v>
      </c>
      <c r="S51" s="533">
        <f t="shared" si="1"/>
        <v>-52000</v>
      </c>
      <c r="T51" s="533">
        <f t="shared" si="1"/>
        <v>-52000</v>
      </c>
      <c r="U51" s="533">
        <f t="shared" si="1"/>
        <v>-52000</v>
      </c>
      <c r="V51" s="533">
        <f t="shared" si="1"/>
        <v>-52000</v>
      </c>
      <c r="W51" s="533">
        <f t="shared" si="1"/>
        <v>-52000</v>
      </c>
      <c r="X51" s="533">
        <f t="shared" si="1"/>
        <v>-52000</v>
      </c>
      <c r="Y51" s="533">
        <f t="shared" si="1"/>
        <v>-52000</v>
      </c>
      <c r="Z51" s="533">
        <f t="shared" si="1"/>
        <v>-52000</v>
      </c>
      <c r="AA51" s="533">
        <f t="shared" si="1"/>
        <v>-52000</v>
      </c>
      <c r="AB51" s="11"/>
    </row>
    <row r="52" spans="2:28" x14ac:dyDescent="0.2">
      <c r="B52" s="13" t="s">
        <v>368</v>
      </c>
      <c r="C52" s="248"/>
      <c r="D52" s="246"/>
      <c r="E52" s="247"/>
      <c r="F52" s="248"/>
      <c r="G52" s="534"/>
      <c r="H52" s="535">
        <f t="shared" ref="H52:AA52" si="2">SUM(H40:H50)</f>
        <v>-52000</v>
      </c>
      <c r="I52" s="535">
        <f t="shared" si="2"/>
        <v>-52000</v>
      </c>
      <c r="J52" s="535">
        <f t="shared" si="2"/>
        <v>-52000</v>
      </c>
      <c r="K52" s="535">
        <f t="shared" si="2"/>
        <v>-52000</v>
      </c>
      <c r="L52" s="535">
        <f t="shared" si="2"/>
        <v>-52000</v>
      </c>
      <c r="M52" s="535">
        <f t="shared" si="2"/>
        <v>-52000</v>
      </c>
      <c r="N52" s="535">
        <f t="shared" si="2"/>
        <v>-52000</v>
      </c>
      <c r="O52" s="535">
        <f t="shared" si="2"/>
        <v>-52000</v>
      </c>
      <c r="P52" s="535">
        <f t="shared" si="2"/>
        <v>-52000</v>
      </c>
      <c r="Q52" s="535">
        <f t="shared" si="2"/>
        <v>-52000</v>
      </c>
      <c r="R52" s="535">
        <f t="shared" si="2"/>
        <v>-52000</v>
      </c>
      <c r="S52" s="535">
        <f t="shared" si="2"/>
        <v>-52000</v>
      </c>
      <c r="T52" s="535">
        <f t="shared" si="2"/>
        <v>-52000</v>
      </c>
      <c r="U52" s="535">
        <f t="shared" si="2"/>
        <v>-52000</v>
      </c>
      <c r="V52" s="535">
        <f t="shared" si="2"/>
        <v>-52000</v>
      </c>
      <c r="W52" s="535">
        <f t="shared" si="2"/>
        <v>-52000</v>
      </c>
      <c r="X52" s="535">
        <f t="shared" si="2"/>
        <v>-52000</v>
      </c>
      <c r="Y52" s="535">
        <f t="shared" si="2"/>
        <v>-52000</v>
      </c>
      <c r="Z52" s="535">
        <f t="shared" si="2"/>
        <v>-52000</v>
      </c>
      <c r="AA52" s="535">
        <f t="shared" si="2"/>
        <v>-52000</v>
      </c>
      <c r="AB52" s="11"/>
    </row>
    <row r="53" spans="2:28" ht="15" x14ac:dyDescent="0.25">
      <c r="B53" s="14" t="s">
        <v>84</v>
      </c>
      <c r="C53" s="32"/>
      <c r="D53" s="250"/>
      <c r="E53" s="251"/>
      <c r="F53" s="249"/>
      <c r="G53" s="536"/>
      <c r="H53" s="537"/>
      <c r="I53" s="537"/>
      <c r="J53" s="537"/>
      <c r="K53" s="537"/>
      <c r="L53" s="537"/>
      <c r="M53" s="537"/>
      <c r="N53" s="537"/>
      <c r="O53" s="537"/>
      <c r="P53" s="537"/>
      <c r="Q53" s="537"/>
      <c r="R53" s="537"/>
      <c r="S53" s="537"/>
      <c r="T53" s="537"/>
      <c r="U53" s="537"/>
      <c r="V53" s="537"/>
      <c r="W53" s="537"/>
      <c r="X53" s="537"/>
      <c r="Y53" s="537"/>
      <c r="Z53" s="537"/>
      <c r="AA53" s="537"/>
      <c r="AB53" s="11"/>
    </row>
    <row r="54" spans="2:28" ht="28.5" x14ac:dyDescent="0.2">
      <c r="B54" s="421" t="s">
        <v>187</v>
      </c>
      <c r="C54" s="313"/>
      <c r="D54" s="310"/>
      <c r="E54" s="371" t="s">
        <v>61</v>
      </c>
      <c r="F54" s="312" t="s">
        <v>343</v>
      </c>
      <c r="G54" s="311" t="s">
        <v>492</v>
      </c>
      <c r="H54" s="529">
        <v>-41500</v>
      </c>
      <c r="I54" s="529">
        <v>-130000</v>
      </c>
      <c r="J54" s="529">
        <v>-130000</v>
      </c>
      <c r="K54" s="529">
        <v>-80000</v>
      </c>
      <c r="L54" s="529">
        <v>-80000</v>
      </c>
      <c r="M54" s="529">
        <v>-80000</v>
      </c>
      <c r="N54" s="529">
        <v>-80000</v>
      </c>
      <c r="O54" s="529">
        <v>-80000</v>
      </c>
      <c r="P54" s="529">
        <v>-80000</v>
      </c>
      <c r="Q54" s="529">
        <v>-80000</v>
      </c>
      <c r="R54" s="529">
        <v>-80000</v>
      </c>
      <c r="S54" s="529">
        <v>-80000</v>
      </c>
      <c r="T54" s="529">
        <v>-80000</v>
      </c>
      <c r="U54" s="529">
        <v>-80000</v>
      </c>
      <c r="V54" s="529">
        <v>-80000</v>
      </c>
      <c r="W54" s="529">
        <v>-80000</v>
      </c>
      <c r="X54" s="529">
        <v>-80000</v>
      </c>
      <c r="Y54" s="529">
        <v>-80000</v>
      </c>
      <c r="Z54" s="529">
        <v>-80000</v>
      </c>
      <c r="AA54" s="529">
        <v>-80000</v>
      </c>
      <c r="AB54" s="11"/>
    </row>
    <row r="55" spans="2:28" ht="28.5" x14ac:dyDescent="0.2">
      <c r="B55" s="469" t="s">
        <v>416</v>
      </c>
      <c r="C55" s="467"/>
      <c r="D55" s="428"/>
      <c r="E55" s="466" t="s">
        <v>61</v>
      </c>
      <c r="F55" s="467" t="s">
        <v>343</v>
      </c>
      <c r="G55" s="575" t="s">
        <v>517</v>
      </c>
      <c r="H55" s="528">
        <v>0</v>
      </c>
      <c r="I55" s="528">
        <v>-110000</v>
      </c>
      <c r="J55" s="528">
        <v>-55000</v>
      </c>
      <c r="K55" s="528">
        <v>-60000</v>
      </c>
      <c r="L55" s="528">
        <v>-66000</v>
      </c>
      <c r="M55" s="528">
        <v>0</v>
      </c>
      <c r="N55" s="528">
        <v>-5000</v>
      </c>
      <c r="O55" s="528">
        <v>-5000</v>
      </c>
      <c r="P55" s="528">
        <v>-5000</v>
      </c>
      <c r="Q55" s="528">
        <v>-60000</v>
      </c>
      <c r="R55" s="528">
        <v>-5000</v>
      </c>
      <c r="S55" s="528">
        <v>-5000</v>
      </c>
      <c r="T55" s="528">
        <v>0</v>
      </c>
      <c r="U55" s="528">
        <v>-5000</v>
      </c>
      <c r="V55" s="528">
        <v>-5000</v>
      </c>
      <c r="W55" s="528">
        <v>-5000</v>
      </c>
      <c r="X55" s="528">
        <v>0</v>
      </c>
      <c r="Y55" s="528">
        <v>-5000</v>
      </c>
      <c r="Z55" s="528">
        <v>-5000</v>
      </c>
      <c r="AA55" s="528">
        <v>-5000</v>
      </c>
      <c r="AB55" s="516">
        <f>NPV('X RS Disc'!C16,'RS Non-Attrib'!I55:AA55)+H55</f>
        <v>-349391.71375571296</v>
      </c>
    </row>
    <row r="56" spans="2:28" ht="186" customHeight="1" x14ac:dyDescent="0.2">
      <c r="B56" s="609" t="s">
        <v>188</v>
      </c>
      <c r="C56" s="577"/>
      <c r="D56" s="610"/>
      <c r="E56" s="611" t="s">
        <v>61</v>
      </c>
      <c r="F56" s="577"/>
      <c r="G56" s="612" t="s">
        <v>518</v>
      </c>
      <c r="H56" s="617">
        <f>((0.9*'X RS Gen V Info'!D69)+(1.1*'X RS Gen V Info'!D69)+(0.95*'X RS Gen V Info'!D68)+(1*'X RS Gen V Info'!D67))</f>
        <v>-132782.80555555556</v>
      </c>
      <c r="I56" s="615">
        <f>$H$56</f>
        <v>-132782.80555555556</v>
      </c>
      <c r="J56" s="615">
        <f t="shared" ref="J56:AA56" si="3">$H$56</f>
        <v>-132782.80555555556</v>
      </c>
      <c r="K56" s="615">
        <f t="shared" si="3"/>
        <v>-132782.80555555556</v>
      </c>
      <c r="L56" s="615">
        <f t="shared" si="3"/>
        <v>-132782.80555555556</v>
      </c>
      <c r="M56" s="615">
        <f t="shared" si="3"/>
        <v>-132782.80555555556</v>
      </c>
      <c r="N56" s="615">
        <f t="shared" si="3"/>
        <v>-132782.80555555556</v>
      </c>
      <c r="O56" s="615">
        <f t="shared" si="3"/>
        <v>-132782.80555555556</v>
      </c>
      <c r="P56" s="615">
        <f t="shared" si="3"/>
        <v>-132782.80555555556</v>
      </c>
      <c r="Q56" s="615">
        <f t="shared" si="3"/>
        <v>-132782.80555555556</v>
      </c>
      <c r="R56" s="615">
        <f t="shared" si="3"/>
        <v>-132782.80555555556</v>
      </c>
      <c r="S56" s="615">
        <f t="shared" si="3"/>
        <v>-132782.80555555556</v>
      </c>
      <c r="T56" s="615">
        <f t="shared" si="3"/>
        <v>-132782.80555555556</v>
      </c>
      <c r="U56" s="615">
        <f t="shared" si="3"/>
        <v>-132782.80555555556</v>
      </c>
      <c r="V56" s="615">
        <f t="shared" si="3"/>
        <v>-132782.80555555556</v>
      </c>
      <c r="W56" s="615">
        <f t="shared" si="3"/>
        <v>-132782.80555555556</v>
      </c>
      <c r="X56" s="615">
        <f t="shared" si="3"/>
        <v>-132782.80555555556</v>
      </c>
      <c r="Y56" s="615">
        <f t="shared" si="3"/>
        <v>-132782.80555555556</v>
      </c>
      <c r="Z56" s="615">
        <f t="shared" si="3"/>
        <v>-132782.80555555556</v>
      </c>
      <c r="AA56" s="615">
        <f t="shared" si="3"/>
        <v>-132782.80555555556</v>
      </c>
      <c r="AB56" s="616"/>
    </row>
    <row r="57" spans="2:28" ht="85.5" x14ac:dyDescent="0.2">
      <c r="B57" s="469" t="s">
        <v>324</v>
      </c>
      <c r="C57" s="491"/>
      <c r="D57" s="488"/>
      <c r="E57" s="466" t="s">
        <v>61</v>
      </c>
      <c r="F57" s="491"/>
      <c r="G57" s="538" t="s">
        <v>362</v>
      </c>
      <c r="H57" s="617">
        <f>-3750*(0.9+1+0.1+0.95+1)</f>
        <v>-14812.5</v>
      </c>
      <c r="I57" s="617">
        <f t="shared" ref="I57:AA57" si="4">-3750*(0.9+1+0.1+0.95+1)</f>
        <v>-14812.5</v>
      </c>
      <c r="J57" s="617">
        <f t="shared" si="4"/>
        <v>-14812.5</v>
      </c>
      <c r="K57" s="617">
        <f t="shared" si="4"/>
        <v>-14812.5</v>
      </c>
      <c r="L57" s="617">
        <f t="shared" si="4"/>
        <v>-14812.5</v>
      </c>
      <c r="M57" s="617">
        <f t="shared" si="4"/>
        <v>-14812.5</v>
      </c>
      <c r="N57" s="617">
        <f t="shared" si="4"/>
        <v>-14812.5</v>
      </c>
      <c r="O57" s="617">
        <f t="shared" si="4"/>
        <v>-14812.5</v>
      </c>
      <c r="P57" s="617">
        <f t="shared" si="4"/>
        <v>-14812.5</v>
      </c>
      <c r="Q57" s="617">
        <f t="shared" si="4"/>
        <v>-14812.5</v>
      </c>
      <c r="R57" s="617">
        <f t="shared" si="4"/>
        <v>-14812.5</v>
      </c>
      <c r="S57" s="617">
        <f t="shared" si="4"/>
        <v>-14812.5</v>
      </c>
      <c r="T57" s="617">
        <f t="shared" si="4"/>
        <v>-14812.5</v>
      </c>
      <c r="U57" s="617">
        <f t="shared" si="4"/>
        <v>-14812.5</v>
      </c>
      <c r="V57" s="617">
        <f t="shared" si="4"/>
        <v>-14812.5</v>
      </c>
      <c r="W57" s="617">
        <f t="shared" si="4"/>
        <v>-14812.5</v>
      </c>
      <c r="X57" s="617">
        <f t="shared" si="4"/>
        <v>-14812.5</v>
      </c>
      <c r="Y57" s="617">
        <f t="shared" si="4"/>
        <v>-14812.5</v>
      </c>
      <c r="Z57" s="617">
        <f t="shared" si="4"/>
        <v>-14812.5</v>
      </c>
      <c r="AA57" s="617">
        <f t="shared" si="4"/>
        <v>-14812.5</v>
      </c>
      <c r="AB57" s="616"/>
    </row>
    <row r="58" spans="2:28" ht="170.25" customHeight="1" x14ac:dyDescent="0.2">
      <c r="B58" s="576" t="s">
        <v>189</v>
      </c>
      <c r="C58" s="577"/>
      <c r="D58" s="488"/>
      <c r="E58" s="466"/>
      <c r="F58" s="491"/>
      <c r="G58" s="538" t="s">
        <v>371</v>
      </c>
      <c r="H58" s="618">
        <v>-5631.4646000000012</v>
      </c>
      <c r="I58" s="617">
        <f>$H$58</f>
        <v>-5631.4646000000012</v>
      </c>
      <c r="J58" s="617">
        <f t="shared" ref="J58:AA58" si="5">$H$58</f>
        <v>-5631.4646000000012</v>
      </c>
      <c r="K58" s="617">
        <f t="shared" si="5"/>
        <v>-5631.4646000000012</v>
      </c>
      <c r="L58" s="617">
        <f t="shared" si="5"/>
        <v>-5631.4646000000012</v>
      </c>
      <c r="M58" s="617">
        <f t="shared" si="5"/>
        <v>-5631.4646000000012</v>
      </c>
      <c r="N58" s="617">
        <f t="shared" si="5"/>
        <v>-5631.4646000000012</v>
      </c>
      <c r="O58" s="617">
        <f t="shared" si="5"/>
        <v>-5631.4646000000012</v>
      </c>
      <c r="P58" s="617">
        <f t="shared" si="5"/>
        <v>-5631.4646000000012</v>
      </c>
      <c r="Q58" s="617">
        <f t="shared" si="5"/>
        <v>-5631.4646000000012</v>
      </c>
      <c r="R58" s="617">
        <f t="shared" si="5"/>
        <v>-5631.4646000000012</v>
      </c>
      <c r="S58" s="617">
        <f t="shared" si="5"/>
        <v>-5631.4646000000012</v>
      </c>
      <c r="T58" s="617">
        <f t="shared" si="5"/>
        <v>-5631.4646000000012</v>
      </c>
      <c r="U58" s="617">
        <f t="shared" si="5"/>
        <v>-5631.4646000000012</v>
      </c>
      <c r="V58" s="617">
        <f t="shared" si="5"/>
        <v>-5631.4646000000012</v>
      </c>
      <c r="W58" s="617">
        <f t="shared" si="5"/>
        <v>-5631.4646000000012</v>
      </c>
      <c r="X58" s="617">
        <f t="shared" si="5"/>
        <v>-5631.4646000000012</v>
      </c>
      <c r="Y58" s="617">
        <f t="shared" si="5"/>
        <v>-5631.4646000000012</v>
      </c>
      <c r="Z58" s="617">
        <f t="shared" si="5"/>
        <v>-5631.4646000000012</v>
      </c>
      <c r="AA58" s="617">
        <f t="shared" si="5"/>
        <v>-5631.4646000000012</v>
      </c>
      <c r="AB58" s="616"/>
    </row>
    <row r="59" spans="2:28" x14ac:dyDescent="0.2">
      <c r="B59" s="422" t="s">
        <v>200</v>
      </c>
      <c r="C59" s="310"/>
      <c r="D59" s="310"/>
      <c r="E59" s="371" t="s">
        <v>61</v>
      </c>
      <c r="F59" s="312"/>
      <c r="G59" s="525"/>
      <c r="H59" s="526"/>
      <c r="I59" s="526"/>
      <c r="J59" s="526"/>
      <c r="K59" s="526"/>
      <c r="L59" s="526"/>
      <c r="M59" s="526"/>
      <c r="N59" s="526"/>
      <c r="O59" s="526"/>
      <c r="P59" s="526"/>
      <c r="Q59" s="526"/>
      <c r="R59" s="526"/>
      <c r="S59" s="526"/>
      <c r="T59" s="526"/>
      <c r="U59" s="526"/>
      <c r="V59" s="526"/>
      <c r="W59" s="526"/>
      <c r="X59" s="526"/>
      <c r="Y59" s="526"/>
      <c r="Z59" s="526"/>
      <c r="AA59" s="526"/>
      <c r="AB59" s="11"/>
    </row>
    <row r="60" spans="2:28" x14ac:dyDescent="0.2">
      <c r="B60" s="422"/>
      <c r="C60" s="312"/>
      <c r="D60" s="310"/>
      <c r="E60" s="371" t="s">
        <v>61</v>
      </c>
      <c r="F60" s="312"/>
      <c r="G60" s="525"/>
      <c r="H60" s="526"/>
      <c r="I60" s="526"/>
      <c r="J60" s="526"/>
      <c r="K60" s="526"/>
      <c r="L60" s="526"/>
      <c r="M60" s="526"/>
      <c r="N60" s="526"/>
      <c r="O60" s="526"/>
      <c r="P60" s="526"/>
      <c r="Q60" s="526"/>
      <c r="R60" s="526"/>
      <c r="S60" s="526"/>
      <c r="T60" s="526"/>
      <c r="U60" s="526"/>
      <c r="V60" s="526"/>
      <c r="W60" s="526"/>
      <c r="X60" s="526"/>
      <c r="Y60" s="526"/>
      <c r="Z60" s="526"/>
      <c r="AA60" s="526"/>
      <c r="AB60" s="11"/>
    </row>
    <row r="61" spans="2:28" x14ac:dyDescent="0.2">
      <c r="B61" s="422"/>
      <c r="C61" s="312"/>
      <c r="D61" s="310"/>
      <c r="E61" s="371" t="s">
        <v>61</v>
      </c>
      <c r="F61" s="312"/>
      <c r="G61" s="525"/>
      <c r="H61" s="526"/>
      <c r="I61" s="526"/>
      <c r="J61" s="526"/>
      <c r="K61" s="526"/>
      <c r="L61" s="526"/>
      <c r="M61" s="526"/>
      <c r="N61" s="526"/>
      <c r="O61" s="526"/>
      <c r="P61" s="526"/>
      <c r="Q61" s="526"/>
      <c r="R61" s="526"/>
      <c r="S61" s="526"/>
      <c r="T61" s="526"/>
      <c r="U61" s="526"/>
      <c r="V61" s="526"/>
      <c r="W61" s="526"/>
      <c r="X61" s="526"/>
      <c r="Y61" s="526"/>
      <c r="Z61" s="526"/>
      <c r="AA61" s="526"/>
      <c r="AB61" s="11"/>
    </row>
    <row r="62" spans="2:28" x14ac:dyDescent="0.2">
      <c r="B62" s="422"/>
      <c r="C62" s="312"/>
      <c r="D62" s="310"/>
      <c r="E62" s="371" t="s">
        <v>61</v>
      </c>
      <c r="F62" s="312"/>
      <c r="G62" s="525"/>
      <c r="H62" s="526"/>
      <c r="I62" s="526"/>
      <c r="J62" s="526"/>
      <c r="K62" s="526"/>
      <c r="L62" s="526"/>
      <c r="M62" s="526"/>
      <c r="N62" s="526"/>
      <c r="O62" s="526"/>
      <c r="P62" s="526"/>
      <c r="Q62" s="526"/>
      <c r="R62" s="526"/>
      <c r="S62" s="526"/>
      <c r="T62" s="526"/>
      <c r="U62" s="526"/>
      <c r="V62" s="526"/>
      <c r="W62" s="526"/>
      <c r="X62" s="526"/>
      <c r="Y62" s="526"/>
      <c r="Z62" s="526"/>
      <c r="AA62" s="526"/>
      <c r="AB62" s="11"/>
    </row>
    <row r="63" spans="2:28" x14ac:dyDescent="0.2">
      <c r="B63" s="422"/>
      <c r="C63" s="312"/>
      <c r="D63" s="310"/>
      <c r="E63" s="371" t="s">
        <v>61</v>
      </c>
      <c r="F63" s="312"/>
      <c r="G63" s="525"/>
      <c r="H63" s="526"/>
      <c r="I63" s="526"/>
      <c r="J63" s="526"/>
      <c r="K63" s="526"/>
      <c r="L63" s="526"/>
      <c r="M63" s="526"/>
      <c r="N63" s="526"/>
      <c r="O63" s="526"/>
      <c r="P63" s="526"/>
      <c r="Q63" s="526"/>
      <c r="R63" s="526"/>
      <c r="S63" s="526"/>
      <c r="T63" s="526"/>
      <c r="U63" s="526"/>
      <c r="V63" s="526"/>
      <c r="W63" s="526"/>
      <c r="X63" s="526"/>
      <c r="Y63" s="526"/>
      <c r="Z63" s="526"/>
      <c r="AA63" s="526"/>
      <c r="AB63" s="11"/>
    </row>
    <row r="64" spans="2:28" x14ac:dyDescent="0.2">
      <c r="B64" s="422"/>
      <c r="C64" s="312"/>
      <c r="D64" s="310"/>
      <c r="E64" s="371" t="s">
        <v>61</v>
      </c>
      <c r="F64" s="312"/>
      <c r="G64" s="525"/>
      <c r="H64" s="526"/>
      <c r="I64" s="526"/>
      <c r="J64" s="526"/>
      <c r="K64" s="526"/>
      <c r="L64" s="526"/>
      <c r="M64" s="526"/>
      <c r="N64" s="526"/>
      <c r="O64" s="526"/>
      <c r="P64" s="526"/>
      <c r="Q64" s="526"/>
      <c r="R64" s="526"/>
      <c r="S64" s="526"/>
      <c r="T64" s="526"/>
      <c r="U64" s="526"/>
      <c r="V64" s="526"/>
      <c r="W64" s="526"/>
      <c r="X64" s="526"/>
      <c r="Y64" s="526"/>
      <c r="Z64" s="526"/>
      <c r="AA64" s="526"/>
      <c r="AB64" s="11"/>
    </row>
    <row r="65" spans="1:28" x14ac:dyDescent="0.2">
      <c r="B65" s="422"/>
      <c r="C65" s="312"/>
      <c r="D65" s="310"/>
      <c r="E65" s="371" t="s">
        <v>61</v>
      </c>
      <c r="F65" s="312"/>
      <c r="G65" s="525"/>
      <c r="H65" s="526"/>
      <c r="I65" s="526"/>
      <c r="J65" s="526"/>
      <c r="K65" s="526"/>
      <c r="L65" s="526"/>
      <c r="M65" s="526"/>
      <c r="N65" s="526"/>
      <c r="O65" s="526"/>
      <c r="P65" s="526"/>
      <c r="Q65" s="526"/>
      <c r="R65" s="526"/>
      <c r="S65" s="526"/>
      <c r="T65" s="526"/>
      <c r="U65" s="526"/>
      <c r="V65" s="526"/>
      <c r="W65" s="526"/>
      <c r="X65" s="526"/>
      <c r="Y65" s="526"/>
      <c r="Z65" s="526"/>
      <c r="AA65" s="526"/>
      <c r="AB65" s="11"/>
    </row>
    <row r="66" spans="1:28" x14ac:dyDescent="0.2">
      <c r="B66" s="422"/>
      <c r="C66" s="312"/>
      <c r="D66" s="310"/>
      <c r="E66" s="371" t="s">
        <v>61</v>
      </c>
      <c r="F66" s="312"/>
      <c r="G66" s="525"/>
      <c r="H66" s="526"/>
      <c r="I66" s="526"/>
      <c r="J66" s="526"/>
      <c r="K66" s="526"/>
      <c r="L66" s="526"/>
      <c r="M66" s="526"/>
      <c r="N66" s="526"/>
      <c r="O66" s="526"/>
      <c r="P66" s="526"/>
      <c r="Q66" s="526"/>
      <c r="R66" s="526"/>
      <c r="S66" s="526"/>
      <c r="T66" s="526"/>
      <c r="U66" s="526"/>
      <c r="V66" s="526"/>
      <c r="W66" s="526"/>
      <c r="X66" s="526"/>
      <c r="Y66" s="526"/>
      <c r="Z66" s="526"/>
      <c r="AA66" s="526"/>
      <c r="AB66" s="11"/>
    </row>
    <row r="67" spans="1:28" x14ac:dyDescent="0.2">
      <c r="B67" s="252" t="s">
        <v>135</v>
      </c>
      <c r="C67" s="29"/>
      <c r="D67" s="486"/>
      <c r="E67" s="30" t="s">
        <v>61</v>
      </c>
      <c r="F67" s="29"/>
      <c r="G67" s="523"/>
      <c r="H67" s="533">
        <f t="shared" ref="H67:AA67" si="6">SUM(H54:H66)</f>
        <v>-194726.77015555557</v>
      </c>
      <c r="I67" s="533">
        <f t="shared" si="6"/>
        <v>-393226.77015555557</v>
      </c>
      <c r="J67" s="533">
        <f t="shared" si="6"/>
        <v>-338226.77015555557</v>
      </c>
      <c r="K67" s="533">
        <f t="shared" si="6"/>
        <v>-293226.77015555557</v>
      </c>
      <c r="L67" s="533">
        <f t="shared" si="6"/>
        <v>-299226.77015555557</v>
      </c>
      <c r="M67" s="533">
        <f t="shared" si="6"/>
        <v>-233226.77015555557</v>
      </c>
      <c r="N67" s="533">
        <f t="shared" si="6"/>
        <v>-238226.77015555557</v>
      </c>
      <c r="O67" s="533">
        <f t="shared" si="6"/>
        <v>-238226.77015555557</v>
      </c>
      <c r="P67" s="533">
        <f t="shared" si="6"/>
        <v>-238226.77015555557</v>
      </c>
      <c r="Q67" s="533">
        <f t="shared" si="6"/>
        <v>-293226.77015555557</v>
      </c>
      <c r="R67" s="533">
        <f t="shared" si="6"/>
        <v>-238226.77015555557</v>
      </c>
      <c r="S67" s="533">
        <f t="shared" si="6"/>
        <v>-238226.77015555557</v>
      </c>
      <c r="T67" s="533">
        <f t="shared" si="6"/>
        <v>-233226.77015555557</v>
      </c>
      <c r="U67" s="533">
        <f t="shared" si="6"/>
        <v>-238226.77015555557</v>
      </c>
      <c r="V67" s="533">
        <f t="shared" si="6"/>
        <v>-238226.77015555557</v>
      </c>
      <c r="W67" s="533">
        <f t="shared" si="6"/>
        <v>-238226.77015555557</v>
      </c>
      <c r="X67" s="533">
        <f t="shared" si="6"/>
        <v>-233226.77015555557</v>
      </c>
      <c r="Y67" s="533">
        <f t="shared" si="6"/>
        <v>-238226.77015555557</v>
      </c>
      <c r="Z67" s="533">
        <f t="shared" si="6"/>
        <v>-238226.77015555557</v>
      </c>
      <c r="AA67" s="533">
        <f t="shared" si="6"/>
        <v>-238226.77015555557</v>
      </c>
      <c r="AB67" s="11"/>
    </row>
    <row r="68" spans="1:28" x14ac:dyDescent="0.2">
      <c r="B68" s="13" t="s">
        <v>369</v>
      </c>
      <c r="C68" s="248"/>
      <c r="D68" s="246"/>
      <c r="E68" s="247"/>
      <c r="F68" s="248"/>
      <c r="G68" s="534"/>
      <c r="H68" s="535">
        <f t="shared" ref="H68:AA68" si="7">SUM(H54:H66)</f>
        <v>-194726.77015555557</v>
      </c>
      <c r="I68" s="535">
        <f t="shared" si="7"/>
        <v>-393226.77015555557</v>
      </c>
      <c r="J68" s="535">
        <f t="shared" si="7"/>
        <v>-338226.77015555557</v>
      </c>
      <c r="K68" s="535">
        <f t="shared" si="7"/>
        <v>-293226.77015555557</v>
      </c>
      <c r="L68" s="535">
        <f t="shared" si="7"/>
        <v>-299226.77015555557</v>
      </c>
      <c r="M68" s="535">
        <f t="shared" si="7"/>
        <v>-233226.77015555557</v>
      </c>
      <c r="N68" s="535">
        <f t="shared" si="7"/>
        <v>-238226.77015555557</v>
      </c>
      <c r="O68" s="535">
        <f t="shared" si="7"/>
        <v>-238226.77015555557</v>
      </c>
      <c r="P68" s="535">
        <f t="shared" si="7"/>
        <v>-238226.77015555557</v>
      </c>
      <c r="Q68" s="535">
        <f t="shared" si="7"/>
        <v>-293226.77015555557</v>
      </c>
      <c r="R68" s="535">
        <f t="shared" si="7"/>
        <v>-238226.77015555557</v>
      </c>
      <c r="S68" s="535">
        <f t="shared" si="7"/>
        <v>-238226.77015555557</v>
      </c>
      <c r="T68" s="535">
        <f t="shared" si="7"/>
        <v>-233226.77015555557</v>
      </c>
      <c r="U68" s="535">
        <f t="shared" si="7"/>
        <v>-238226.77015555557</v>
      </c>
      <c r="V68" s="535">
        <f t="shared" si="7"/>
        <v>-238226.77015555557</v>
      </c>
      <c r="W68" s="535">
        <f t="shared" si="7"/>
        <v>-238226.77015555557</v>
      </c>
      <c r="X68" s="535">
        <f t="shared" si="7"/>
        <v>-233226.77015555557</v>
      </c>
      <c r="Y68" s="535">
        <f t="shared" si="7"/>
        <v>-238226.77015555557</v>
      </c>
      <c r="Z68" s="535">
        <f t="shared" si="7"/>
        <v>-238226.77015555557</v>
      </c>
      <c r="AA68" s="535">
        <f t="shared" si="7"/>
        <v>-238226.77015555557</v>
      </c>
      <c r="AB68" s="11"/>
    </row>
    <row r="69" spans="1:28" ht="15" x14ac:dyDescent="0.25">
      <c r="B69" s="15" t="s">
        <v>90</v>
      </c>
      <c r="C69" s="253"/>
      <c r="D69" s="254"/>
      <c r="E69" s="255"/>
      <c r="F69" s="253"/>
      <c r="G69" s="539"/>
      <c r="H69" s="540">
        <f t="shared" ref="H69:AA69" si="8">H52+H68</f>
        <v>-246726.77015555557</v>
      </c>
      <c r="I69" s="541">
        <f t="shared" si="8"/>
        <v>-445226.77015555557</v>
      </c>
      <c r="J69" s="541">
        <f t="shared" si="8"/>
        <v>-390226.77015555557</v>
      </c>
      <c r="K69" s="541">
        <f t="shared" si="8"/>
        <v>-345226.77015555557</v>
      </c>
      <c r="L69" s="541">
        <f t="shared" si="8"/>
        <v>-351226.77015555557</v>
      </c>
      <c r="M69" s="541">
        <f t="shared" si="8"/>
        <v>-285226.77015555557</v>
      </c>
      <c r="N69" s="541">
        <f t="shared" si="8"/>
        <v>-290226.77015555557</v>
      </c>
      <c r="O69" s="541">
        <f t="shared" si="8"/>
        <v>-290226.77015555557</v>
      </c>
      <c r="P69" s="541">
        <f t="shared" si="8"/>
        <v>-290226.77015555557</v>
      </c>
      <c r="Q69" s="541">
        <f t="shared" si="8"/>
        <v>-345226.77015555557</v>
      </c>
      <c r="R69" s="541">
        <f t="shared" si="8"/>
        <v>-290226.77015555557</v>
      </c>
      <c r="S69" s="541">
        <f t="shared" si="8"/>
        <v>-290226.77015555557</v>
      </c>
      <c r="T69" s="541">
        <f t="shared" si="8"/>
        <v>-285226.77015555557</v>
      </c>
      <c r="U69" s="541">
        <f t="shared" si="8"/>
        <v>-290226.77015555557</v>
      </c>
      <c r="V69" s="541">
        <f t="shared" si="8"/>
        <v>-290226.77015555557</v>
      </c>
      <c r="W69" s="541">
        <f t="shared" si="8"/>
        <v>-290226.77015555557</v>
      </c>
      <c r="X69" s="541">
        <f t="shared" si="8"/>
        <v>-285226.77015555557</v>
      </c>
      <c r="Y69" s="541">
        <f t="shared" si="8"/>
        <v>-290226.77015555557</v>
      </c>
      <c r="Z69" s="541">
        <f t="shared" si="8"/>
        <v>-290226.77015555557</v>
      </c>
      <c r="AA69" s="541">
        <f t="shared" si="8"/>
        <v>-290226.77015555557</v>
      </c>
      <c r="AB69" s="11"/>
    </row>
    <row r="70" spans="1:28" x14ac:dyDescent="0.2">
      <c r="B70" s="256" t="s">
        <v>358</v>
      </c>
      <c r="C70" s="29"/>
      <c r="D70" s="31"/>
      <c r="E70" s="30"/>
      <c r="F70" s="29"/>
      <c r="G70" s="523"/>
      <c r="H70" s="542"/>
      <c r="I70" s="543"/>
      <c r="J70" s="543"/>
      <c r="K70" s="543"/>
      <c r="L70" s="543"/>
      <c r="M70" s="543"/>
      <c r="N70" s="543"/>
      <c r="O70" s="543"/>
      <c r="P70" s="543"/>
      <c r="Q70" s="543"/>
      <c r="R70" s="543"/>
      <c r="S70" s="543"/>
      <c r="T70" s="543"/>
      <c r="U70" s="543"/>
      <c r="V70" s="543"/>
      <c r="W70" s="543"/>
      <c r="X70" s="543"/>
      <c r="Y70" s="543"/>
      <c r="Z70" s="543"/>
      <c r="AA70" s="543"/>
      <c r="AB70" s="16"/>
    </row>
    <row r="71" spans="1:28" x14ac:dyDescent="0.2">
      <c r="B71" s="12" t="s">
        <v>121</v>
      </c>
      <c r="C71" s="29"/>
      <c r="D71" s="486"/>
      <c r="E71" s="30"/>
      <c r="F71" s="29"/>
      <c r="G71" s="544"/>
      <c r="H71" s="545">
        <f t="shared" ref="H71:AA71" si="9">H51+H67</f>
        <v>-246726.77015555557</v>
      </c>
      <c r="I71" s="533">
        <f t="shared" si="9"/>
        <v>-445226.77015555557</v>
      </c>
      <c r="J71" s="533">
        <f t="shared" si="9"/>
        <v>-390226.77015555557</v>
      </c>
      <c r="K71" s="533">
        <f t="shared" si="9"/>
        <v>-345226.77015555557</v>
      </c>
      <c r="L71" s="533">
        <f t="shared" si="9"/>
        <v>-351226.77015555557</v>
      </c>
      <c r="M71" s="533">
        <f t="shared" si="9"/>
        <v>-285226.77015555557</v>
      </c>
      <c r="N71" s="533">
        <f t="shared" si="9"/>
        <v>-290226.77015555557</v>
      </c>
      <c r="O71" s="533">
        <f t="shared" si="9"/>
        <v>-290226.77015555557</v>
      </c>
      <c r="P71" s="533">
        <f t="shared" si="9"/>
        <v>-290226.77015555557</v>
      </c>
      <c r="Q71" s="533">
        <f t="shared" si="9"/>
        <v>-345226.77015555557</v>
      </c>
      <c r="R71" s="533">
        <f t="shared" si="9"/>
        <v>-290226.77015555557</v>
      </c>
      <c r="S71" s="533">
        <f t="shared" si="9"/>
        <v>-290226.77015555557</v>
      </c>
      <c r="T71" s="533">
        <f t="shared" si="9"/>
        <v>-285226.77015555557</v>
      </c>
      <c r="U71" s="533">
        <f t="shared" si="9"/>
        <v>-290226.77015555557</v>
      </c>
      <c r="V71" s="533">
        <f t="shared" si="9"/>
        <v>-290226.77015555557</v>
      </c>
      <c r="W71" s="533">
        <f t="shared" si="9"/>
        <v>-290226.77015555557</v>
      </c>
      <c r="X71" s="533">
        <f t="shared" si="9"/>
        <v>-285226.77015555557</v>
      </c>
      <c r="Y71" s="533">
        <f t="shared" si="9"/>
        <v>-290226.77015555557</v>
      </c>
      <c r="Z71" s="533">
        <f t="shared" si="9"/>
        <v>-290226.77015555557</v>
      </c>
      <c r="AA71" s="533">
        <f t="shared" si="9"/>
        <v>-290226.77015555557</v>
      </c>
      <c r="AB71" s="16"/>
    </row>
    <row r="72" spans="1:28" x14ac:dyDescent="0.2">
      <c r="B72" s="18" t="s">
        <v>99</v>
      </c>
      <c r="C72" s="29"/>
      <c r="D72" s="486"/>
      <c r="E72" s="30"/>
      <c r="F72" s="29"/>
      <c r="G72" s="523"/>
      <c r="H72" s="546">
        <v>0</v>
      </c>
      <c r="I72" s="547">
        <v>0</v>
      </c>
      <c r="J72" s="547">
        <v>0</v>
      </c>
      <c r="K72" s="547">
        <v>0</v>
      </c>
      <c r="L72" s="547">
        <v>0</v>
      </c>
      <c r="M72" s="547">
        <v>0</v>
      </c>
      <c r="N72" s="547">
        <v>0</v>
      </c>
      <c r="O72" s="547">
        <v>0</v>
      </c>
      <c r="P72" s="547">
        <v>0</v>
      </c>
      <c r="Q72" s="547">
        <v>0</v>
      </c>
      <c r="R72" s="547">
        <v>0</v>
      </c>
      <c r="S72" s="547">
        <v>0</v>
      </c>
      <c r="T72" s="547">
        <v>0</v>
      </c>
      <c r="U72" s="547">
        <v>0</v>
      </c>
      <c r="V72" s="547">
        <v>0</v>
      </c>
      <c r="W72" s="547">
        <v>0</v>
      </c>
      <c r="X72" s="547">
        <v>0</v>
      </c>
      <c r="Y72" s="547">
        <v>0</v>
      </c>
      <c r="Z72" s="547">
        <v>0</v>
      </c>
      <c r="AA72" s="547">
        <v>0</v>
      </c>
      <c r="AB72" s="16"/>
    </row>
    <row r="73" spans="1:28" x14ac:dyDescent="0.2">
      <c r="B73" s="17" t="s">
        <v>359</v>
      </c>
      <c r="C73" s="29"/>
      <c r="D73" s="486"/>
      <c r="E73" s="30"/>
      <c r="F73" s="29"/>
      <c r="G73" s="523"/>
      <c r="H73" s="546">
        <f>H71+H72</f>
        <v>-246726.77015555557</v>
      </c>
      <c r="I73" s="548">
        <f t="shared" ref="I73:AA73" si="10">I71+I72</f>
        <v>-445226.77015555557</v>
      </c>
      <c r="J73" s="548">
        <f>J71+J72</f>
        <v>-390226.77015555557</v>
      </c>
      <c r="K73" s="548">
        <f t="shared" si="10"/>
        <v>-345226.77015555557</v>
      </c>
      <c r="L73" s="548">
        <f t="shared" si="10"/>
        <v>-351226.77015555557</v>
      </c>
      <c r="M73" s="548">
        <f t="shared" si="10"/>
        <v>-285226.77015555557</v>
      </c>
      <c r="N73" s="548">
        <f t="shared" si="10"/>
        <v>-290226.77015555557</v>
      </c>
      <c r="O73" s="548">
        <f t="shared" si="10"/>
        <v>-290226.77015555557</v>
      </c>
      <c r="P73" s="548">
        <f t="shared" si="10"/>
        <v>-290226.77015555557</v>
      </c>
      <c r="Q73" s="548">
        <f t="shared" si="10"/>
        <v>-345226.77015555557</v>
      </c>
      <c r="R73" s="548">
        <f t="shared" si="10"/>
        <v>-290226.77015555557</v>
      </c>
      <c r="S73" s="548">
        <f t="shared" si="10"/>
        <v>-290226.77015555557</v>
      </c>
      <c r="T73" s="548">
        <f t="shared" si="10"/>
        <v>-285226.77015555557</v>
      </c>
      <c r="U73" s="548">
        <f t="shared" si="10"/>
        <v>-290226.77015555557</v>
      </c>
      <c r="V73" s="548">
        <f t="shared" si="10"/>
        <v>-290226.77015555557</v>
      </c>
      <c r="W73" s="548">
        <f t="shared" si="10"/>
        <v>-290226.77015555557</v>
      </c>
      <c r="X73" s="548">
        <f t="shared" si="10"/>
        <v>-285226.77015555557</v>
      </c>
      <c r="Y73" s="548">
        <f t="shared" si="10"/>
        <v>-290226.77015555557</v>
      </c>
      <c r="Z73" s="548">
        <f t="shared" si="10"/>
        <v>-290226.77015555557</v>
      </c>
      <c r="AA73" s="548">
        <f t="shared" si="10"/>
        <v>-290226.77015555557</v>
      </c>
      <c r="AB73" s="16"/>
    </row>
    <row r="74" spans="1:28" x14ac:dyDescent="0.2">
      <c r="B74" s="18" t="s">
        <v>102</v>
      </c>
      <c r="C74" s="29"/>
      <c r="D74" s="31"/>
      <c r="E74" s="30"/>
      <c r="F74" s="29"/>
      <c r="G74" s="30"/>
      <c r="H74" s="19"/>
      <c r="I74" s="20"/>
      <c r="J74" s="20"/>
      <c r="K74" s="20"/>
      <c r="L74" s="20"/>
      <c r="M74" s="20"/>
      <c r="N74" s="20"/>
      <c r="O74" s="20"/>
      <c r="P74" s="20"/>
      <c r="Q74" s="20"/>
      <c r="R74" s="20"/>
      <c r="S74" s="20"/>
      <c r="T74" s="20"/>
      <c r="U74" s="20"/>
      <c r="V74" s="20"/>
      <c r="W74" s="20"/>
      <c r="X74" s="20"/>
      <c r="Y74" s="20"/>
      <c r="Z74" s="20"/>
      <c r="AA74" s="20"/>
      <c r="AB74" s="16"/>
    </row>
    <row r="75" spans="1:28" x14ac:dyDescent="0.2">
      <c r="B75" s="257" t="s">
        <v>101</v>
      </c>
      <c r="C75" s="29"/>
      <c r="D75" s="486"/>
      <c r="E75" s="30" t="s">
        <v>61</v>
      </c>
      <c r="F75" s="29"/>
      <c r="G75" s="30"/>
      <c r="H75" s="258">
        <f t="shared" ref="H75:AA75" si="11">H67/H73</f>
        <v>0.78924054342698524</v>
      </c>
      <c r="I75" s="259">
        <f t="shared" si="11"/>
        <v>0.88320558536533644</v>
      </c>
      <c r="J75" s="259">
        <f t="shared" si="11"/>
        <v>0.86674414987144188</v>
      </c>
      <c r="K75" s="259">
        <f t="shared" si="11"/>
        <v>0.84937436926872922</v>
      </c>
      <c r="L75" s="259">
        <f t="shared" si="11"/>
        <v>0.85194750395315932</v>
      </c>
      <c r="M75" s="259">
        <f t="shared" si="11"/>
        <v>0.81768892179496167</v>
      </c>
      <c r="N75" s="259">
        <f t="shared" si="11"/>
        <v>0.82082976021774601</v>
      </c>
      <c r="O75" s="259">
        <f t="shared" si="11"/>
        <v>0.82082976021774601</v>
      </c>
      <c r="P75" s="259">
        <f t="shared" si="11"/>
        <v>0.82082976021774601</v>
      </c>
      <c r="Q75" s="259">
        <f t="shared" si="11"/>
        <v>0.84937436926872922</v>
      </c>
      <c r="R75" s="259">
        <f t="shared" si="11"/>
        <v>0.82082976021774601</v>
      </c>
      <c r="S75" s="259">
        <f t="shared" si="11"/>
        <v>0.82082976021774601</v>
      </c>
      <c r="T75" s="259">
        <f t="shared" si="11"/>
        <v>0.81768892179496167</v>
      </c>
      <c r="U75" s="259">
        <f t="shared" si="11"/>
        <v>0.82082976021774601</v>
      </c>
      <c r="V75" s="259">
        <f t="shared" si="11"/>
        <v>0.82082976021774601</v>
      </c>
      <c r="W75" s="259">
        <f t="shared" si="11"/>
        <v>0.82082976021774601</v>
      </c>
      <c r="X75" s="259">
        <f t="shared" si="11"/>
        <v>0.81768892179496167</v>
      </c>
      <c r="Y75" s="259">
        <f t="shared" si="11"/>
        <v>0.82082976021774601</v>
      </c>
      <c r="Z75" s="259">
        <f t="shared" si="11"/>
        <v>0.82082976021774601</v>
      </c>
      <c r="AA75" s="259">
        <f t="shared" si="11"/>
        <v>0.82082976021774601</v>
      </c>
      <c r="AB75" s="16"/>
    </row>
    <row r="76" spans="1:28" x14ac:dyDescent="0.2">
      <c r="B76" s="257" t="s">
        <v>100</v>
      </c>
      <c r="C76" s="29"/>
      <c r="D76" s="486"/>
      <c r="E76" s="30" t="s">
        <v>61</v>
      </c>
      <c r="F76" s="29"/>
      <c r="G76" s="30"/>
      <c r="H76" s="258">
        <f>1-H75</f>
        <v>0.21075945657301476</v>
      </c>
      <c r="I76" s="259">
        <f t="shared" ref="I76:AA76" si="12">1-I75</f>
        <v>0.11679441463466356</v>
      </c>
      <c r="J76" s="259">
        <f t="shared" si="12"/>
        <v>0.13325585012855812</v>
      </c>
      <c r="K76" s="259">
        <f t="shared" si="12"/>
        <v>0.15062563073127078</v>
      </c>
      <c r="L76" s="259">
        <f t="shared" si="12"/>
        <v>0.14805249604684068</v>
      </c>
      <c r="M76" s="259">
        <f t="shared" si="12"/>
        <v>0.18231107820503833</v>
      </c>
      <c r="N76" s="259">
        <f t="shared" si="12"/>
        <v>0.17917023978225399</v>
      </c>
      <c r="O76" s="259">
        <f t="shared" si="12"/>
        <v>0.17917023978225399</v>
      </c>
      <c r="P76" s="259">
        <f t="shared" si="12"/>
        <v>0.17917023978225399</v>
      </c>
      <c r="Q76" s="259">
        <f t="shared" si="12"/>
        <v>0.15062563073127078</v>
      </c>
      <c r="R76" s="259">
        <f t="shared" si="12"/>
        <v>0.17917023978225399</v>
      </c>
      <c r="S76" s="259">
        <f t="shared" si="12"/>
        <v>0.17917023978225399</v>
      </c>
      <c r="T76" s="259">
        <f t="shared" si="12"/>
        <v>0.18231107820503833</v>
      </c>
      <c r="U76" s="259">
        <f t="shared" si="12"/>
        <v>0.17917023978225399</v>
      </c>
      <c r="V76" s="259">
        <f t="shared" si="12"/>
        <v>0.17917023978225399</v>
      </c>
      <c r="W76" s="259">
        <f t="shared" si="12"/>
        <v>0.17917023978225399</v>
      </c>
      <c r="X76" s="259">
        <f t="shared" si="12"/>
        <v>0.18231107820503833</v>
      </c>
      <c r="Y76" s="259">
        <f t="shared" si="12"/>
        <v>0.17917023978225399</v>
      </c>
      <c r="Z76" s="259">
        <f t="shared" si="12"/>
        <v>0.17917023978225399</v>
      </c>
      <c r="AA76" s="259">
        <f t="shared" si="12"/>
        <v>0.17917023978225399</v>
      </c>
      <c r="AB76" s="16"/>
    </row>
    <row r="77" spans="1:28" x14ac:dyDescent="0.2">
      <c r="C77" s="23"/>
      <c r="D77" s="23"/>
      <c r="E77" s="23"/>
      <c r="F77" s="23"/>
      <c r="G77" s="23"/>
    </row>
    <row r="78" spans="1:28" ht="15" x14ac:dyDescent="0.2">
      <c r="A78" s="695"/>
      <c r="B78" s="696" t="s">
        <v>266</v>
      </c>
      <c r="C78" s="23"/>
      <c r="D78" s="23"/>
      <c r="E78" s="23"/>
      <c r="F78" s="23"/>
      <c r="G78" s="23"/>
    </row>
    <row r="79" spans="1:28" x14ac:dyDescent="0.2">
      <c r="A79" s="646"/>
      <c r="E79" s="23"/>
      <c r="F79" s="23"/>
      <c r="G79" s="23"/>
    </row>
    <row r="80" spans="1:28" x14ac:dyDescent="0.2">
      <c r="A80" s="646"/>
      <c r="E80" s="23"/>
      <c r="F80" s="23"/>
      <c r="G80" s="23"/>
    </row>
    <row r="81" spans="1:7" x14ac:dyDescent="0.2">
      <c r="A81" s="646"/>
      <c r="E81" s="23"/>
      <c r="F81" s="23"/>
      <c r="G81" s="23"/>
    </row>
    <row r="82" spans="1:7" x14ac:dyDescent="0.2">
      <c r="A82" s="646"/>
      <c r="E82" s="23"/>
      <c r="F82" s="23"/>
      <c r="G82" s="23"/>
    </row>
    <row r="83" spans="1:7" x14ac:dyDescent="0.2">
      <c r="A83" s="646"/>
      <c r="E83" s="23"/>
    </row>
    <row r="84" spans="1:7" x14ac:dyDescent="0.2">
      <c r="A84" s="646"/>
      <c r="E84" s="23"/>
    </row>
    <row r="85" spans="1:7" x14ac:dyDescent="0.2">
      <c r="A85" s="646"/>
      <c r="E85" s="23"/>
    </row>
    <row r="86" spans="1:7" x14ac:dyDescent="0.2">
      <c r="A86" s="646"/>
      <c r="E86" s="23"/>
    </row>
    <row r="87" spans="1:7" x14ac:dyDescent="0.2">
      <c r="A87" s="646"/>
      <c r="E87" s="23"/>
    </row>
    <row r="88" spans="1:7" x14ac:dyDescent="0.2">
      <c r="A88" s="646"/>
      <c r="E88" s="23"/>
    </row>
    <row r="89" spans="1:7" x14ac:dyDescent="0.2">
      <c r="A89" s="646"/>
    </row>
    <row r="90" spans="1:7" x14ac:dyDescent="0.2">
      <c r="A90" s="646"/>
    </row>
    <row r="91" spans="1:7" x14ac:dyDescent="0.2">
      <c r="A91" s="646"/>
    </row>
    <row r="92" spans="1:7" x14ac:dyDescent="0.2">
      <c r="A92" s="646"/>
    </row>
    <row r="93" spans="1:7" x14ac:dyDescent="0.2">
      <c r="A93" s="646"/>
    </row>
    <row r="94" spans="1:7" x14ac:dyDescent="0.2">
      <c r="A94" s="646"/>
      <c r="B94" s="646"/>
      <c r="C94" s="646"/>
      <c r="D94" s="646"/>
    </row>
    <row r="95" spans="1:7" ht="15" x14ac:dyDescent="0.25">
      <c r="A95" s="646"/>
      <c r="B95" s="648"/>
      <c r="C95" s="646"/>
      <c r="D95" s="646"/>
    </row>
    <row r="96" spans="1:7" x14ac:dyDescent="0.2">
      <c r="A96" s="646"/>
      <c r="B96" s="646"/>
      <c r="C96" s="646"/>
      <c r="D96" s="646"/>
    </row>
    <row r="97" spans="1:4" ht="15" x14ac:dyDescent="0.25">
      <c r="A97" s="646"/>
      <c r="B97" s="646"/>
      <c r="C97" s="649"/>
      <c r="D97" s="646"/>
    </row>
    <row r="98" spans="1:4" ht="15" x14ac:dyDescent="0.25">
      <c r="A98" s="650"/>
      <c r="B98" s="650"/>
      <c r="C98" s="651"/>
      <c r="D98" s="651"/>
    </row>
    <row r="99" spans="1:4" ht="15" x14ac:dyDescent="0.2">
      <c r="A99" s="652"/>
      <c r="B99" s="647"/>
      <c r="D99" s="653"/>
    </row>
  </sheetData>
  <customSheetViews>
    <customSheetView guid="{F0620CD8-87A9-448D-9A15-FA44C9D2FC91}" scale="80">
      <pageMargins left="0.7" right="0.7" top="0.75" bottom="0.75" header="0.3" footer="0.3"/>
      <pageSetup paperSize="9" orientation="portrait" r:id="rId1"/>
    </customSheetView>
  </customSheetViews>
  <mergeCells count="5">
    <mergeCell ref="H32:AA32"/>
    <mergeCell ref="D16:AA16"/>
    <mergeCell ref="B9:C9"/>
    <mergeCell ref="D18:AA18"/>
    <mergeCell ref="B18:C18"/>
  </mergeCells>
  <dataValidations count="7">
    <dataValidation type="list" allowBlank="1" showInputMessage="1" showErrorMessage="1" sqref="E75:E76 E35:E51 E54:E67">
      <formula1>"NE, Not NE"</formula1>
    </dataValidation>
    <dataValidation type="list" allowBlank="1" showInputMessage="1" showErrorMessage="1" sqref="D34">
      <formula1>"Yes, No"</formula1>
    </dataValidation>
    <dataValidation type="list" allowBlank="1" showInputMessage="1" showErrorMessage="1" sqref="D43:D50 D35">
      <formula1>"Legal/moral obligations,Nature conservation"</formula1>
    </dataValidation>
    <dataValidation allowBlank="1" showInputMessage="1" showErrorMessage="1" prompt="Exclude or include inflation, whichever is easier." sqref="C13:C14"/>
    <dataValidation allowBlank="1" showInputMessage="1" showErrorMessage="1" prompt="For example, paying rent, maintaining condition of rented land, meeting health and safety requirements, cutting hedges by roads._x000a__x000a_In the table, for each cost category use a separate row for legal/moral and delivery beyond that (nature conservation).  " sqref="E17:AA17 D17:D18 D16:AA16"/>
    <dataValidation allowBlank="1" showInputMessage="1" showErrorMessage="1" prompt="Enter any further categories of cost here. Only enter inputs made by others (not NE) here. Enter costs paid by NE further down the table._x000a__x000a_If you chose to separate inputs into legal/moral obligations and nature conservation, use a separate row for each." sqref="B43:B50"/>
    <dataValidation allowBlank="1" showInputMessage="1" showErrorMessage="1" prompt="Enter any further categories of cost here. Only enter costs paid by NE. Enter inputs made by others further up the table._x000a__x000a_If you chose to separate inputs into legal/moral obligations and nature conservation, use a separate row for each." sqref="B59:B66"/>
  </dataValidations>
  <hyperlinks>
    <hyperlink ref="B9" location="'Tip Non-Attrib'!A1" display="How to complete this sheet - select here."/>
    <hyperlink ref="B78" location="'RS V Info'!A1" display="Go to next sheet"/>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K49"/>
  <sheetViews>
    <sheetView zoomScale="80" zoomScaleNormal="80" workbookViewId="0"/>
  </sheetViews>
  <sheetFormatPr defaultRowHeight="15" x14ac:dyDescent="0.2"/>
  <cols>
    <col min="1" max="1" width="4.77734375" style="147" customWidth="1"/>
    <col min="2" max="2" width="25.5546875" style="147" customWidth="1"/>
    <col min="3" max="3" width="21.109375" style="147" customWidth="1"/>
    <col min="4" max="4" width="25.6640625" style="147" customWidth="1"/>
    <col min="5" max="5" width="11.6640625" style="147" customWidth="1"/>
    <col min="6" max="7" width="11.109375" style="147" customWidth="1"/>
    <col min="8" max="8" width="21.109375" style="147" customWidth="1"/>
    <col min="9" max="9" width="27.77734375" style="147" customWidth="1"/>
    <col min="10" max="10" width="14.6640625" style="147" customWidth="1"/>
    <col min="11" max="11" width="8.77734375" style="147" customWidth="1"/>
    <col min="12" max="12" width="9.33203125" style="147" customWidth="1"/>
    <col min="13" max="13" width="18.88671875" style="147" customWidth="1"/>
    <col min="14" max="14" width="20.6640625" style="147" customWidth="1"/>
    <col min="15" max="15" width="16" style="147" customWidth="1"/>
    <col min="16" max="16" width="11.33203125" style="147" customWidth="1"/>
    <col min="17" max="17" width="8.77734375" style="147" customWidth="1"/>
    <col min="18" max="18" width="9.33203125" style="147" customWidth="1"/>
    <col min="19" max="19" width="19.33203125" style="147" customWidth="1"/>
    <col min="20" max="20" width="16.88671875" style="147" customWidth="1"/>
    <col min="21" max="21" width="9" style="147" customWidth="1"/>
    <col min="22" max="16384" width="8.88671875" style="147"/>
  </cols>
  <sheetData>
    <row r="2" spans="2:4" ht="15.75" x14ac:dyDescent="0.25">
      <c r="B2" s="149" t="s">
        <v>130</v>
      </c>
    </row>
    <row r="3" spans="2:4" ht="18" x14ac:dyDescent="0.25">
      <c r="B3" s="146"/>
    </row>
    <row r="4" spans="2:4" ht="15.75" x14ac:dyDescent="0.25">
      <c r="B4" s="354" t="s">
        <v>174</v>
      </c>
    </row>
    <row r="5" spans="2:4" x14ac:dyDescent="0.2">
      <c r="B5" s="147" t="s">
        <v>142</v>
      </c>
    </row>
    <row r="6" spans="2:4" ht="18" x14ac:dyDescent="0.25">
      <c r="B6" s="146"/>
    </row>
    <row r="7" spans="2:4" x14ac:dyDescent="0.2">
      <c r="B7" s="148" t="s">
        <v>5</v>
      </c>
      <c r="C7" s="305" t="str">
        <f>Focus!C16</f>
        <v>Castle Eden Dene</v>
      </c>
    </row>
    <row r="9" spans="2:4" ht="15.75" x14ac:dyDescent="0.25">
      <c r="B9" s="149" t="s">
        <v>531</v>
      </c>
    </row>
    <row r="10" spans="2:4" ht="15.75" x14ac:dyDescent="0.25">
      <c r="B10" s="149"/>
    </row>
    <row r="11" spans="2:4" x14ac:dyDescent="0.2">
      <c r="B11" s="356" t="s">
        <v>175</v>
      </c>
      <c r="D11" s="355"/>
    </row>
    <row r="12" spans="2:4" x14ac:dyDescent="0.2">
      <c r="B12" s="355" t="s">
        <v>176</v>
      </c>
      <c r="D12" s="355"/>
    </row>
    <row r="13" spans="2:4" ht="15.75" x14ac:dyDescent="0.25">
      <c r="B13" s="149"/>
    </row>
    <row r="14" spans="2:4" x14ac:dyDescent="0.2">
      <c r="B14" s="150" t="s">
        <v>138</v>
      </c>
    </row>
    <row r="15" spans="2:4" x14ac:dyDescent="0.2">
      <c r="B15" s="150" t="s">
        <v>291</v>
      </c>
    </row>
    <row r="16" spans="2:4" x14ac:dyDescent="0.2">
      <c r="B16" s="150" t="s">
        <v>140</v>
      </c>
    </row>
    <row r="17" spans="2:11" x14ac:dyDescent="0.2">
      <c r="B17" s="150"/>
    </row>
    <row r="18" spans="2:11" ht="60" x14ac:dyDescent="0.2">
      <c r="B18" s="150"/>
      <c r="C18" s="374" t="s">
        <v>170</v>
      </c>
      <c r="D18" s="151"/>
      <c r="F18" s="353"/>
      <c r="G18" s="375" t="s">
        <v>133</v>
      </c>
      <c r="H18" s="152"/>
      <c r="I18" s="152"/>
      <c r="J18" s="152"/>
      <c r="K18" s="152"/>
    </row>
    <row r="19" spans="2:11" ht="75" x14ac:dyDescent="0.2">
      <c r="B19" s="153" t="s">
        <v>132</v>
      </c>
      <c r="C19" s="154" t="s">
        <v>60</v>
      </c>
      <c r="D19" s="154" t="s">
        <v>171</v>
      </c>
      <c r="E19" s="156" t="s">
        <v>525</v>
      </c>
      <c r="F19" s="156" t="s">
        <v>524</v>
      </c>
      <c r="G19" s="155" t="s">
        <v>526</v>
      </c>
      <c r="H19" s="155" t="s">
        <v>527</v>
      </c>
      <c r="I19" s="155" t="s">
        <v>172</v>
      </c>
      <c r="J19" s="350" t="s">
        <v>173</v>
      </c>
    </row>
    <row r="20" spans="2:11" ht="15.75" x14ac:dyDescent="0.25">
      <c r="B20" s="349" t="s">
        <v>17</v>
      </c>
      <c r="C20" s="127"/>
      <c r="D20" s="349"/>
      <c r="E20" s="128"/>
      <c r="F20" s="128"/>
      <c r="G20" s="128"/>
      <c r="H20" s="128"/>
      <c r="I20" s="127"/>
      <c r="J20" s="127"/>
    </row>
    <row r="21" spans="2:11" ht="28.5" x14ac:dyDescent="0.2">
      <c r="B21" s="502" t="str">
        <f>'RS Phys Flow'!B16</f>
        <v>Quality sawmill timber</v>
      </c>
      <c r="C21" s="583" t="s">
        <v>77</v>
      </c>
      <c r="D21" s="584" t="s">
        <v>343</v>
      </c>
      <c r="E21" s="582"/>
      <c r="F21" s="658">
        <f>'RS Phys Flow'!F16</f>
        <v>0</v>
      </c>
      <c r="G21" s="659">
        <v>27</v>
      </c>
      <c r="H21" s="587" t="s">
        <v>342</v>
      </c>
      <c r="I21" s="585" t="s">
        <v>415</v>
      </c>
      <c r="J21" s="586" t="s">
        <v>214</v>
      </c>
    </row>
    <row r="22" spans="2:11" ht="28.5" x14ac:dyDescent="0.2">
      <c r="B22" s="502" t="str">
        <f>'RS Phys Flow'!B17</f>
        <v>Biomass and firewood</v>
      </c>
      <c r="C22" s="583" t="s">
        <v>77</v>
      </c>
      <c r="D22" s="581" t="s">
        <v>343</v>
      </c>
      <c r="E22" s="582"/>
      <c r="F22" s="660">
        <f>'RS Phys Flow'!F17</f>
        <v>80</v>
      </c>
      <c r="G22" s="659">
        <v>38</v>
      </c>
      <c r="H22" s="587" t="s">
        <v>342</v>
      </c>
      <c r="I22" s="585" t="s">
        <v>415</v>
      </c>
      <c r="J22" s="586" t="s">
        <v>214</v>
      </c>
    </row>
    <row r="23" spans="2:11" x14ac:dyDescent="0.2">
      <c r="B23" s="502">
        <f>'RS Phys Flow'!B18</f>
        <v>0</v>
      </c>
      <c r="C23" s="316"/>
      <c r="D23" s="348"/>
      <c r="E23" s="315"/>
      <c r="F23" s="660">
        <f>'RS Phys Flow'!F18</f>
        <v>0</v>
      </c>
      <c r="G23" s="659">
        <f>IF(F23=0,0,E23/F23)</f>
        <v>0</v>
      </c>
      <c r="H23" s="482"/>
      <c r="I23" s="310"/>
      <c r="J23" s="351"/>
    </row>
    <row r="24" spans="2:11" x14ac:dyDescent="0.2">
      <c r="B24" s="502">
        <f>'RS Phys Flow'!B19</f>
        <v>0</v>
      </c>
      <c r="C24" s="316"/>
      <c r="D24" s="348"/>
      <c r="E24" s="315"/>
      <c r="F24" s="660">
        <f>'RS Phys Flow'!F19</f>
        <v>0</v>
      </c>
      <c r="G24" s="659">
        <f t="shared" ref="G24:G47" si="0">IF(F24=0,0,E24/F24)</f>
        <v>0</v>
      </c>
      <c r="H24" s="482"/>
      <c r="I24" s="317"/>
      <c r="J24" s="351"/>
    </row>
    <row r="25" spans="2:11" x14ac:dyDescent="0.2">
      <c r="B25" s="502">
        <f>'RS Phys Flow'!B20</f>
        <v>0</v>
      </c>
      <c r="C25" s="316"/>
      <c r="D25" s="348"/>
      <c r="E25" s="315"/>
      <c r="F25" s="660">
        <f>'RS Phys Flow'!F20</f>
        <v>0</v>
      </c>
      <c r="G25" s="659">
        <f t="shared" si="0"/>
        <v>0</v>
      </c>
      <c r="H25" s="482"/>
      <c r="I25" s="317"/>
      <c r="J25" s="351"/>
    </row>
    <row r="26" spans="2:11" x14ac:dyDescent="0.2">
      <c r="B26" s="502">
        <f>'RS Phys Flow'!B21</f>
        <v>0</v>
      </c>
      <c r="C26" s="316"/>
      <c r="D26" s="348"/>
      <c r="E26" s="315"/>
      <c r="F26" s="660">
        <f>'RS Phys Flow'!F21</f>
        <v>0</v>
      </c>
      <c r="G26" s="659">
        <f t="shared" si="0"/>
        <v>0</v>
      </c>
      <c r="H26" s="482"/>
      <c r="I26" s="317"/>
      <c r="J26" s="351"/>
    </row>
    <row r="27" spans="2:11" x14ac:dyDescent="0.2">
      <c r="B27" s="502">
        <f>'RS Phys Flow'!B22</f>
        <v>0</v>
      </c>
      <c r="C27" s="316"/>
      <c r="D27" s="348"/>
      <c r="E27" s="315"/>
      <c r="F27" s="660">
        <f>'RS Phys Flow'!F22</f>
        <v>0</v>
      </c>
      <c r="G27" s="659">
        <f t="shared" si="0"/>
        <v>0</v>
      </c>
      <c r="H27" s="482"/>
      <c r="I27" s="317"/>
      <c r="J27" s="351"/>
    </row>
    <row r="28" spans="2:11" x14ac:dyDescent="0.2">
      <c r="B28" s="503" t="s">
        <v>52</v>
      </c>
      <c r="C28" s="318"/>
      <c r="D28" s="352"/>
      <c r="E28" s="319"/>
      <c r="F28" s="661"/>
      <c r="G28" s="662"/>
      <c r="H28" s="318"/>
      <c r="I28" s="318"/>
      <c r="J28" s="318"/>
    </row>
    <row r="29" spans="2:11" ht="28.5" x14ac:dyDescent="0.2">
      <c r="B29" s="502" t="str">
        <f>'RS Phys Flow'!B24</f>
        <v>Net carbon flux</v>
      </c>
      <c r="C29" s="316" t="s">
        <v>76</v>
      </c>
      <c r="D29" s="348"/>
      <c r="E29" s="315"/>
      <c r="F29" s="660">
        <f>'RS Phys Flow'!F24</f>
        <v>-155070.6666666666</v>
      </c>
      <c r="G29" s="660">
        <f t="shared" si="0"/>
        <v>0</v>
      </c>
      <c r="H29" s="482"/>
      <c r="I29" s="317"/>
      <c r="J29" s="351"/>
    </row>
    <row r="30" spans="2:11" x14ac:dyDescent="0.2">
      <c r="B30" s="502">
        <f>'RS Phys Flow'!B25</f>
        <v>0</v>
      </c>
      <c r="C30" s="316"/>
      <c r="D30" s="348"/>
      <c r="E30" s="315"/>
      <c r="F30" s="660">
        <f>'RS Phys Flow'!F25</f>
        <v>0</v>
      </c>
      <c r="G30" s="660">
        <f t="shared" si="0"/>
        <v>0</v>
      </c>
      <c r="H30" s="482"/>
      <c r="I30" s="317"/>
      <c r="J30" s="351"/>
    </row>
    <row r="31" spans="2:11" x14ac:dyDescent="0.2">
      <c r="B31" s="502">
        <f>'RS Phys Flow'!B26</f>
        <v>0</v>
      </c>
      <c r="C31" s="316"/>
      <c r="D31" s="348"/>
      <c r="E31" s="315"/>
      <c r="F31" s="660">
        <f>'RS Phys Flow'!F26</f>
        <v>0</v>
      </c>
      <c r="G31" s="660">
        <f t="shared" si="0"/>
        <v>0</v>
      </c>
      <c r="H31" s="482"/>
      <c r="I31" s="317"/>
      <c r="J31" s="351"/>
    </row>
    <row r="32" spans="2:11" x14ac:dyDescent="0.2">
      <c r="B32" s="502">
        <f>'RS Phys Flow'!B27</f>
        <v>0</v>
      </c>
      <c r="C32" s="316"/>
      <c r="D32" s="348"/>
      <c r="E32" s="315"/>
      <c r="F32" s="660">
        <f>'RS Phys Flow'!F27</f>
        <v>0</v>
      </c>
      <c r="G32" s="660">
        <f t="shared" si="0"/>
        <v>0</v>
      </c>
      <c r="H32" s="482"/>
      <c r="I32" s="317"/>
      <c r="J32" s="351"/>
    </row>
    <row r="33" spans="2:10" x14ac:dyDescent="0.2">
      <c r="B33" s="502">
        <f>'RS Phys Flow'!B28</f>
        <v>0</v>
      </c>
      <c r="C33" s="316"/>
      <c r="D33" s="348"/>
      <c r="E33" s="315"/>
      <c r="F33" s="660">
        <f>'RS Phys Flow'!F28</f>
        <v>0</v>
      </c>
      <c r="G33" s="660">
        <f t="shared" si="0"/>
        <v>0</v>
      </c>
      <c r="H33" s="482"/>
      <c r="I33" s="317"/>
      <c r="J33" s="351"/>
    </row>
    <row r="34" spans="2:10" x14ac:dyDescent="0.2">
      <c r="B34" s="504" t="s">
        <v>18</v>
      </c>
      <c r="C34" s="321"/>
      <c r="D34" s="320"/>
      <c r="E34" s="322"/>
      <c r="F34" s="663"/>
      <c r="G34" s="664"/>
      <c r="H34" s="321"/>
      <c r="I34" s="321"/>
      <c r="J34" s="321"/>
    </row>
    <row r="35" spans="2:10" ht="28.5" x14ac:dyDescent="0.2">
      <c r="B35" s="502" t="str">
        <f>'RS Phys Flow'!B30</f>
        <v>Recreational and amenity visits</v>
      </c>
      <c r="C35" s="588" t="s">
        <v>76</v>
      </c>
      <c r="D35" s="348"/>
      <c r="E35" s="315"/>
      <c r="F35" s="665">
        <f>'RS Phys Flow'!F30</f>
        <v>100000</v>
      </c>
      <c r="G35" s="659">
        <f t="shared" si="0"/>
        <v>0</v>
      </c>
      <c r="H35" s="482"/>
      <c r="I35" s="317"/>
      <c r="J35" s="351"/>
    </row>
    <row r="36" spans="2:10" ht="28.5" x14ac:dyDescent="0.2">
      <c r="B36" s="502" t="str">
        <f>'RS Phys Flow'!B31</f>
        <v>Scientific (Research)</v>
      </c>
      <c r="C36" s="588" t="s">
        <v>76</v>
      </c>
      <c r="D36" s="348"/>
      <c r="E36" s="315"/>
      <c r="F36" s="660">
        <f>'RS Phys Flow'!F31</f>
        <v>3</v>
      </c>
      <c r="G36" s="659">
        <f t="shared" si="0"/>
        <v>0</v>
      </c>
      <c r="H36" s="482"/>
      <c r="I36" s="317"/>
      <c r="J36" s="351"/>
    </row>
    <row r="37" spans="2:10" ht="30" x14ac:dyDescent="0.2">
      <c r="B37" s="502" t="str">
        <f>'RS Phys Flow'!B32</f>
        <v>Educational visits. Direct teaching</v>
      </c>
      <c r="C37" s="588" t="s">
        <v>76</v>
      </c>
      <c r="D37" s="348"/>
      <c r="E37" s="315"/>
      <c r="F37" s="665">
        <f>'RS Phys Flow'!F32</f>
        <v>2000</v>
      </c>
      <c r="G37" s="659">
        <f t="shared" si="0"/>
        <v>0</v>
      </c>
      <c r="H37" s="482"/>
      <c r="I37" s="317"/>
      <c r="J37" s="351"/>
    </row>
    <row r="38" spans="2:10" ht="30" x14ac:dyDescent="0.2">
      <c r="B38" s="502" t="str">
        <f>'RS Phys Flow'!B33</f>
        <v>Educational visits. Site used by others</v>
      </c>
      <c r="C38" s="588" t="s">
        <v>76</v>
      </c>
      <c r="D38" s="348"/>
      <c r="E38" s="315"/>
      <c r="F38" s="665">
        <f>'RS Phys Flow'!F33</f>
        <v>2000</v>
      </c>
      <c r="G38" s="659">
        <f t="shared" si="0"/>
        <v>0</v>
      </c>
      <c r="H38" s="482"/>
      <c r="I38" s="317"/>
      <c r="J38" s="351"/>
    </row>
    <row r="39" spans="2:10" ht="28.5" x14ac:dyDescent="0.2">
      <c r="B39" s="502" t="str">
        <f>'RS Phys Flow'!B34</f>
        <v>Educational work experience</v>
      </c>
      <c r="C39" s="588" t="s">
        <v>76</v>
      </c>
      <c r="D39" s="348"/>
      <c r="E39" s="315"/>
      <c r="F39" s="660">
        <f>'RS Phys Flow'!F34</f>
        <v>6</v>
      </c>
      <c r="G39" s="659">
        <f t="shared" si="0"/>
        <v>0</v>
      </c>
      <c r="H39" s="482"/>
      <c r="I39" s="317"/>
      <c r="J39" s="351"/>
    </row>
    <row r="40" spans="2:10" x14ac:dyDescent="0.2">
      <c r="B40" s="502">
        <f>'RS Phys Flow'!B35</f>
        <v>0</v>
      </c>
      <c r="C40" s="316"/>
      <c r="D40" s="348"/>
      <c r="E40" s="315"/>
      <c r="F40" s="660">
        <f>'RS Phys Flow'!F35</f>
        <v>0</v>
      </c>
      <c r="G40" s="659">
        <f t="shared" si="0"/>
        <v>0</v>
      </c>
      <c r="H40" s="482"/>
      <c r="I40" s="317"/>
      <c r="J40" s="351"/>
    </row>
    <row r="41" spans="2:10" x14ac:dyDescent="0.2">
      <c r="B41" s="502">
        <f>'RS Phys Flow'!B36</f>
        <v>0</v>
      </c>
      <c r="C41" s="316"/>
      <c r="D41" s="348"/>
      <c r="E41" s="315"/>
      <c r="F41" s="660">
        <f>'RS Phys Flow'!F36</f>
        <v>0</v>
      </c>
      <c r="G41" s="659">
        <f t="shared" si="0"/>
        <v>0</v>
      </c>
      <c r="H41" s="482"/>
      <c r="I41" s="317"/>
      <c r="J41" s="351"/>
    </row>
    <row r="42" spans="2:10" x14ac:dyDescent="0.2">
      <c r="B42" s="502">
        <f>'RS Phys Flow'!B37</f>
        <v>0</v>
      </c>
      <c r="C42" s="316"/>
      <c r="D42" s="348"/>
      <c r="E42" s="315"/>
      <c r="F42" s="660">
        <f>'RS Phys Flow'!F37</f>
        <v>0</v>
      </c>
      <c r="G42" s="659">
        <f t="shared" si="0"/>
        <v>0</v>
      </c>
      <c r="H42" s="482"/>
      <c r="I42" s="317"/>
      <c r="J42" s="351"/>
    </row>
    <row r="43" spans="2:10" x14ac:dyDescent="0.2">
      <c r="B43" s="502">
        <f>'RS Phys Flow'!B38</f>
        <v>0</v>
      </c>
      <c r="C43" s="316"/>
      <c r="D43" s="348"/>
      <c r="E43" s="315"/>
      <c r="F43" s="660">
        <f>'RS Phys Flow'!F38</f>
        <v>0</v>
      </c>
      <c r="G43" s="659">
        <f t="shared" si="0"/>
        <v>0</v>
      </c>
      <c r="H43" s="482"/>
      <c r="I43" s="317"/>
      <c r="J43" s="351"/>
    </row>
    <row r="44" spans="2:10" x14ac:dyDescent="0.2">
      <c r="B44" s="502">
        <f>'RS Phys Flow'!B39</f>
        <v>0</v>
      </c>
      <c r="C44" s="316"/>
      <c r="D44" s="348"/>
      <c r="E44" s="315"/>
      <c r="F44" s="660">
        <f>'RS Phys Flow'!F39</f>
        <v>0</v>
      </c>
      <c r="G44" s="659">
        <f t="shared" si="0"/>
        <v>0</v>
      </c>
      <c r="H44" s="482"/>
      <c r="I44" s="317"/>
      <c r="J44" s="351"/>
    </row>
    <row r="45" spans="2:10" x14ac:dyDescent="0.2">
      <c r="B45" s="502">
        <f>'RS Phys Flow'!B40</f>
        <v>0</v>
      </c>
      <c r="C45" s="316"/>
      <c r="D45" s="348"/>
      <c r="E45" s="315"/>
      <c r="F45" s="660">
        <f>'RS Phys Flow'!F40</f>
        <v>0</v>
      </c>
      <c r="G45" s="659">
        <f t="shared" si="0"/>
        <v>0</v>
      </c>
      <c r="H45" s="482"/>
      <c r="I45" s="317"/>
      <c r="J45" s="351"/>
    </row>
    <row r="46" spans="2:10" x14ac:dyDescent="0.2">
      <c r="B46" s="502">
        <f>'RS Phys Flow'!B41</f>
        <v>0</v>
      </c>
      <c r="C46" s="316"/>
      <c r="D46" s="348"/>
      <c r="E46" s="315"/>
      <c r="F46" s="660">
        <f>'RS Phys Flow'!F41</f>
        <v>0</v>
      </c>
      <c r="G46" s="659">
        <f t="shared" si="0"/>
        <v>0</v>
      </c>
      <c r="H46" s="482"/>
      <c r="I46" s="317"/>
      <c r="J46" s="351"/>
    </row>
    <row r="47" spans="2:10" x14ac:dyDescent="0.2">
      <c r="B47" s="502">
        <f>'RS Phys Flow'!B42</f>
        <v>0</v>
      </c>
      <c r="C47" s="316"/>
      <c r="D47" s="348"/>
      <c r="E47" s="315"/>
      <c r="F47" s="660">
        <f>'RS Phys Flow'!F42</f>
        <v>0</v>
      </c>
      <c r="G47" s="659">
        <f t="shared" si="0"/>
        <v>0</v>
      </c>
      <c r="H47" s="482"/>
      <c r="I47" s="317"/>
      <c r="J47" s="351"/>
    </row>
    <row r="48" spans="2:10" ht="15.75" x14ac:dyDescent="0.25">
      <c r="B48" s="149"/>
    </row>
    <row r="49" spans="2:2" x14ac:dyDescent="0.2">
      <c r="B49" s="474" t="s">
        <v>290</v>
      </c>
    </row>
  </sheetData>
  <customSheetViews>
    <customSheetView guid="{F0620CD8-87A9-448D-9A15-FA44C9D2FC91}" scale="80">
      <pageMargins left="0.7" right="0.7" top="0.75" bottom="0.75" header="0.3" footer="0.3"/>
      <pageSetup paperSize="9" orientation="portrait" r:id="rId1"/>
    </customSheetView>
  </customSheetViews>
  <dataValidations xWindow="773" yWindow="448" count="6">
    <dataValidation type="list" allowBlank="1" showInputMessage="1" showErrorMessage="1" sqref="J35:J47 J21:J27 J29:J33">
      <formula1>"Yes, No"</formula1>
    </dataValidation>
    <dataValidation allowBlank="1" showInputMessage="1" showErrorMessage="1" prompt="Edit this if you wish to._x000a__x000a_Descriptions should automatically appear for goods/services quantified in the Physical Flow Account sheet. If these don't appear, type in those you think can be valued, referring back to the RS G&amp;S sheet for suggestions." sqref="B21"/>
    <dataValidation type="list" allowBlank="1" showInputMessage="1" showErrorMessage="1" prompt="NE and/or others who pay NE for it e.g. water used by NNR, land let for grazing, wildfowling licences._x000a__x000a_Mostly others who don't pay NE for it e.g. recreation by public, research._x000a__x000a_If necessary, enter good/service separately for each beneficiary category. " sqref="C21:C27 C35:C47 C29:C33">
      <formula1>"NE &amp;/or others who pay NE for it,Mostly others who don't pay NE for it"</formula1>
    </dataValidation>
    <dataValidation allowBlank="1" showInputMessage="1" showErrorMessage="1" prompt="Enter total current revenue for a typical year (e.g. average for 5 recent typical years). _x000a__x000a_The sheet calculates revenue per unit. If that is not meaningful, delete the per unit figure in column G and provide an explanation in the assumptions box._x000a__x000a_" sqref="E35:E47 E21 E23:E27 E29:E33"/>
    <dataValidation allowBlank="1" showInputMessage="1" showErrorMessage="1" prompt="For example: £/acre, £/cubic metre of firewood._x000a__x000a_For land that is let, focus on the revenue to the NNR and NE - the rent. Do not include the tenant's revenue, for example from livestock sales." sqref="H21:H27 H35:H47 H29:H33"/>
    <dataValidation allowBlank="1" showInputMessage="1" showErrorMessage="1" prompt="Edit this if you wish to._x000a__x000a_Enter any additional goods or services in the blank row at the bottom of each section." sqref="B22:B27 B35:B47 B29:B33"/>
  </dataValidation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DN136"/>
  <sheetViews>
    <sheetView zoomScale="80" zoomScaleNormal="80" workbookViewId="0"/>
  </sheetViews>
  <sheetFormatPr defaultRowHeight="14.25" x14ac:dyDescent="0.2"/>
  <cols>
    <col min="1" max="1" width="4.77734375" style="37" customWidth="1"/>
    <col min="2" max="2" width="35.5546875" style="37" customWidth="1"/>
    <col min="3" max="3" width="25.77734375" style="38" customWidth="1"/>
    <col min="4" max="4" width="32.33203125" style="38" customWidth="1"/>
    <col min="5" max="5" width="10.33203125" style="37" customWidth="1"/>
    <col min="6" max="16384" width="8.88671875" style="37"/>
  </cols>
  <sheetData>
    <row r="2" spans="2:5" ht="18" x14ac:dyDescent="0.25">
      <c r="B2" s="39" t="s">
        <v>137</v>
      </c>
    </row>
    <row r="4" spans="2:5" ht="18" x14ac:dyDescent="0.25">
      <c r="B4" s="40" t="s">
        <v>529</v>
      </c>
    </row>
    <row r="5" spans="2:5" ht="18" x14ac:dyDescent="0.25">
      <c r="B5" s="40"/>
    </row>
    <row r="6" spans="2:5" ht="15" x14ac:dyDescent="0.25">
      <c r="B6" s="60" t="s">
        <v>155</v>
      </c>
    </row>
    <row r="7" spans="2:5" x14ac:dyDescent="0.2">
      <c r="B7" s="37" t="s">
        <v>530</v>
      </c>
    </row>
    <row r="8" spans="2:5" s="589" customFormat="1" x14ac:dyDescent="0.2"/>
    <row r="9" spans="2:5" s="589" customFormat="1" ht="18" x14ac:dyDescent="0.25">
      <c r="B9" s="675" t="s">
        <v>532</v>
      </c>
      <c r="C9" s="56"/>
      <c r="D9" s="56"/>
      <c r="E9" s="52"/>
    </row>
    <row r="10" spans="2:5" s="589" customFormat="1" ht="18" x14ac:dyDescent="0.25">
      <c r="B10" s="675"/>
      <c r="C10" s="56"/>
      <c r="D10" s="56"/>
      <c r="E10" s="52"/>
    </row>
    <row r="11" spans="2:5" s="589" customFormat="1" ht="15.75" x14ac:dyDescent="0.25">
      <c r="B11" s="590" t="s">
        <v>386</v>
      </c>
      <c r="C11" s="56"/>
      <c r="D11" s="56"/>
      <c r="E11" s="52"/>
    </row>
    <row r="12" spans="2:5" s="589" customFormat="1" ht="18" x14ac:dyDescent="0.25">
      <c r="B12" s="40"/>
      <c r="C12" s="56"/>
      <c r="D12" s="56"/>
      <c r="E12" s="52"/>
    </row>
    <row r="13" spans="2:5" s="589" customFormat="1" ht="15" x14ac:dyDescent="0.2">
      <c r="B13" s="50" t="s">
        <v>387</v>
      </c>
      <c r="C13" s="56"/>
      <c r="D13" s="56"/>
      <c r="E13" s="52"/>
    </row>
    <row r="14" spans="2:5" s="589" customFormat="1" ht="15" x14ac:dyDescent="0.2">
      <c r="B14" s="50" t="s">
        <v>540</v>
      </c>
      <c r="C14" s="56"/>
      <c r="D14" s="56"/>
      <c r="E14" s="52"/>
    </row>
    <row r="15" spans="2:5" s="589" customFormat="1" ht="15" x14ac:dyDescent="0.2">
      <c r="B15" s="50"/>
      <c r="C15" s="56"/>
      <c r="D15" s="56"/>
      <c r="E15" s="52"/>
    </row>
    <row r="16" spans="2:5" s="589" customFormat="1" ht="15" x14ac:dyDescent="0.25">
      <c r="B16" s="41"/>
      <c r="C16" s="42" t="s">
        <v>68</v>
      </c>
      <c r="D16" s="43" t="s">
        <v>65</v>
      </c>
      <c r="E16" s="681" t="s">
        <v>539</v>
      </c>
    </row>
    <row r="17" spans="2:5" s="589" customFormat="1" ht="199.5" x14ac:dyDescent="0.2">
      <c r="B17" s="47" t="s">
        <v>538</v>
      </c>
      <c r="C17" s="44" t="s">
        <v>421</v>
      </c>
      <c r="D17" s="45" t="s">
        <v>388</v>
      </c>
      <c r="E17" s="629">
        <f>(AVERAGE(5,5,3.5,4,5,4)*(0.75))+(0.25*E29)</f>
        <v>3.8333333333333335</v>
      </c>
    </row>
    <row r="18" spans="2:5" s="589" customFormat="1" x14ac:dyDescent="0.2">
      <c r="B18" s="55"/>
      <c r="C18" s="56"/>
      <c r="D18" s="56"/>
      <c r="E18" s="52"/>
    </row>
    <row r="19" spans="2:5" s="589" customFormat="1" x14ac:dyDescent="0.2">
      <c r="B19" s="55"/>
      <c r="C19" s="56"/>
      <c r="D19" s="56"/>
      <c r="E19" s="52"/>
    </row>
    <row r="20" spans="2:5" s="589" customFormat="1" ht="15.75" x14ac:dyDescent="0.25">
      <c r="B20" s="590" t="s">
        <v>312</v>
      </c>
      <c r="C20" s="56"/>
      <c r="D20" s="56"/>
      <c r="E20" s="52"/>
    </row>
    <row r="21" spans="2:5" ht="18" x14ac:dyDescent="0.25">
      <c r="B21" s="40"/>
      <c r="C21" s="56"/>
      <c r="D21" s="56"/>
      <c r="E21" s="52"/>
    </row>
    <row r="22" spans="2:5" ht="15" x14ac:dyDescent="0.2">
      <c r="B22" s="50" t="s">
        <v>311</v>
      </c>
      <c r="C22" s="56"/>
      <c r="D22" s="56"/>
      <c r="E22" s="52"/>
    </row>
    <row r="23" spans="2:5" x14ac:dyDescent="0.2">
      <c r="C23" s="56"/>
      <c r="D23" s="56"/>
      <c r="E23" s="52"/>
    </row>
    <row r="24" spans="2:5" ht="15" x14ac:dyDescent="0.2">
      <c r="B24" s="630" t="s">
        <v>389</v>
      </c>
      <c r="C24" s="56"/>
      <c r="D24" s="56"/>
      <c r="E24" s="52"/>
    </row>
    <row r="25" spans="2:5" ht="15" x14ac:dyDescent="0.2">
      <c r="B25" s="631" t="s">
        <v>406</v>
      </c>
      <c r="C25" s="56"/>
      <c r="D25" s="56"/>
      <c r="E25" s="52"/>
    </row>
    <row r="26" spans="2:5" ht="15" x14ac:dyDescent="0.2">
      <c r="B26" s="50"/>
      <c r="C26" s="56"/>
      <c r="D26" s="56"/>
      <c r="E26" s="52"/>
    </row>
    <row r="27" spans="2:5" ht="15" x14ac:dyDescent="0.25">
      <c r="B27" s="41"/>
      <c r="C27" s="42" t="s">
        <v>68</v>
      </c>
      <c r="D27" s="43" t="s">
        <v>65</v>
      </c>
      <c r="E27" s="681" t="s">
        <v>539</v>
      </c>
    </row>
    <row r="28" spans="2:5" ht="128.25" x14ac:dyDescent="0.2">
      <c r="B28" s="49" t="s">
        <v>390</v>
      </c>
      <c r="C28" s="57" t="s">
        <v>420</v>
      </c>
      <c r="D28" s="53" t="s">
        <v>391</v>
      </c>
      <c r="E28" s="46">
        <f>AVERAGE(3.75, 3, 3, 3.5, 4)</f>
        <v>3.45</v>
      </c>
    </row>
    <row r="29" spans="2:5" s="589" customFormat="1" ht="185.25" x14ac:dyDescent="0.2">
      <c r="B29" s="498" t="s">
        <v>392</v>
      </c>
      <c r="C29" s="499" t="s">
        <v>418</v>
      </c>
      <c r="D29" s="500" t="s">
        <v>393</v>
      </c>
      <c r="E29" s="632">
        <f>AVERAGE(2.5,3,2.5,2,0,2.5)</f>
        <v>2.0833333333333335</v>
      </c>
    </row>
    <row r="30" spans="2:5" ht="142.5" x14ac:dyDescent="0.2">
      <c r="B30" s="498" t="s">
        <v>394</v>
      </c>
      <c r="C30" s="499" t="s">
        <v>314</v>
      </c>
      <c r="D30" s="500" t="s">
        <v>395</v>
      </c>
      <c r="E30" s="501">
        <f>E28*2</f>
        <v>6.9</v>
      </c>
    </row>
    <row r="31" spans="2:5" s="589" customFormat="1" ht="228" x14ac:dyDescent="0.2">
      <c r="B31" s="498" t="s">
        <v>396</v>
      </c>
      <c r="C31" s="57" t="s">
        <v>419</v>
      </c>
      <c r="D31" s="500" t="s">
        <v>397</v>
      </c>
      <c r="E31" s="633">
        <f>AVERAGE(3.5,5,3.5,3.75,5,3)</f>
        <v>3.9583333333333335</v>
      </c>
    </row>
    <row r="32" spans="2:5" ht="128.25" x14ac:dyDescent="0.2">
      <c r="B32" s="497" t="s">
        <v>398</v>
      </c>
      <c r="C32" s="44" t="s">
        <v>313</v>
      </c>
      <c r="D32" s="45" t="s">
        <v>399</v>
      </c>
      <c r="E32" s="54">
        <f>AVERAGE(3,5,3,2.5,4)</f>
        <v>3.5</v>
      </c>
    </row>
    <row r="33" spans="2:103" s="589" customFormat="1" ht="71.25" x14ac:dyDescent="0.2">
      <c r="B33" s="497" t="s">
        <v>402</v>
      </c>
      <c r="C33" s="44" t="s">
        <v>400</v>
      </c>
      <c r="D33" s="45" t="s">
        <v>401</v>
      </c>
      <c r="E33" s="629">
        <f>AVERAGE(5,5,3.5,4,5,4)</f>
        <v>4.416666666666667</v>
      </c>
    </row>
    <row r="34" spans="2:103" x14ac:dyDescent="0.2">
      <c r="B34" s="55"/>
      <c r="C34" s="56"/>
      <c r="D34" s="56"/>
      <c r="E34" s="52"/>
    </row>
    <row r="35" spans="2:103" x14ac:dyDescent="0.2">
      <c r="B35" s="55"/>
      <c r="C35" s="56"/>
      <c r="D35" s="56"/>
      <c r="E35" s="52"/>
    </row>
    <row r="36" spans="2:103" ht="15.75" x14ac:dyDescent="0.25">
      <c r="B36" s="676" t="s">
        <v>528</v>
      </c>
      <c r="D36" s="59"/>
    </row>
    <row r="37" spans="2:103" ht="18" x14ac:dyDescent="0.25">
      <c r="B37" s="58"/>
      <c r="C37" s="677"/>
      <c r="D37" s="678"/>
      <c r="E37" s="60" t="s">
        <v>534</v>
      </c>
    </row>
    <row r="38" spans="2:103" ht="30" x14ac:dyDescent="0.25">
      <c r="B38" s="61"/>
      <c r="C38" s="42" t="s">
        <v>57</v>
      </c>
      <c r="D38" s="679" t="s">
        <v>122</v>
      </c>
      <c r="E38" s="62">
        <v>2016</v>
      </c>
      <c r="F38" s="41">
        <v>2017</v>
      </c>
      <c r="G38" s="41">
        <f>F38+1</f>
        <v>2018</v>
      </c>
      <c r="H38" s="41">
        <f t="shared" ref="H38:X38" si="0">G38+1</f>
        <v>2019</v>
      </c>
      <c r="I38" s="41">
        <f t="shared" si="0"/>
        <v>2020</v>
      </c>
      <c r="J38" s="41">
        <f t="shared" si="0"/>
        <v>2021</v>
      </c>
      <c r="K38" s="41">
        <f t="shared" si="0"/>
        <v>2022</v>
      </c>
      <c r="L38" s="41">
        <f t="shared" si="0"/>
        <v>2023</v>
      </c>
      <c r="M38" s="41">
        <f t="shared" si="0"/>
        <v>2024</v>
      </c>
      <c r="N38" s="41">
        <f t="shared" si="0"/>
        <v>2025</v>
      </c>
      <c r="O38" s="41">
        <f t="shared" si="0"/>
        <v>2026</v>
      </c>
      <c r="P38" s="41">
        <f t="shared" si="0"/>
        <v>2027</v>
      </c>
      <c r="Q38" s="41">
        <f t="shared" si="0"/>
        <v>2028</v>
      </c>
      <c r="R38" s="41">
        <f t="shared" si="0"/>
        <v>2029</v>
      </c>
      <c r="S38" s="41">
        <f t="shared" si="0"/>
        <v>2030</v>
      </c>
      <c r="T38" s="41">
        <f t="shared" si="0"/>
        <v>2031</v>
      </c>
      <c r="U38" s="41">
        <f t="shared" si="0"/>
        <v>2032</v>
      </c>
      <c r="V38" s="41">
        <f t="shared" si="0"/>
        <v>2033</v>
      </c>
      <c r="W38" s="41">
        <f t="shared" si="0"/>
        <v>2034</v>
      </c>
      <c r="X38" s="41">
        <f t="shared" si="0"/>
        <v>2035</v>
      </c>
      <c r="Y38" s="41">
        <f t="shared" ref="Y38:BD38" si="1">X38+1</f>
        <v>2036</v>
      </c>
      <c r="Z38" s="41">
        <f t="shared" si="1"/>
        <v>2037</v>
      </c>
      <c r="AA38" s="41">
        <f t="shared" si="1"/>
        <v>2038</v>
      </c>
      <c r="AB38" s="41">
        <f t="shared" si="1"/>
        <v>2039</v>
      </c>
      <c r="AC38" s="41">
        <f t="shared" si="1"/>
        <v>2040</v>
      </c>
      <c r="AD38" s="41">
        <f t="shared" si="1"/>
        <v>2041</v>
      </c>
      <c r="AE38" s="41">
        <f t="shared" si="1"/>
        <v>2042</v>
      </c>
      <c r="AF38" s="41">
        <f t="shared" si="1"/>
        <v>2043</v>
      </c>
      <c r="AG38" s="41">
        <f t="shared" si="1"/>
        <v>2044</v>
      </c>
      <c r="AH38" s="41">
        <f t="shared" si="1"/>
        <v>2045</v>
      </c>
      <c r="AI38" s="41">
        <f t="shared" si="1"/>
        <v>2046</v>
      </c>
      <c r="AJ38" s="41">
        <f t="shared" si="1"/>
        <v>2047</v>
      </c>
      <c r="AK38" s="41">
        <f t="shared" si="1"/>
        <v>2048</v>
      </c>
      <c r="AL38" s="41">
        <f t="shared" si="1"/>
        <v>2049</v>
      </c>
      <c r="AM38" s="41">
        <f t="shared" si="1"/>
        <v>2050</v>
      </c>
      <c r="AN38" s="41">
        <f t="shared" si="1"/>
        <v>2051</v>
      </c>
      <c r="AO38" s="41">
        <f t="shared" si="1"/>
        <v>2052</v>
      </c>
      <c r="AP38" s="41">
        <f t="shared" si="1"/>
        <v>2053</v>
      </c>
      <c r="AQ38" s="41">
        <f t="shared" si="1"/>
        <v>2054</v>
      </c>
      <c r="AR38" s="41">
        <f t="shared" si="1"/>
        <v>2055</v>
      </c>
      <c r="AS38" s="41">
        <f t="shared" si="1"/>
        <v>2056</v>
      </c>
      <c r="AT38" s="41">
        <f t="shared" si="1"/>
        <v>2057</v>
      </c>
      <c r="AU38" s="41">
        <f t="shared" si="1"/>
        <v>2058</v>
      </c>
      <c r="AV38" s="41">
        <f t="shared" si="1"/>
        <v>2059</v>
      </c>
      <c r="AW38" s="41">
        <f t="shared" si="1"/>
        <v>2060</v>
      </c>
      <c r="AX38" s="41">
        <f t="shared" si="1"/>
        <v>2061</v>
      </c>
      <c r="AY38" s="41">
        <f t="shared" si="1"/>
        <v>2062</v>
      </c>
      <c r="AZ38" s="41">
        <f t="shared" si="1"/>
        <v>2063</v>
      </c>
      <c r="BA38" s="41">
        <f t="shared" si="1"/>
        <v>2064</v>
      </c>
      <c r="BB38" s="41">
        <f t="shared" si="1"/>
        <v>2065</v>
      </c>
      <c r="BC38" s="41">
        <f t="shared" si="1"/>
        <v>2066</v>
      </c>
      <c r="BD38" s="41">
        <f t="shared" si="1"/>
        <v>2067</v>
      </c>
      <c r="BE38" s="41">
        <f t="shared" ref="BE38:CK38" si="2">BD38+1</f>
        <v>2068</v>
      </c>
      <c r="BF38" s="41">
        <f t="shared" si="2"/>
        <v>2069</v>
      </c>
      <c r="BG38" s="41">
        <f t="shared" si="2"/>
        <v>2070</v>
      </c>
      <c r="BH38" s="41">
        <f t="shared" si="2"/>
        <v>2071</v>
      </c>
      <c r="BI38" s="41">
        <f t="shared" si="2"/>
        <v>2072</v>
      </c>
      <c r="BJ38" s="41">
        <f t="shared" si="2"/>
        <v>2073</v>
      </c>
      <c r="BK38" s="41">
        <f t="shared" si="2"/>
        <v>2074</v>
      </c>
      <c r="BL38" s="41">
        <f t="shared" si="2"/>
        <v>2075</v>
      </c>
      <c r="BM38" s="41">
        <f t="shared" si="2"/>
        <v>2076</v>
      </c>
      <c r="BN38" s="41">
        <f t="shared" si="2"/>
        <v>2077</v>
      </c>
      <c r="BO38" s="41">
        <f t="shared" si="2"/>
        <v>2078</v>
      </c>
      <c r="BP38" s="41">
        <f t="shared" si="2"/>
        <v>2079</v>
      </c>
      <c r="BQ38" s="41">
        <f t="shared" si="2"/>
        <v>2080</v>
      </c>
      <c r="BR38" s="41">
        <f t="shared" si="2"/>
        <v>2081</v>
      </c>
      <c r="BS38" s="41">
        <f t="shared" si="2"/>
        <v>2082</v>
      </c>
      <c r="BT38" s="41">
        <f t="shared" si="2"/>
        <v>2083</v>
      </c>
      <c r="BU38" s="41">
        <f t="shared" si="2"/>
        <v>2084</v>
      </c>
      <c r="BV38" s="41">
        <f t="shared" si="2"/>
        <v>2085</v>
      </c>
      <c r="BW38" s="41">
        <f t="shared" si="2"/>
        <v>2086</v>
      </c>
      <c r="BX38" s="41">
        <f t="shared" si="2"/>
        <v>2087</v>
      </c>
      <c r="BY38" s="41">
        <f t="shared" si="2"/>
        <v>2088</v>
      </c>
      <c r="BZ38" s="41">
        <f t="shared" si="2"/>
        <v>2089</v>
      </c>
      <c r="CA38" s="41">
        <f t="shared" si="2"/>
        <v>2090</v>
      </c>
      <c r="CB38" s="41">
        <f t="shared" si="2"/>
        <v>2091</v>
      </c>
      <c r="CC38" s="41">
        <f t="shared" si="2"/>
        <v>2092</v>
      </c>
      <c r="CD38" s="41">
        <f t="shared" si="2"/>
        <v>2093</v>
      </c>
      <c r="CE38" s="41">
        <f t="shared" si="2"/>
        <v>2094</v>
      </c>
      <c r="CF38" s="41">
        <f t="shared" si="2"/>
        <v>2095</v>
      </c>
      <c r="CG38" s="41">
        <f t="shared" si="2"/>
        <v>2096</v>
      </c>
      <c r="CH38" s="41">
        <f t="shared" si="2"/>
        <v>2097</v>
      </c>
      <c r="CI38" s="41">
        <f t="shared" si="2"/>
        <v>2098</v>
      </c>
      <c r="CJ38" s="41">
        <f t="shared" si="2"/>
        <v>2099</v>
      </c>
      <c r="CK38" s="41">
        <f t="shared" si="2"/>
        <v>2100</v>
      </c>
      <c r="CM38" s="51"/>
      <c r="CN38" s="51"/>
      <c r="CO38" s="51"/>
      <c r="CP38" s="51"/>
      <c r="CQ38" s="51"/>
      <c r="CR38" s="51"/>
      <c r="CS38" s="51"/>
      <c r="CT38" s="51"/>
      <c r="CU38" s="51"/>
      <c r="CV38" s="51"/>
      <c r="CW38" s="51"/>
      <c r="CX38" s="51"/>
      <c r="CY38" s="51"/>
    </row>
    <row r="39" spans="2:103" ht="28.5" x14ac:dyDescent="0.2">
      <c r="B39" s="55" t="s">
        <v>535</v>
      </c>
      <c r="C39" s="677" t="s">
        <v>69</v>
      </c>
      <c r="D39" s="680"/>
      <c r="E39" s="63">
        <v>63.356002076365392</v>
      </c>
      <c r="F39" s="63">
        <v>64.306342107510858</v>
      </c>
      <c r="G39" s="63">
        <v>65.270937239123512</v>
      </c>
      <c r="H39" s="63">
        <v>66.250001297710369</v>
      </c>
      <c r="I39" s="63">
        <v>67.243751317176006</v>
      </c>
      <c r="J39" s="63">
        <v>68.364480505795598</v>
      </c>
      <c r="K39" s="63">
        <v>69.485209694415204</v>
      </c>
      <c r="L39" s="63">
        <v>70.60593888303481</v>
      </c>
      <c r="M39" s="63">
        <v>71.726668071654402</v>
      </c>
      <c r="N39" s="63">
        <v>72.847397260274008</v>
      </c>
      <c r="O39" s="63">
        <v>73.968126448893599</v>
      </c>
      <c r="P39" s="63">
        <v>75.088855637513205</v>
      </c>
      <c r="Q39" s="63">
        <v>76.209584826132797</v>
      </c>
      <c r="R39" s="63">
        <v>77.330314014752403</v>
      </c>
      <c r="S39" s="63">
        <v>78.451043203372009</v>
      </c>
      <c r="T39" s="63">
        <v>85.735782929399406</v>
      </c>
      <c r="U39" s="63">
        <v>93.020522655426802</v>
      </c>
      <c r="V39" s="63">
        <v>100.3052623814542</v>
      </c>
      <c r="W39" s="63">
        <v>107.59000210748161</v>
      </c>
      <c r="X39" s="63">
        <v>114.87474183350901</v>
      </c>
      <c r="Y39" s="63">
        <v>122.1594815595364</v>
      </c>
      <c r="Z39" s="63">
        <v>129.4442212855638</v>
      </c>
      <c r="AA39" s="63">
        <v>136.7289610115912</v>
      </c>
      <c r="AB39" s="63">
        <v>144.01370073761862</v>
      </c>
      <c r="AC39" s="63">
        <v>151.29844046364602</v>
      </c>
      <c r="AD39" s="63">
        <v>158.58318018967341</v>
      </c>
      <c r="AE39" s="63">
        <v>165.86791991570081</v>
      </c>
      <c r="AF39" s="63">
        <v>173.15265964172821</v>
      </c>
      <c r="AG39" s="63">
        <v>180.4373993677556</v>
      </c>
      <c r="AH39" s="63">
        <v>187.722139093783</v>
      </c>
      <c r="AI39" s="63">
        <v>195.0068788198104</v>
      </c>
      <c r="AJ39" s="63">
        <v>202.29161854583782</v>
      </c>
      <c r="AK39" s="63">
        <v>209.57635827186522</v>
      </c>
      <c r="AL39" s="63">
        <v>216.86109799789261</v>
      </c>
      <c r="AM39" s="63">
        <v>224.14583772392001</v>
      </c>
      <c r="AN39" s="63">
        <v>232.07252582517495</v>
      </c>
      <c r="AO39" s="63">
        <v>239.75151088944705</v>
      </c>
      <c r="AP39" s="63">
        <v>247.46784922916851</v>
      </c>
      <c r="AQ39" s="63">
        <v>255.18688247748193</v>
      </c>
      <c r="AR39" s="63">
        <v>262.65987056134873</v>
      </c>
      <c r="AS39" s="63">
        <v>270.17720578040331</v>
      </c>
      <c r="AT39" s="63">
        <v>277.42091025197919</v>
      </c>
      <c r="AU39" s="63">
        <v>284.49233454547033</v>
      </c>
      <c r="AV39" s="63">
        <v>291.44510209542443</v>
      </c>
      <c r="AW39" s="63">
        <v>298.22304312189692</v>
      </c>
      <c r="AX39" s="63">
        <v>303.60262697160016</v>
      </c>
      <c r="AY39" s="63">
        <v>308.94972406634645</v>
      </c>
      <c r="AZ39" s="63">
        <v>313.75514982573219</v>
      </c>
      <c r="BA39" s="63">
        <v>318.30282590354665</v>
      </c>
      <c r="BB39" s="63">
        <v>322.30251253068576</v>
      </c>
      <c r="BC39" s="63">
        <v>326.24711378266528</v>
      </c>
      <c r="BD39" s="63">
        <v>329.54048920821975</v>
      </c>
      <c r="BE39" s="63">
        <v>332.55222881021126</v>
      </c>
      <c r="BF39" s="63">
        <v>335.10687856414216</v>
      </c>
      <c r="BG39" s="63">
        <v>337.31013709832303</v>
      </c>
      <c r="BH39" s="63">
        <v>339.4985936372475</v>
      </c>
      <c r="BI39" s="63">
        <v>341.31235287454393</v>
      </c>
      <c r="BJ39" s="63">
        <v>342.85259994681553</v>
      </c>
      <c r="BK39" s="63">
        <v>343.77609785944912</v>
      </c>
      <c r="BL39" s="63">
        <v>344.74589722770071</v>
      </c>
      <c r="BM39" s="63">
        <v>344.82883763948922</v>
      </c>
      <c r="BN39" s="63">
        <v>344.95287854240775</v>
      </c>
      <c r="BO39" s="63">
        <v>344.52325778711776</v>
      </c>
      <c r="BP39" s="63">
        <v>343.88722762368332</v>
      </c>
      <c r="BQ39" s="63">
        <v>342.63037884659701</v>
      </c>
      <c r="BR39" s="63">
        <v>342.4570263511136</v>
      </c>
      <c r="BS39" s="63">
        <v>341.68212426226984</v>
      </c>
      <c r="BT39" s="63">
        <v>340.64763803913183</v>
      </c>
      <c r="BU39" s="63">
        <v>339.39747235172109</v>
      </c>
      <c r="BV39" s="63">
        <v>338.29773723622009</v>
      </c>
      <c r="BW39" s="63">
        <v>336.54075981788878</v>
      </c>
      <c r="BX39" s="63">
        <v>334.51711911611011</v>
      </c>
      <c r="BY39" s="63">
        <v>332.44075897343333</v>
      </c>
      <c r="BZ39" s="63">
        <v>330.04784057470323</v>
      </c>
      <c r="CA39" s="63">
        <v>327.63205506644846</v>
      </c>
      <c r="CB39" s="63">
        <v>325.59051169193759</v>
      </c>
      <c r="CC39" s="63">
        <v>323.49306813318719</v>
      </c>
      <c r="CD39" s="63">
        <v>320.87151555812392</v>
      </c>
      <c r="CE39" s="63">
        <v>318.18575514558376</v>
      </c>
      <c r="CF39" s="63">
        <v>315.38820225432244</v>
      </c>
      <c r="CG39" s="63">
        <v>312.51712380894617</v>
      </c>
      <c r="CH39" s="63">
        <v>309.76728206727574</v>
      </c>
      <c r="CI39" s="63">
        <v>306.51948042935345</v>
      </c>
      <c r="CJ39" s="63">
        <v>303.57613042315671</v>
      </c>
      <c r="CK39" s="63">
        <v>300.32472943762582</v>
      </c>
      <c r="CL39" s="64"/>
      <c r="CM39" s="65"/>
      <c r="CN39" s="65"/>
      <c r="CO39" s="65"/>
      <c r="CP39" s="65"/>
      <c r="CQ39" s="65"/>
      <c r="CR39" s="65"/>
      <c r="CS39" s="65"/>
      <c r="CT39" s="65"/>
      <c r="CU39" s="65"/>
      <c r="CV39" s="65"/>
      <c r="CW39" s="65"/>
    </row>
    <row r="40" spans="2:103" x14ac:dyDescent="0.2">
      <c r="B40" s="589"/>
      <c r="D40" s="48"/>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row>
    <row r="41" spans="2:103" x14ac:dyDescent="0.2">
      <c r="B41" s="589" t="s">
        <v>536</v>
      </c>
      <c r="D41" s="48"/>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c r="CS41" s="51"/>
      <c r="CT41" s="51"/>
      <c r="CU41" s="51"/>
      <c r="CV41" s="51"/>
      <c r="CW41" s="51"/>
    </row>
    <row r="42" spans="2:103" s="589" customFormat="1" x14ac:dyDescent="0.2">
      <c r="C42" s="38"/>
      <c r="D42" s="48"/>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row>
    <row r="43" spans="2:103" s="589" customFormat="1" x14ac:dyDescent="0.2">
      <c r="B43" s="589" t="s">
        <v>376</v>
      </c>
      <c r="C43" s="38"/>
      <c r="D43" s="48"/>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row>
    <row r="44" spans="2:103" s="589" customFormat="1" x14ac:dyDescent="0.2">
      <c r="B44" s="589" t="s">
        <v>537</v>
      </c>
      <c r="C44" s="38"/>
      <c r="D44" s="48"/>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row>
    <row r="45" spans="2:103" x14ac:dyDescent="0.2">
      <c r="D45" s="48"/>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row>
    <row r="46" spans="2:103" x14ac:dyDescent="0.2">
      <c r="D46" s="48"/>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row>
    <row r="47" spans="2:103" ht="18" x14ac:dyDescent="0.25">
      <c r="B47" s="40" t="s">
        <v>533</v>
      </c>
      <c r="D47" s="48"/>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row>
    <row r="48" spans="2:103" x14ac:dyDescent="0.2">
      <c r="D48" s="48"/>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row>
    <row r="49" spans="2:118" ht="18" x14ac:dyDescent="0.25">
      <c r="B49" s="40" t="s">
        <v>201</v>
      </c>
      <c r="C49" s="48"/>
      <c r="D49" s="48"/>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row>
    <row r="50" spans="2:118" x14ac:dyDescent="0.2">
      <c r="C50" s="48"/>
      <c r="D50" s="48"/>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row>
    <row r="51" spans="2:118" x14ac:dyDescent="0.2">
      <c r="B51" s="37" t="s">
        <v>202</v>
      </c>
      <c r="C51" s="48"/>
      <c r="D51" s="48"/>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row>
    <row r="52" spans="2:118" x14ac:dyDescent="0.2">
      <c r="C52" s="48"/>
      <c r="D52" s="48"/>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DN52" s="51"/>
    </row>
    <row r="53" spans="2:118" ht="60" x14ac:dyDescent="0.25">
      <c r="B53" s="41"/>
      <c r="C53" s="686" t="s">
        <v>68</v>
      </c>
      <c r="D53" s="687" t="s">
        <v>65</v>
      </c>
      <c r="E53" s="681" t="s">
        <v>543</v>
      </c>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row>
    <row r="54" spans="2:118" ht="28.5" x14ac:dyDescent="0.2">
      <c r="B54" s="684" t="s">
        <v>544</v>
      </c>
      <c r="C54" s="682" t="s">
        <v>541</v>
      </c>
      <c r="D54" s="45"/>
      <c r="E54" s="685">
        <v>-50</v>
      </c>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c r="CS54" s="51"/>
      <c r="CT54" s="51"/>
      <c r="CU54" s="51"/>
      <c r="CV54" s="51"/>
      <c r="CW54" s="51"/>
    </row>
    <row r="55" spans="2:118" ht="28.5" x14ac:dyDescent="0.2">
      <c r="B55" s="684" t="s">
        <v>545</v>
      </c>
      <c r="C55" s="683" t="s">
        <v>541</v>
      </c>
      <c r="D55" s="53"/>
      <c r="E55" s="685">
        <v>-150</v>
      </c>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c r="BX55" s="51"/>
      <c r="BY55" s="51"/>
      <c r="BZ55" s="51"/>
      <c r="CA55" s="51"/>
      <c r="CB55" s="51"/>
      <c r="CC55" s="51"/>
      <c r="CD55" s="51"/>
      <c r="CE55" s="51"/>
      <c r="CF55" s="51"/>
      <c r="CG55" s="51"/>
      <c r="CH55" s="51"/>
      <c r="CI55" s="51"/>
      <c r="CJ55" s="51"/>
      <c r="CK55" s="51"/>
      <c r="CL55" s="51"/>
      <c r="CM55" s="51"/>
      <c r="CN55" s="51"/>
      <c r="CO55" s="51"/>
      <c r="CP55" s="51"/>
      <c r="CQ55" s="51"/>
      <c r="CR55" s="51"/>
      <c r="CS55" s="51"/>
      <c r="CT55" s="51"/>
      <c r="CU55" s="51"/>
      <c r="CV55" s="51"/>
      <c r="CW55" s="51"/>
    </row>
    <row r="56" spans="2:118" ht="28.5" x14ac:dyDescent="0.2">
      <c r="B56" s="684" t="s">
        <v>546</v>
      </c>
      <c r="C56" s="683" t="s">
        <v>541</v>
      </c>
      <c r="D56" s="53"/>
      <c r="E56" s="685">
        <v>-350</v>
      </c>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c r="BX56" s="51"/>
      <c r="BY56" s="51"/>
      <c r="BZ56" s="51"/>
      <c r="CA56" s="51"/>
      <c r="CB56" s="51"/>
      <c r="CC56" s="51"/>
      <c r="CD56" s="51"/>
      <c r="CE56" s="51"/>
      <c r="CF56" s="51"/>
      <c r="CG56" s="51"/>
      <c r="CH56" s="51"/>
      <c r="CI56" s="51"/>
      <c r="CJ56" s="51"/>
      <c r="CK56" s="51"/>
      <c r="CL56" s="51"/>
      <c r="CM56" s="51"/>
      <c r="CN56" s="51"/>
      <c r="CO56" s="51"/>
      <c r="CP56" s="51"/>
      <c r="CQ56" s="51"/>
      <c r="CR56" s="51"/>
      <c r="CS56" s="51"/>
      <c r="CT56" s="51"/>
      <c r="CU56" s="51"/>
      <c r="CV56" s="51"/>
      <c r="CW56" s="51"/>
    </row>
    <row r="57" spans="2:118" x14ac:dyDescent="0.2">
      <c r="B57" s="589"/>
      <c r="C57" s="48"/>
      <c r="D57" s="56"/>
      <c r="E57" s="52"/>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51"/>
      <c r="CB57" s="51"/>
      <c r="CC57" s="51"/>
      <c r="CD57" s="51"/>
      <c r="CE57" s="51"/>
      <c r="CF57" s="51"/>
      <c r="CG57" s="51"/>
      <c r="CH57" s="51"/>
      <c r="CI57" s="51"/>
      <c r="CJ57" s="51"/>
      <c r="CK57" s="51"/>
      <c r="CL57" s="51"/>
      <c r="CM57" s="51"/>
      <c r="CN57" s="51"/>
      <c r="CO57" s="51"/>
      <c r="CP57" s="51"/>
      <c r="CQ57" s="51"/>
      <c r="CR57" s="51"/>
      <c r="CS57" s="51"/>
      <c r="CT57" s="51"/>
      <c r="CU57" s="51"/>
      <c r="CV57" s="51"/>
      <c r="CW57" s="51"/>
    </row>
    <row r="58" spans="2:118" x14ac:dyDescent="0.2">
      <c r="B58" s="589" t="s">
        <v>542</v>
      </c>
      <c r="D58" s="48"/>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row>
    <row r="59" spans="2:118" x14ac:dyDescent="0.2">
      <c r="D59" s="48"/>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51"/>
      <c r="CT59" s="51"/>
      <c r="CU59" s="51"/>
      <c r="CV59" s="51"/>
      <c r="CW59" s="51"/>
    </row>
    <row r="60" spans="2:118" ht="15" x14ac:dyDescent="0.25">
      <c r="B60" s="688" t="s">
        <v>547</v>
      </c>
      <c r="C60" s="589"/>
      <c r="D60" s="589"/>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1"/>
      <c r="BZ60" s="51"/>
      <c r="CA60" s="51"/>
      <c r="CB60" s="51"/>
      <c r="CC60" s="51"/>
      <c r="CD60" s="51"/>
      <c r="CE60" s="51"/>
      <c r="CF60" s="51"/>
      <c r="CG60" s="51"/>
      <c r="CH60" s="51"/>
      <c r="CI60" s="51"/>
      <c r="CJ60" s="51"/>
      <c r="CK60" s="51"/>
      <c r="CL60" s="51"/>
      <c r="CM60" s="51"/>
      <c r="CN60" s="51"/>
      <c r="CO60" s="51"/>
      <c r="CP60" s="51"/>
      <c r="CQ60" s="51"/>
      <c r="CR60" s="51"/>
      <c r="CS60" s="51"/>
      <c r="CT60" s="51"/>
      <c r="CU60" s="51"/>
      <c r="CV60" s="51"/>
      <c r="CW60" s="51"/>
    </row>
    <row r="61" spans="2:118" x14ac:dyDescent="0.2">
      <c r="B61" s="589"/>
      <c r="C61" s="589"/>
      <c r="D61" s="589"/>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row>
    <row r="62" spans="2:118" x14ac:dyDescent="0.2">
      <c r="B62" s="589" t="s">
        <v>468</v>
      </c>
      <c r="C62" s="589">
        <v>36</v>
      </c>
      <c r="D62" s="37" t="s">
        <v>552</v>
      </c>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c r="CS62" s="51"/>
      <c r="CT62" s="51"/>
      <c r="CU62" s="51"/>
      <c r="CV62" s="51"/>
      <c r="CW62" s="51"/>
    </row>
    <row r="63" spans="2:118" x14ac:dyDescent="0.2">
      <c r="B63" s="589" t="s">
        <v>469</v>
      </c>
      <c r="C63" s="589">
        <v>43</v>
      </c>
      <c r="D63" s="589" t="s">
        <v>552</v>
      </c>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c r="CT63" s="51"/>
      <c r="CU63" s="51"/>
      <c r="CV63" s="51"/>
      <c r="CW63" s="51"/>
    </row>
    <row r="64" spans="2:118" x14ac:dyDescent="0.2">
      <c r="B64" s="589"/>
      <c r="C64" s="589"/>
      <c r="D64" s="589"/>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51"/>
      <c r="BW64" s="51"/>
      <c r="BX64" s="51"/>
      <c r="BY64" s="51"/>
      <c r="BZ64" s="51"/>
      <c r="CA64" s="51"/>
      <c r="CB64" s="51"/>
      <c r="CC64" s="51"/>
      <c r="CD64" s="51"/>
      <c r="CE64" s="51"/>
      <c r="CF64" s="51"/>
      <c r="CG64" s="51"/>
      <c r="CH64" s="51"/>
      <c r="CI64" s="51"/>
      <c r="CJ64" s="51"/>
      <c r="CK64" s="51"/>
      <c r="CL64" s="51"/>
      <c r="CM64" s="51"/>
      <c r="CN64" s="51"/>
      <c r="CO64" s="51"/>
      <c r="CP64" s="51"/>
      <c r="CQ64" s="51"/>
      <c r="CR64" s="51"/>
      <c r="CS64" s="51"/>
      <c r="CT64" s="51"/>
      <c r="CU64" s="51"/>
      <c r="CV64" s="51"/>
      <c r="CW64" s="51"/>
    </row>
    <row r="65" spans="2:101" s="589" customFormat="1" ht="15.75" x14ac:dyDescent="0.25">
      <c r="B65" s="689"/>
      <c r="C65" s="694" t="s">
        <v>551</v>
      </c>
      <c r="D65" s="693"/>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51"/>
      <c r="CQ65" s="51"/>
      <c r="CR65" s="51"/>
      <c r="CS65" s="51"/>
      <c r="CT65" s="51"/>
      <c r="CU65" s="51"/>
      <c r="CV65" s="51"/>
      <c r="CW65" s="51"/>
    </row>
    <row r="66" spans="2:101" ht="15" x14ac:dyDescent="0.25">
      <c r="B66" s="687" t="s">
        <v>550</v>
      </c>
      <c r="C66" s="62" t="s">
        <v>548</v>
      </c>
      <c r="D66" s="62" t="s">
        <v>549</v>
      </c>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row>
    <row r="67" spans="2:101" x14ac:dyDescent="0.2">
      <c r="B67" s="690" t="s">
        <v>470</v>
      </c>
      <c r="C67" s="685">
        <v>-20390</v>
      </c>
      <c r="D67" s="691">
        <f>(C63/C62)*C67</f>
        <v>-24354.722222222223</v>
      </c>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row>
    <row r="68" spans="2:101" x14ac:dyDescent="0.2">
      <c r="B68" s="690" t="s">
        <v>471</v>
      </c>
      <c r="C68" s="685">
        <v>-26620</v>
      </c>
      <c r="D68" s="691">
        <f>(C63/C62)*C68</f>
        <v>-31796.111111111109</v>
      </c>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row>
    <row r="69" spans="2:101" ht="28.5" x14ac:dyDescent="0.2">
      <c r="B69" s="690" t="s">
        <v>472</v>
      </c>
      <c r="C69" s="685">
        <v>-32744</v>
      </c>
      <c r="D69" s="691">
        <f>(C63/C62)*C69</f>
        <v>-39110.888888888891</v>
      </c>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1"/>
      <c r="CT69" s="51"/>
      <c r="CU69" s="51"/>
      <c r="CV69" s="51"/>
      <c r="CW69" s="51"/>
    </row>
    <row r="70" spans="2:101" x14ac:dyDescent="0.2">
      <c r="B70" s="589"/>
      <c r="C70" s="589"/>
      <c r="D70" s="692"/>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row>
    <row r="71" spans="2:101" x14ac:dyDescent="0.2">
      <c r="B71" s="589" t="s">
        <v>497</v>
      </c>
      <c r="C71" s="589"/>
      <c r="D71" s="589"/>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51"/>
      <c r="BM71" s="51"/>
      <c r="BN71" s="51"/>
      <c r="BO71" s="51"/>
      <c r="BP71" s="51"/>
      <c r="BQ71" s="51"/>
      <c r="BR71" s="51"/>
      <c r="BS71" s="51"/>
      <c r="BT71" s="51"/>
      <c r="BU71" s="51"/>
      <c r="BV71" s="51"/>
      <c r="BW71" s="51"/>
      <c r="BX71" s="51"/>
      <c r="BY71" s="51"/>
      <c r="BZ71" s="51"/>
      <c r="CA71" s="51"/>
      <c r="CB71" s="51"/>
      <c r="CC71" s="51"/>
      <c r="CD71" s="51"/>
      <c r="CE71" s="51"/>
      <c r="CF71" s="51"/>
      <c r="CG71" s="51"/>
      <c r="CH71" s="51"/>
      <c r="CI71" s="51"/>
      <c r="CJ71" s="51"/>
      <c r="CK71" s="51"/>
      <c r="CL71" s="51"/>
      <c r="CM71" s="51"/>
      <c r="CN71" s="51"/>
      <c r="CO71" s="51"/>
      <c r="CP71" s="51"/>
      <c r="CQ71" s="51"/>
      <c r="CR71" s="51"/>
      <c r="CS71" s="51"/>
      <c r="CT71" s="51"/>
      <c r="CU71" s="51"/>
      <c r="CV71" s="51"/>
      <c r="CW71" s="51"/>
    </row>
    <row r="72" spans="2:101" x14ac:dyDescent="0.2">
      <c r="B72" s="589" t="s">
        <v>553</v>
      </c>
      <c r="C72" s="589"/>
      <c r="D72" s="589"/>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1"/>
      <c r="BR72" s="51"/>
      <c r="BS72" s="51"/>
      <c r="BT72" s="51"/>
      <c r="BU72" s="51"/>
      <c r="BV72" s="51"/>
      <c r="BW72" s="51"/>
      <c r="BX72" s="51"/>
      <c r="BY72" s="51"/>
      <c r="BZ72" s="51"/>
      <c r="CA72" s="51"/>
      <c r="CB72" s="51"/>
      <c r="CC72" s="51"/>
      <c r="CD72" s="51"/>
      <c r="CE72" s="51"/>
      <c r="CF72" s="51"/>
      <c r="CG72" s="51"/>
      <c r="CH72" s="51"/>
      <c r="CI72" s="51"/>
      <c r="CJ72" s="51"/>
      <c r="CK72" s="51"/>
      <c r="CL72" s="51"/>
      <c r="CM72" s="51"/>
      <c r="CN72" s="51"/>
      <c r="CO72" s="51"/>
      <c r="CP72" s="51"/>
      <c r="CQ72" s="51"/>
      <c r="CR72" s="51"/>
      <c r="CS72" s="51"/>
      <c r="CT72" s="51"/>
      <c r="CU72" s="51"/>
      <c r="CV72" s="51"/>
      <c r="CW72" s="51"/>
    </row>
    <row r="73" spans="2:101" x14ac:dyDescent="0.2">
      <c r="B73" s="589" t="s">
        <v>473</v>
      </c>
      <c r="C73" s="589"/>
      <c r="D73" s="589"/>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c r="BX73" s="51"/>
      <c r="BY73" s="51"/>
      <c r="BZ73" s="51"/>
      <c r="CA73" s="51"/>
      <c r="CB73" s="51"/>
      <c r="CC73" s="51"/>
      <c r="CD73" s="51"/>
      <c r="CE73" s="51"/>
      <c r="CF73" s="51"/>
      <c r="CG73" s="51"/>
      <c r="CH73" s="51"/>
      <c r="CI73" s="51"/>
      <c r="CJ73" s="51"/>
      <c r="CK73" s="51"/>
      <c r="CL73" s="51"/>
      <c r="CM73" s="51"/>
      <c r="CN73" s="51"/>
      <c r="CO73" s="51"/>
      <c r="CP73" s="51"/>
      <c r="CQ73" s="51"/>
      <c r="CR73" s="51"/>
      <c r="CS73" s="51"/>
      <c r="CT73" s="51"/>
      <c r="CU73" s="51"/>
      <c r="CV73" s="51"/>
      <c r="CW73" s="51"/>
    </row>
    <row r="74" spans="2:101" x14ac:dyDescent="0.2">
      <c r="B74" s="589" t="s">
        <v>554</v>
      </c>
      <c r="C74" s="589"/>
      <c r="D74" s="589"/>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U74" s="51"/>
      <c r="BV74" s="51"/>
      <c r="BW74" s="51"/>
      <c r="BX74" s="51"/>
      <c r="BY74" s="51"/>
      <c r="BZ74" s="51"/>
      <c r="CA74" s="51"/>
      <c r="CB74" s="51"/>
      <c r="CC74" s="51"/>
      <c r="CD74" s="51"/>
      <c r="CE74" s="51"/>
      <c r="CF74" s="51"/>
      <c r="CG74" s="51"/>
      <c r="CH74" s="51"/>
      <c r="CI74" s="51"/>
      <c r="CJ74" s="51"/>
      <c r="CK74" s="51"/>
      <c r="CL74" s="51"/>
      <c r="CM74" s="51"/>
      <c r="CN74" s="51"/>
      <c r="CO74" s="51"/>
      <c r="CP74" s="51"/>
      <c r="CQ74" s="51"/>
      <c r="CR74" s="51"/>
      <c r="CS74" s="51"/>
      <c r="CT74" s="51"/>
      <c r="CU74" s="51"/>
      <c r="CV74" s="51"/>
      <c r="CW74" s="51"/>
    </row>
    <row r="75" spans="2:101" x14ac:dyDescent="0.2">
      <c r="D75" s="48"/>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c r="BX75" s="51"/>
      <c r="BY75" s="51"/>
      <c r="BZ75" s="51"/>
      <c r="CA75" s="51"/>
      <c r="CB75" s="51"/>
      <c r="CC75" s="51"/>
      <c r="CD75" s="51"/>
      <c r="CE75" s="51"/>
      <c r="CF75" s="51"/>
      <c r="CG75" s="51"/>
      <c r="CH75" s="51"/>
      <c r="CI75" s="51"/>
      <c r="CJ75" s="51"/>
      <c r="CK75" s="51"/>
      <c r="CL75" s="51"/>
      <c r="CM75" s="51"/>
      <c r="CN75" s="51"/>
      <c r="CO75" s="51"/>
      <c r="CP75" s="51"/>
      <c r="CQ75" s="51"/>
      <c r="CR75" s="51"/>
      <c r="CS75" s="51"/>
      <c r="CT75" s="51"/>
      <c r="CU75" s="51"/>
      <c r="CV75" s="51"/>
      <c r="CW75" s="51"/>
    </row>
    <row r="76" spans="2:101" x14ac:dyDescent="0.2">
      <c r="D76" s="48"/>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c r="CA76" s="51"/>
      <c r="CB76" s="51"/>
      <c r="CC76" s="51"/>
      <c r="CD76" s="51"/>
      <c r="CE76" s="51"/>
      <c r="CF76" s="51"/>
      <c r="CG76" s="51"/>
      <c r="CH76" s="51"/>
      <c r="CI76" s="51"/>
      <c r="CJ76" s="51"/>
      <c r="CK76" s="51"/>
      <c r="CL76" s="51"/>
      <c r="CM76" s="51"/>
      <c r="CN76" s="51"/>
      <c r="CO76" s="51"/>
      <c r="CP76" s="51"/>
      <c r="CQ76" s="51"/>
      <c r="CR76" s="51"/>
      <c r="CS76" s="51"/>
      <c r="CT76" s="51"/>
      <c r="CU76" s="51"/>
      <c r="CV76" s="51"/>
      <c r="CW76" s="51"/>
    </row>
    <row r="77" spans="2:101" x14ac:dyDescent="0.2">
      <c r="D77" s="48"/>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51"/>
      <c r="BU77" s="51"/>
      <c r="BV77" s="51"/>
      <c r="BW77" s="51"/>
      <c r="BX77" s="51"/>
      <c r="BY77" s="51"/>
      <c r="BZ77" s="51"/>
      <c r="CA77" s="51"/>
      <c r="CB77" s="51"/>
      <c r="CC77" s="51"/>
      <c r="CD77" s="51"/>
      <c r="CE77" s="51"/>
      <c r="CF77" s="51"/>
      <c r="CG77" s="51"/>
      <c r="CH77" s="51"/>
      <c r="CI77" s="51"/>
      <c r="CJ77" s="51"/>
      <c r="CK77" s="51"/>
      <c r="CL77" s="51"/>
      <c r="CM77" s="51"/>
      <c r="CN77" s="51"/>
      <c r="CO77" s="51"/>
      <c r="CP77" s="51"/>
      <c r="CQ77" s="51"/>
      <c r="CR77" s="51"/>
      <c r="CS77" s="51"/>
      <c r="CT77" s="51"/>
      <c r="CU77" s="51"/>
      <c r="CV77" s="51"/>
      <c r="CW77" s="51"/>
    </row>
    <row r="78" spans="2:101" x14ac:dyDescent="0.2">
      <c r="D78" s="48"/>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c r="CV78" s="51"/>
      <c r="CW78" s="51"/>
    </row>
    <row r="79" spans="2:101" x14ac:dyDescent="0.2">
      <c r="D79" s="48"/>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c r="CV79" s="51"/>
      <c r="CW79" s="51"/>
    </row>
    <row r="80" spans="2:101" x14ac:dyDescent="0.2">
      <c r="D80" s="48"/>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c r="CS80" s="51"/>
      <c r="CT80" s="51"/>
      <c r="CU80" s="51"/>
      <c r="CV80" s="51"/>
      <c r="CW80" s="51"/>
    </row>
    <row r="81" spans="4:101" x14ac:dyDescent="0.2">
      <c r="D81" s="48"/>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c r="CA81" s="51"/>
      <c r="CB81" s="51"/>
      <c r="CC81" s="51"/>
      <c r="CD81" s="51"/>
      <c r="CE81" s="51"/>
      <c r="CF81" s="51"/>
      <c r="CG81" s="51"/>
      <c r="CH81" s="51"/>
      <c r="CI81" s="51"/>
      <c r="CJ81" s="51"/>
      <c r="CK81" s="51"/>
      <c r="CL81" s="51"/>
      <c r="CM81" s="51"/>
      <c r="CN81" s="51"/>
      <c r="CO81" s="51"/>
      <c r="CP81" s="51"/>
      <c r="CQ81" s="51"/>
      <c r="CR81" s="51"/>
      <c r="CS81" s="51"/>
      <c r="CT81" s="51"/>
      <c r="CU81" s="51"/>
      <c r="CV81" s="51"/>
      <c r="CW81" s="51"/>
    </row>
    <row r="82" spans="4:101" x14ac:dyDescent="0.2">
      <c r="D82" s="48"/>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c r="CP82" s="51"/>
      <c r="CQ82" s="51"/>
      <c r="CR82" s="51"/>
      <c r="CS82" s="51"/>
      <c r="CT82" s="51"/>
      <c r="CU82" s="51"/>
      <c r="CV82" s="51"/>
      <c r="CW82" s="51"/>
    </row>
    <row r="83" spans="4:101" x14ac:dyDescent="0.2">
      <c r="D83" s="48"/>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c r="CS83" s="51"/>
      <c r="CT83" s="51"/>
      <c r="CU83" s="51"/>
      <c r="CV83" s="51"/>
      <c r="CW83" s="51"/>
    </row>
    <row r="84" spans="4:101" x14ac:dyDescent="0.2">
      <c r="D84" s="48"/>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c r="CS84" s="51"/>
      <c r="CT84" s="51"/>
      <c r="CU84" s="51"/>
      <c r="CV84" s="51"/>
      <c r="CW84" s="51"/>
    </row>
    <row r="85" spans="4:101" x14ac:dyDescent="0.2">
      <c r="D85" s="48"/>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c r="CS85" s="51"/>
      <c r="CT85" s="51"/>
      <c r="CU85" s="51"/>
      <c r="CV85" s="51"/>
      <c r="CW85" s="51"/>
    </row>
    <row r="86" spans="4:101" x14ac:dyDescent="0.2">
      <c r="D86" s="48"/>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51"/>
      <c r="BO86" s="51"/>
      <c r="BP86" s="51"/>
      <c r="BQ86" s="51"/>
      <c r="BR86" s="51"/>
      <c r="BS86" s="51"/>
      <c r="BT86" s="51"/>
      <c r="BU86" s="51"/>
      <c r="BV86" s="51"/>
      <c r="BW86" s="51"/>
      <c r="BX86" s="51"/>
      <c r="BY86" s="51"/>
      <c r="BZ86" s="51"/>
      <c r="CA86" s="51"/>
      <c r="CB86" s="51"/>
      <c r="CC86" s="51"/>
      <c r="CD86" s="51"/>
      <c r="CE86" s="51"/>
      <c r="CF86" s="51"/>
      <c r="CG86" s="51"/>
      <c r="CH86" s="51"/>
      <c r="CI86" s="51"/>
      <c r="CJ86" s="51"/>
      <c r="CK86" s="51"/>
      <c r="CL86" s="51"/>
      <c r="CM86" s="51"/>
      <c r="CN86" s="51"/>
      <c r="CO86" s="51"/>
      <c r="CP86" s="51"/>
      <c r="CQ86" s="51"/>
      <c r="CR86" s="51"/>
      <c r="CS86" s="51"/>
      <c r="CT86" s="51"/>
      <c r="CU86" s="51"/>
      <c r="CV86" s="51"/>
      <c r="CW86" s="51"/>
    </row>
    <row r="87" spans="4:101" x14ac:dyDescent="0.2">
      <c r="D87" s="48"/>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c r="BZ87" s="51"/>
      <c r="CA87" s="51"/>
      <c r="CB87" s="51"/>
      <c r="CC87" s="51"/>
      <c r="CD87" s="51"/>
      <c r="CE87" s="51"/>
      <c r="CF87" s="51"/>
      <c r="CG87" s="51"/>
      <c r="CH87" s="51"/>
      <c r="CI87" s="51"/>
      <c r="CJ87" s="51"/>
      <c r="CK87" s="51"/>
      <c r="CL87" s="51"/>
      <c r="CM87" s="51"/>
      <c r="CN87" s="51"/>
      <c r="CO87" s="51"/>
      <c r="CP87" s="51"/>
      <c r="CQ87" s="51"/>
      <c r="CR87" s="51"/>
      <c r="CS87" s="51"/>
      <c r="CT87" s="51"/>
      <c r="CU87" s="51"/>
      <c r="CV87" s="51"/>
      <c r="CW87" s="51"/>
    </row>
    <row r="88" spans="4:101" x14ac:dyDescent="0.2">
      <c r="D88" s="48"/>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row>
    <row r="89" spans="4:101" x14ac:dyDescent="0.2">
      <c r="D89" s="48"/>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row>
    <row r="90" spans="4:101" x14ac:dyDescent="0.2">
      <c r="D90" s="48"/>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51"/>
      <c r="BX90" s="51"/>
      <c r="BY90" s="51"/>
      <c r="BZ90" s="51"/>
      <c r="CA90" s="51"/>
      <c r="CB90" s="51"/>
      <c r="CC90" s="51"/>
      <c r="CD90" s="51"/>
      <c r="CE90" s="51"/>
      <c r="CF90" s="51"/>
      <c r="CG90" s="51"/>
      <c r="CH90" s="51"/>
      <c r="CI90" s="51"/>
      <c r="CJ90" s="51"/>
      <c r="CK90" s="51"/>
      <c r="CL90" s="51"/>
      <c r="CM90" s="51"/>
      <c r="CN90" s="51"/>
      <c r="CO90" s="51"/>
      <c r="CP90" s="51"/>
      <c r="CQ90" s="51"/>
      <c r="CR90" s="51"/>
      <c r="CS90" s="51"/>
      <c r="CT90" s="51"/>
      <c r="CU90" s="51"/>
      <c r="CV90" s="51"/>
      <c r="CW90" s="51"/>
    </row>
    <row r="91" spans="4:101" x14ac:dyDescent="0.2">
      <c r="D91" s="48"/>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c r="BZ91" s="51"/>
      <c r="CA91" s="51"/>
      <c r="CB91" s="51"/>
      <c r="CC91" s="51"/>
      <c r="CD91" s="51"/>
      <c r="CE91" s="51"/>
      <c r="CF91" s="51"/>
      <c r="CG91" s="51"/>
      <c r="CH91" s="51"/>
      <c r="CI91" s="51"/>
      <c r="CJ91" s="51"/>
      <c r="CK91" s="51"/>
      <c r="CL91" s="51"/>
      <c r="CM91" s="51"/>
      <c r="CN91" s="51"/>
      <c r="CO91" s="51"/>
      <c r="CP91" s="51"/>
      <c r="CQ91" s="51"/>
      <c r="CR91" s="51"/>
      <c r="CS91" s="51"/>
      <c r="CT91" s="51"/>
      <c r="CU91" s="51"/>
      <c r="CV91" s="51"/>
      <c r="CW91" s="51"/>
    </row>
    <row r="92" spans="4:101" x14ac:dyDescent="0.2">
      <c r="D92" s="48"/>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c r="BZ92" s="51"/>
      <c r="CA92" s="51"/>
      <c r="CB92" s="51"/>
      <c r="CC92" s="51"/>
      <c r="CD92" s="51"/>
      <c r="CE92" s="51"/>
      <c r="CF92" s="51"/>
      <c r="CG92" s="51"/>
      <c r="CH92" s="51"/>
      <c r="CI92" s="51"/>
      <c r="CJ92" s="51"/>
      <c r="CK92" s="51"/>
      <c r="CL92" s="51"/>
      <c r="CM92" s="51"/>
      <c r="CN92" s="51"/>
      <c r="CO92" s="51"/>
      <c r="CP92" s="51"/>
      <c r="CQ92" s="51"/>
      <c r="CR92" s="51"/>
      <c r="CS92" s="51"/>
      <c r="CT92" s="51"/>
      <c r="CU92" s="51"/>
      <c r="CV92" s="51"/>
      <c r="CW92" s="51"/>
    </row>
    <row r="93" spans="4:101" x14ac:dyDescent="0.2">
      <c r="D93" s="48"/>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1"/>
      <c r="BS93" s="51"/>
      <c r="BT93" s="51"/>
      <c r="BU93" s="51"/>
      <c r="BV93" s="51"/>
      <c r="BW93" s="51"/>
      <c r="BX93" s="51"/>
      <c r="BY93" s="51"/>
      <c r="BZ93" s="51"/>
      <c r="CA93" s="51"/>
      <c r="CB93" s="51"/>
      <c r="CC93" s="51"/>
      <c r="CD93" s="51"/>
      <c r="CE93" s="51"/>
      <c r="CF93" s="51"/>
      <c r="CG93" s="51"/>
      <c r="CH93" s="51"/>
      <c r="CI93" s="51"/>
      <c r="CJ93" s="51"/>
      <c r="CK93" s="51"/>
      <c r="CL93" s="51"/>
      <c r="CM93" s="51"/>
      <c r="CN93" s="51"/>
      <c r="CO93" s="51"/>
      <c r="CP93" s="51"/>
      <c r="CQ93" s="51"/>
      <c r="CR93" s="51"/>
      <c r="CS93" s="51"/>
      <c r="CT93" s="51"/>
      <c r="CU93" s="51"/>
      <c r="CV93" s="51"/>
      <c r="CW93" s="51"/>
    </row>
    <row r="94" spans="4:101" x14ac:dyDescent="0.2">
      <c r="D94" s="48"/>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c r="BZ94" s="51"/>
      <c r="CA94" s="51"/>
      <c r="CB94" s="51"/>
      <c r="CC94" s="51"/>
      <c r="CD94" s="51"/>
      <c r="CE94" s="51"/>
      <c r="CF94" s="51"/>
      <c r="CG94" s="51"/>
      <c r="CH94" s="51"/>
      <c r="CI94" s="51"/>
      <c r="CJ94" s="51"/>
      <c r="CK94" s="51"/>
      <c r="CL94" s="51"/>
      <c r="CM94" s="51"/>
      <c r="CN94" s="51"/>
      <c r="CO94" s="51"/>
      <c r="CP94" s="51"/>
      <c r="CQ94" s="51"/>
      <c r="CR94" s="51"/>
      <c r="CS94" s="51"/>
      <c r="CT94" s="51"/>
      <c r="CU94" s="51"/>
      <c r="CV94" s="51"/>
      <c r="CW94" s="51"/>
    </row>
    <row r="95" spans="4:101" x14ac:dyDescent="0.2">
      <c r="D95" s="48"/>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c r="BZ95" s="51"/>
      <c r="CA95" s="51"/>
      <c r="CB95" s="51"/>
      <c r="CC95" s="51"/>
      <c r="CD95" s="51"/>
      <c r="CE95" s="51"/>
      <c r="CF95" s="51"/>
      <c r="CG95" s="51"/>
      <c r="CH95" s="51"/>
      <c r="CI95" s="51"/>
      <c r="CJ95" s="51"/>
      <c r="CK95" s="51"/>
      <c r="CL95" s="51"/>
      <c r="CM95" s="51"/>
      <c r="CN95" s="51"/>
      <c r="CO95" s="51"/>
      <c r="CP95" s="51"/>
      <c r="CQ95" s="51"/>
      <c r="CR95" s="51"/>
      <c r="CS95" s="51"/>
      <c r="CT95" s="51"/>
      <c r="CU95" s="51"/>
      <c r="CV95" s="51"/>
      <c r="CW95" s="51"/>
    </row>
    <row r="96" spans="4:101" x14ac:dyDescent="0.2">
      <c r="D96" s="48"/>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1"/>
      <c r="BY96" s="51"/>
      <c r="BZ96" s="51"/>
      <c r="CA96" s="51"/>
      <c r="CB96" s="51"/>
      <c r="CC96" s="51"/>
      <c r="CD96" s="51"/>
      <c r="CE96" s="51"/>
      <c r="CF96" s="51"/>
      <c r="CG96" s="51"/>
      <c r="CH96" s="51"/>
      <c r="CI96" s="51"/>
      <c r="CJ96" s="51"/>
      <c r="CK96" s="51"/>
      <c r="CL96" s="51"/>
      <c r="CM96" s="51"/>
      <c r="CN96" s="51"/>
      <c r="CO96" s="51"/>
      <c r="CP96" s="51"/>
      <c r="CQ96" s="51"/>
      <c r="CR96" s="51"/>
      <c r="CS96" s="51"/>
      <c r="CT96" s="51"/>
      <c r="CU96" s="51"/>
      <c r="CV96" s="51"/>
      <c r="CW96" s="51"/>
    </row>
    <row r="97" spans="4:101" x14ac:dyDescent="0.2">
      <c r="D97" s="48"/>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c r="BL97" s="51"/>
      <c r="BM97" s="51"/>
      <c r="BN97" s="51"/>
      <c r="BO97" s="51"/>
      <c r="BP97" s="51"/>
      <c r="BQ97" s="51"/>
      <c r="BR97" s="51"/>
      <c r="BS97" s="51"/>
      <c r="BT97" s="51"/>
      <c r="BU97" s="51"/>
      <c r="BV97" s="51"/>
      <c r="BW97" s="51"/>
      <c r="BX97" s="51"/>
      <c r="BY97" s="51"/>
      <c r="BZ97" s="51"/>
      <c r="CA97" s="51"/>
      <c r="CB97" s="51"/>
      <c r="CC97" s="51"/>
      <c r="CD97" s="51"/>
      <c r="CE97" s="51"/>
      <c r="CF97" s="51"/>
      <c r="CG97" s="51"/>
      <c r="CH97" s="51"/>
      <c r="CI97" s="51"/>
      <c r="CJ97" s="51"/>
      <c r="CK97" s="51"/>
      <c r="CL97" s="51"/>
      <c r="CM97" s="51"/>
      <c r="CN97" s="51"/>
      <c r="CO97" s="51"/>
      <c r="CP97" s="51"/>
      <c r="CQ97" s="51"/>
      <c r="CR97" s="51"/>
      <c r="CS97" s="51"/>
      <c r="CT97" s="51"/>
      <c r="CU97" s="51"/>
      <c r="CV97" s="51"/>
      <c r="CW97" s="51"/>
    </row>
    <row r="98" spans="4:101" x14ac:dyDescent="0.2">
      <c r="D98" s="48"/>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1"/>
      <c r="CB98" s="51"/>
      <c r="CC98" s="51"/>
      <c r="CD98" s="51"/>
      <c r="CE98" s="51"/>
      <c r="CF98" s="51"/>
      <c r="CG98" s="51"/>
      <c r="CH98" s="51"/>
      <c r="CI98" s="51"/>
      <c r="CJ98" s="51"/>
      <c r="CK98" s="51"/>
      <c r="CL98" s="51"/>
      <c r="CM98" s="51"/>
      <c r="CN98" s="51"/>
      <c r="CO98" s="51"/>
      <c r="CP98" s="51"/>
      <c r="CQ98" s="51"/>
      <c r="CR98" s="51"/>
      <c r="CS98" s="51"/>
      <c r="CT98" s="51"/>
      <c r="CU98" s="51"/>
      <c r="CV98" s="51"/>
      <c r="CW98" s="51"/>
    </row>
    <row r="99" spans="4:101" x14ac:dyDescent="0.2">
      <c r="D99" s="48"/>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c r="BM99" s="51"/>
      <c r="BN99" s="51"/>
      <c r="BO99" s="51"/>
      <c r="BP99" s="51"/>
      <c r="BQ99" s="51"/>
      <c r="BR99" s="51"/>
      <c r="BS99" s="51"/>
      <c r="BT99" s="51"/>
      <c r="BU99" s="51"/>
      <c r="BV99" s="51"/>
      <c r="BW99" s="51"/>
      <c r="BX99" s="51"/>
      <c r="BY99" s="51"/>
      <c r="BZ99" s="51"/>
      <c r="CA99" s="51"/>
      <c r="CB99" s="51"/>
      <c r="CC99" s="51"/>
      <c r="CD99" s="51"/>
      <c r="CE99" s="51"/>
      <c r="CF99" s="51"/>
      <c r="CG99" s="51"/>
      <c r="CH99" s="51"/>
      <c r="CI99" s="51"/>
      <c r="CJ99" s="51"/>
      <c r="CK99" s="51"/>
      <c r="CL99" s="51"/>
      <c r="CM99" s="51"/>
      <c r="CN99" s="51"/>
      <c r="CO99" s="51"/>
      <c r="CP99" s="51"/>
      <c r="CQ99" s="51"/>
      <c r="CR99" s="51"/>
      <c r="CS99" s="51"/>
      <c r="CT99" s="51"/>
      <c r="CU99" s="51"/>
      <c r="CV99" s="51"/>
      <c r="CW99" s="51"/>
    </row>
    <row r="100" spans="4:101" x14ac:dyDescent="0.2">
      <c r="D100" s="48"/>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c r="CS100" s="51"/>
      <c r="CT100" s="51"/>
      <c r="CU100" s="51"/>
      <c r="CV100" s="51"/>
      <c r="CW100" s="51"/>
    </row>
    <row r="101" spans="4:101" x14ac:dyDescent="0.2">
      <c r="D101" s="48"/>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c r="CB101" s="51"/>
      <c r="CC101" s="51"/>
      <c r="CD101" s="51"/>
      <c r="CE101" s="51"/>
      <c r="CF101" s="51"/>
      <c r="CG101" s="51"/>
      <c r="CH101" s="51"/>
      <c r="CI101" s="51"/>
      <c r="CJ101" s="51"/>
      <c r="CK101" s="51"/>
      <c r="CL101" s="51"/>
      <c r="CM101" s="51"/>
      <c r="CN101" s="51"/>
      <c r="CO101" s="51"/>
      <c r="CP101" s="51"/>
      <c r="CQ101" s="51"/>
      <c r="CR101" s="51"/>
      <c r="CS101" s="51"/>
      <c r="CT101" s="51"/>
      <c r="CU101" s="51"/>
      <c r="CV101" s="51"/>
      <c r="CW101" s="51"/>
    </row>
    <row r="102" spans="4:101" x14ac:dyDescent="0.2">
      <c r="D102" s="48"/>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51"/>
      <c r="CI102" s="51"/>
      <c r="CJ102" s="51"/>
      <c r="CK102" s="51"/>
      <c r="CL102" s="51"/>
      <c r="CM102" s="51"/>
      <c r="CN102" s="51"/>
      <c r="CO102" s="51"/>
      <c r="CP102" s="51"/>
      <c r="CQ102" s="51"/>
      <c r="CR102" s="51"/>
      <c r="CS102" s="51"/>
      <c r="CT102" s="51"/>
      <c r="CU102" s="51"/>
      <c r="CV102" s="51"/>
      <c r="CW102" s="51"/>
    </row>
    <row r="103" spans="4:101" x14ac:dyDescent="0.2">
      <c r="D103" s="48"/>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51"/>
      <c r="CI103" s="51"/>
      <c r="CJ103" s="51"/>
      <c r="CK103" s="51"/>
      <c r="CL103" s="51"/>
      <c r="CM103" s="51"/>
      <c r="CN103" s="51"/>
      <c r="CO103" s="51"/>
      <c r="CP103" s="51"/>
      <c r="CQ103" s="51"/>
      <c r="CR103" s="51"/>
      <c r="CS103" s="51"/>
      <c r="CT103" s="51"/>
      <c r="CU103" s="51"/>
      <c r="CV103" s="51"/>
      <c r="CW103" s="51"/>
    </row>
    <row r="104" spans="4:101" x14ac:dyDescent="0.2">
      <c r="D104" s="48"/>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CC104" s="51"/>
      <c r="CD104" s="51"/>
      <c r="CE104" s="51"/>
      <c r="CF104" s="51"/>
      <c r="CG104" s="51"/>
      <c r="CH104" s="51"/>
      <c r="CI104" s="51"/>
      <c r="CJ104" s="51"/>
      <c r="CK104" s="51"/>
      <c r="CL104" s="51"/>
      <c r="CM104" s="51"/>
      <c r="CN104" s="51"/>
      <c r="CO104" s="51"/>
      <c r="CP104" s="51"/>
      <c r="CQ104" s="51"/>
      <c r="CR104" s="51"/>
      <c r="CS104" s="51"/>
      <c r="CT104" s="51"/>
      <c r="CU104" s="51"/>
      <c r="CV104" s="51"/>
      <c r="CW104" s="51"/>
    </row>
    <row r="105" spans="4:101" x14ac:dyDescent="0.2">
      <c r="D105" s="48"/>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c r="BT105" s="51"/>
      <c r="BU105" s="51"/>
      <c r="BV105" s="51"/>
      <c r="BW105" s="51"/>
      <c r="BX105" s="51"/>
      <c r="BY105" s="51"/>
      <c r="BZ105" s="51"/>
      <c r="CA105" s="51"/>
      <c r="CB105" s="51"/>
      <c r="CC105" s="51"/>
      <c r="CD105" s="51"/>
      <c r="CE105" s="51"/>
      <c r="CF105" s="51"/>
      <c r="CG105" s="51"/>
      <c r="CH105" s="51"/>
      <c r="CI105" s="51"/>
      <c r="CJ105" s="51"/>
      <c r="CK105" s="51"/>
      <c r="CL105" s="51"/>
      <c r="CM105" s="51"/>
      <c r="CN105" s="51"/>
      <c r="CO105" s="51"/>
      <c r="CP105" s="51"/>
      <c r="CQ105" s="51"/>
      <c r="CR105" s="51"/>
      <c r="CS105" s="51"/>
      <c r="CT105" s="51"/>
      <c r="CU105" s="51"/>
      <c r="CV105" s="51"/>
      <c r="CW105" s="51"/>
    </row>
    <row r="106" spans="4:101" x14ac:dyDescent="0.2">
      <c r="D106" s="48"/>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c r="BT106" s="51"/>
      <c r="BU106" s="51"/>
      <c r="BV106" s="51"/>
      <c r="BW106" s="51"/>
      <c r="BX106" s="51"/>
      <c r="BY106" s="51"/>
      <c r="BZ106" s="51"/>
      <c r="CA106" s="51"/>
      <c r="CB106" s="51"/>
      <c r="CC106" s="51"/>
      <c r="CD106" s="51"/>
      <c r="CE106" s="51"/>
      <c r="CF106" s="51"/>
      <c r="CG106" s="51"/>
      <c r="CH106" s="51"/>
      <c r="CI106" s="51"/>
      <c r="CJ106" s="51"/>
      <c r="CK106" s="51"/>
      <c r="CL106" s="51"/>
      <c r="CM106" s="51"/>
      <c r="CN106" s="51"/>
      <c r="CO106" s="51"/>
      <c r="CP106" s="51"/>
      <c r="CQ106" s="51"/>
      <c r="CR106" s="51"/>
      <c r="CS106" s="51"/>
      <c r="CT106" s="51"/>
      <c r="CU106" s="51"/>
      <c r="CV106" s="51"/>
      <c r="CW106" s="51"/>
    </row>
    <row r="107" spans="4:101" x14ac:dyDescent="0.2">
      <c r="D107" s="48"/>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c r="BQ107" s="51"/>
      <c r="BR107" s="51"/>
      <c r="BS107" s="51"/>
      <c r="BT107" s="51"/>
      <c r="BU107" s="51"/>
      <c r="BV107" s="51"/>
      <c r="BW107" s="51"/>
      <c r="BX107" s="51"/>
      <c r="BY107" s="51"/>
      <c r="BZ107" s="51"/>
      <c r="CA107" s="51"/>
      <c r="CB107" s="51"/>
      <c r="CC107" s="51"/>
      <c r="CD107" s="51"/>
      <c r="CE107" s="51"/>
      <c r="CF107" s="51"/>
      <c r="CG107" s="51"/>
      <c r="CH107" s="51"/>
      <c r="CI107" s="51"/>
      <c r="CJ107" s="51"/>
      <c r="CK107" s="51"/>
      <c r="CL107" s="51"/>
      <c r="CM107" s="51"/>
      <c r="CN107" s="51"/>
      <c r="CO107" s="51"/>
      <c r="CP107" s="51"/>
      <c r="CQ107" s="51"/>
      <c r="CR107" s="51"/>
      <c r="CS107" s="51"/>
      <c r="CT107" s="51"/>
      <c r="CU107" s="51"/>
      <c r="CV107" s="51"/>
      <c r="CW107" s="51"/>
    </row>
    <row r="108" spans="4:101" x14ac:dyDescent="0.2">
      <c r="D108" s="48"/>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c r="BR108" s="51"/>
      <c r="BS108" s="51"/>
      <c r="BT108" s="51"/>
      <c r="BU108" s="51"/>
      <c r="BV108" s="51"/>
      <c r="BW108" s="51"/>
      <c r="BX108" s="51"/>
      <c r="BY108" s="51"/>
      <c r="BZ108" s="51"/>
      <c r="CA108" s="51"/>
      <c r="CB108" s="51"/>
      <c r="CC108" s="51"/>
      <c r="CD108" s="51"/>
      <c r="CE108" s="51"/>
      <c r="CF108" s="51"/>
      <c r="CG108" s="51"/>
      <c r="CH108" s="51"/>
      <c r="CI108" s="51"/>
      <c r="CJ108" s="51"/>
      <c r="CK108" s="51"/>
      <c r="CL108" s="51"/>
      <c r="CM108" s="51"/>
      <c r="CN108" s="51"/>
      <c r="CO108" s="51"/>
      <c r="CP108" s="51"/>
      <c r="CQ108" s="51"/>
      <c r="CR108" s="51"/>
      <c r="CS108" s="51"/>
      <c r="CT108" s="51"/>
      <c r="CU108" s="51"/>
      <c r="CV108" s="51"/>
      <c r="CW108" s="51"/>
    </row>
    <row r="109" spans="4:101" x14ac:dyDescent="0.2">
      <c r="D109" s="48"/>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c r="BQ109" s="51"/>
      <c r="BR109" s="51"/>
      <c r="BS109" s="51"/>
      <c r="BT109" s="51"/>
      <c r="BU109" s="51"/>
      <c r="BV109" s="51"/>
      <c r="BW109" s="51"/>
      <c r="BX109" s="51"/>
      <c r="BY109" s="51"/>
      <c r="BZ109" s="51"/>
      <c r="CA109" s="51"/>
      <c r="CB109" s="51"/>
      <c r="CC109" s="51"/>
      <c r="CD109" s="51"/>
      <c r="CE109" s="51"/>
      <c r="CF109" s="51"/>
      <c r="CG109" s="51"/>
      <c r="CH109" s="51"/>
      <c r="CI109" s="51"/>
      <c r="CJ109" s="51"/>
      <c r="CK109" s="51"/>
      <c r="CL109" s="51"/>
      <c r="CM109" s="51"/>
      <c r="CN109" s="51"/>
      <c r="CO109" s="51"/>
      <c r="CP109" s="51"/>
      <c r="CQ109" s="51"/>
      <c r="CR109" s="51"/>
      <c r="CS109" s="51"/>
      <c r="CT109" s="51"/>
      <c r="CU109" s="51"/>
      <c r="CV109" s="51"/>
      <c r="CW109" s="51"/>
    </row>
    <row r="110" spans="4:101" x14ac:dyDescent="0.2">
      <c r="D110" s="48"/>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c r="BX110" s="51"/>
      <c r="BY110" s="51"/>
      <c r="BZ110" s="51"/>
      <c r="CA110" s="51"/>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row>
    <row r="111" spans="4:101" x14ac:dyDescent="0.2">
      <c r="D111" s="48"/>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row>
    <row r="112" spans="4:101" x14ac:dyDescent="0.2">
      <c r="D112" s="48"/>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51"/>
      <c r="BV112" s="51"/>
      <c r="BW112" s="51"/>
      <c r="BX112" s="51"/>
      <c r="BY112" s="51"/>
      <c r="BZ112" s="51"/>
      <c r="CA112" s="51"/>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row>
    <row r="113" spans="4:101" x14ac:dyDescent="0.2">
      <c r="D113" s="48"/>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c r="BT113" s="51"/>
      <c r="BU113" s="51"/>
      <c r="BV113" s="51"/>
      <c r="BW113" s="51"/>
      <c r="BX113" s="51"/>
      <c r="BY113" s="51"/>
      <c r="BZ113" s="51"/>
      <c r="CA113" s="51"/>
      <c r="CB113" s="51"/>
      <c r="CC113" s="51"/>
      <c r="CD113" s="51"/>
      <c r="CE113" s="51"/>
      <c r="CF113" s="51"/>
      <c r="CG113" s="51"/>
      <c r="CH113" s="51"/>
      <c r="CI113" s="51"/>
      <c r="CJ113" s="51"/>
      <c r="CK113" s="51"/>
      <c r="CL113" s="51"/>
      <c r="CM113" s="51"/>
      <c r="CN113" s="51"/>
      <c r="CO113" s="51"/>
      <c r="CP113" s="51"/>
      <c r="CQ113" s="51"/>
      <c r="CR113" s="51"/>
      <c r="CS113" s="51"/>
      <c r="CT113" s="51"/>
      <c r="CU113" s="51"/>
      <c r="CV113" s="51"/>
      <c r="CW113" s="51"/>
    </row>
    <row r="114" spans="4:101" x14ac:dyDescent="0.2">
      <c r="D114" s="48"/>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c r="BT114" s="51"/>
      <c r="BU114" s="51"/>
      <c r="BV114" s="51"/>
      <c r="BW114" s="51"/>
      <c r="BX114" s="51"/>
      <c r="BY114" s="51"/>
      <c r="BZ114" s="51"/>
      <c r="CA114" s="51"/>
      <c r="CB114" s="51"/>
      <c r="CC114" s="51"/>
      <c r="CD114" s="51"/>
      <c r="CE114" s="51"/>
      <c r="CF114" s="51"/>
      <c r="CG114" s="51"/>
      <c r="CH114" s="51"/>
      <c r="CI114" s="51"/>
      <c r="CJ114" s="51"/>
      <c r="CK114" s="51"/>
      <c r="CL114" s="51"/>
      <c r="CM114" s="51"/>
      <c r="CN114" s="51"/>
      <c r="CO114" s="51"/>
      <c r="CP114" s="51"/>
      <c r="CQ114" s="51"/>
      <c r="CR114" s="51"/>
      <c r="CS114" s="51"/>
      <c r="CT114" s="51"/>
      <c r="CU114" s="51"/>
      <c r="CV114" s="51"/>
      <c r="CW114" s="51"/>
    </row>
    <row r="115" spans="4:101" x14ac:dyDescent="0.2">
      <c r="D115" s="48"/>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c r="BX115" s="51"/>
      <c r="BY115" s="51"/>
      <c r="BZ115" s="51"/>
      <c r="CA115" s="51"/>
      <c r="CB115" s="51"/>
      <c r="CC115" s="51"/>
      <c r="CD115" s="51"/>
      <c r="CE115" s="51"/>
      <c r="CF115" s="51"/>
      <c r="CG115" s="51"/>
      <c r="CH115" s="51"/>
      <c r="CI115" s="51"/>
      <c r="CJ115" s="51"/>
      <c r="CK115" s="51"/>
      <c r="CL115" s="51"/>
      <c r="CM115" s="51"/>
      <c r="CN115" s="51"/>
      <c r="CO115" s="51"/>
      <c r="CP115" s="51"/>
      <c r="CQ115" s="51"/>
      <c r="CR115" s="51"/>
      <c r="CS115" s="51"/>
      <c r="CT115" s="51"/>
      <c r="CU115" s="51"/>
      <c r="CV115" s="51"/>
      <c r="CW115" s="51"/>
    </row>
    <row r="116" spans="4:101" x14ac:dyDescent="0.2">
      <c r="D116" s="48"/>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1"/>
      <c r="BT116" s="51"/>
      <c r="BU116" s="51"/>
      <c r="BV116" s="51"/>
      <c r="BW116" s="51"/>
      <c r="BX116" s="51"/>
      <c r="BY116" s="51"/>
      <c r="BZ116" s="51"/>
      <c r="CA116" s="51"/>
      <c r="CB116" s="51"/>
      <c r="CC116" s="51"/>
      <c r="CD116" s="51"/>
      <c r="CE116" s="51"/>
      <c r="CF116" s="51"/>
      <c r="CG116" s="51"/>
      <c r="CH116" s="51"/>
      <c r="CI116" s="51"/>
      <c r="CJ116" s="51"/>
      <c r="CK116" s="51"/>
      <c r="CL116" s="51"/>
      <c r="CM116" s="51"/>
      <c r="CN116" s="51"/>
      <c r="CO116" s="51"/>
      <c r="CP116" s="51"/>
      <c r="CQ116" s="51"/>
      <c r="CR116" s="51"/>
      <c r="CS116" s="51"/>
      <c r="CT116" s="51"/>
      <c r="CU116" s="51"/>
      <c r="CV116" s="51"/>
      <c r="CW116" s="51"/>
    </row>
    <row r="117" spans="4:101" x14ac:dyDescent="0.2">
      <c r="D117" s="48"/>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c r="CS117" s="51"/>
      <c r="CT117" s="51"/>
      <c r="CU117" s="51"/>
      <c r="CV117" s="51"/>
      <c r="CW117" s="51"/>
    </row>
    <row r="118" spans="4:101" x14ac:dyDescent="0.2">
      <c r="D118" s="48"/>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51"/>
      <c r="BT118" s="51"/>
      <c r="BU118" s="51"/>
      <c r="BV118" s="51"/>
      <c r="BW118" s="51"/>
      <c r="BX118" s="51"/>
      <c r="BY118" s="51"/>
      <c r="BZ118" s="51"/>
      <c r="CA118" s="51"/>
      <c r="CB118" s="51"/>
      <c r="CC118" s="51"/>
      <c r="CD118" s="51"/>
      <c r="CE118" s="51"/>
      <c r="CF118" s="51"/>
      <c r="CG118" s="51"/>
      <c r="CH118" s="51"/>
      <c r="CI118" s="51"/>
      <c r="CJ118" s="51"/>
      <c r="CK118" s="51"/>
      <c r="CL118" s="51"/>
      <c r="CM118" s="51"/>
      <c r="CN118" s="51"/>
      <c r="CO118" s="51"/>
      <c r="CP118" s="51"/>
      <c r="CQ118" s="51"/>
      <c r="CR118" s="51"/>
      <c r="CS118" s="51"/>
      <c r="CT118" s="51"/>
      <c r="CU118" s="51"/>
      <c r="CV118" s="51"/>
      <c r="CW118" s="51"/>
    </row>
    <row r="119" spans="4:101" x14ac:dyDescent="0.2">
      <c r="D119" s="48"/>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1"/>
      <c r="BR119" s="51"/>
      <c r="BS119" s="51"/>
      <c r="BT119" s="51"/>
      <c r="BU119" s="51"/>
      <c r="BV119" s="51"/>
      <c r="BW119" s="51"/>
      <c r="BX119" s="51"/>
      <c r="BY119" s="51"/>
      <c r="BZ119" s="51"/>
      <c r="CA119" s="51"/>
      <c r="CB119" s="51"/>
      <c r="CC119" s="51"/>
      <c r="CD119" s="51"/>
      <c r="CE119" s="51"/>
      <c r="CF119" s="51"/>
      <c r="CG119" s="51"/>
      <c r="CH119" s="51"/>
      <c r="CI119" s="51"/>
      <c r="CJ119" s="51"/>
      <c r="CK119" s="51"/>
      <c r="CL119" s="51"/>
      <c r="CM119" s="51"/>
      <c r="CN119" s="51"/>
      <c r="CO119" s="51"/>
      <c r="CP119" s="51"/>
      <c r="CQ119" s="51"/>
      <c r="CR119" s="51"/>
      <c r="CS119" s="51"/>
      <c r="CT119" s="51"/>
      <c r="CU119" s="51"/>
      <c r="CV119" s="51"/>
      <c r="CW119" s="51"/>
    </row>
    <row r="120" spans="4:101" x14ac:dyDescent="0.2">
      <c r="D120" s="48"/>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1"/>
      <c r="CH120" s="51"/>
      <c r="CI120" s="51"/>
      <c r="CJ120" s="51"/>
      <c r="CK120" s="51"/>
      <c r="CL120" s="51"/>
      <c r="CM120" s="51"/>
      <c r="CN120" s="51"/>
      <c r="CO120" s="51"/>
      <c r="CP120" s="51"/>
      <c r="CQ120" s="51"/>
      <c r="CR120" s="51"/>
      <c r="CS120" s="51"/>
      <c r="CT120" s="51"/>
      <c r="CU120" s="51"/>
      <c r="CV120" s="51"/>
      <c r="CW120" s="51"/>
    </row>
    <row r="121" spans="4:101" x14ac:dyDescent="0.2">
      <c r="D121" s="48"/>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1"/>
      <c r="CO121" s="51"/>
      <c r="CP121" s="51"/>
      <c r="CQ121" s="51"/>
      <c r="CR121" s="51"/>
      <c r="CS121" s="51"/>
      <c r="CT121" s="51"/>
      <c r="CU121" s="51"/>
      <c r="CV121" s="51"/>
      <c r="CW121" s="51"/>
    </row>
    <row r="122" spans="4:101" x14ac:dyDescent="0.2">
      <c r="D122" s="48"/>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1"/>
      <c r="BS122" s="51"/>
      <c r="BT122" s="51"/>
      <c r="BU122" s="51"/>
      <c r="BV122" s="51"/>
      <c r="BW122" s="51"/>
      <c r="BX122" s="51"/>
      <c r="BY122" s="51"/>
      <c r="BZ122" s="51"/>
      <c r="CA122" s="51"/>
      <c r="CB122" s="51"/>
      <c r="CC122" s="51"/>
      <c r="CD122" s="51"/>
      <c r="CE122" s="51"/>
      <c r="CF122" s="51"/>
      <c r="CG122" s="51"/>
      <c r="CH122" s="51"/>
      <c r="CI122" s="51"/>
      <c r="CJ122" s="51"/>
      <c r="CK122" s="51"/>
      <c r="CL122" s="51"/>
      <c r="CM122" s="51"/>
      <c r="CN122" s="51"/>
      <c r="CO122" s="51"/>
      <c r="CP122" s="51"/>
      <c r="CQ122" s="51"/>
      <c r="CR122" s="51"/>
      <c r="CS122" s="51"/>
      <c r="CT122" s="51"/>
      <c r="CU122" s="51"/>
      <c r="CV122" s="51"/>
      <c r="CW122" s="51"/>
    </row>
    <row r="123" spans="4:101" x14ac:dyDescent="0.2">
      <c r="D123" s="48"/>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c r="BQ123" s="51"/>
      <c r="BR123" s="51"/>
      <c r="BS123" s="51"/>
      <c r="BT123" s="51"/>
      <c r="BU123" s="51"/>
      <c r="BV123" s="51"/>
      <c r="BW123" s="51"/>
      <c r="BX123" s="51"/>
      <c r="BY123" s="51"/>
      <c r="BZ123" s="51"/>
      <c r="CA123" s="51"/>
      <c r="CB123" s="51"/>
      <c r="CC123" s="51"/>
      <c r="CD123" s="51"/>
      <c r="CE123" s="51"/>
      <c r="CF123" s="51"/>
      <c r="CG123" s="51"/>
      <c r="CH123" s="51"/>
      <c r="CI123" s="51"/>
      <c r="CJ123" s="51"/>
      <c r="CK123" s="51"/>
      <c r="CL123" s="51"/>
      <c r="CM123" s="51"/>
      <c r="CN123" s="51"/>
      <c r="CO123" s="51"/>
      <c r="CP123" s="51"/>
      <c r="CQ123" s="51"/>
      <c r="CR123" s="51"/>
      <c r="CS123" s="51"/>
      <c r="CT123" s="51"/>
      <c r="CU123" s="51"/>
      <c r="CV123" s="51"/>
      <c r="CW123" s="51"/>
    </row>
    <row r="124" spans="4:101" x14ac:dyDescent="0.2">
      <c r="D124" s="48"/>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1"/>
      <c r="BR124" s="51"/>
      <c r="BS124" s="51"/>
      <c r="BT124" s="51"/>
      <c r="BU124" s="51"/>
      <c r="BV124" s="51"/>
      <c r="BW124" s="51"/>
      <c r="BX124" s="51"/>
      <c r="BY124" s="51"/>
      <c r="BZ124" s="51"/>
      <c r="CA124" s="51"/>
      <c r="CB124" s="51"/>
      <c r="CC124" s="51"/>
      <c r="CD124" s="51"/>
      <c r="CE124" s="51"/>
      <c r="CF124" s="51"/>
      <c r="CG124" s="51"/>
      <c r="CH124" s="51"/>
      <c r="CI124" s="51"/>
      <c r="CJ124" s="51"/>
      <c r="CK124" s="51"/>
      <c r="CL124" s="51"/>
      <c r="CM124" s="51"/>
      <c r="CN124" s="51"/>
      <c r="CO124" s="51"/>
      <c r="CP124" s="51"/>
      <c r="CQ124" s="51"/>
      <c r="CR124" s="51"/>
      <c r="CS124" s="51"/>
      <c r="CT124" s="51"/>
      <c r="CU124" s="51"/>
      <c r="CV124" s="51"/>
      <c r="CW124" s="51"/>
    </row>
    <row r="125" spans="4:101" x14ac:dyDescent="0.2">
      <c r="D125" s="48"/>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51"/>
      <c r="BO125" s="51"/>
      <c r="BP125" s="51"/>
      <c r="BQ125" s="51"/>
      <c r="BR125" s="51"/>
      <c r="BS125" s="51"/>
      <c r="BT125" s="51"/>
      <c r="BU125" s="51"/>
      <c r="BV125" s="51"/>
      <c r="BW125" s="51"/>
      <c r="BX125" s="51"/>
      <c r="BY125" s="51"/>
      <c r="BZ125" s="51"/>
      <c r="CA125" s="51"/>
      <c r="CB125" s="51"/>
      <c r="CC125" s="51"/>
      <c r="CD125" s="51"/>
      <c r="CE125" s="51"/>
      <c r="CF125" s="51"/>
      <c r="CG125" s="51"/>
      <c r="CH125" s="51"/>
      <c r="CI125" s="51"/>
      <c r="CJ125" s="51"/>
      <c r="CK125" s="51"/>
      <c r="CL125" s="51"/>
      <c r="CM125" s="51"/>
      <c r="CN125" s="51"/>
      <c r="CO125" s="51"/>
      <c r="CP125" s="51"/>
      <c r="CQ125" s="51"/>
      <c r="CR125" s="51"/>
      <c r="CS125" s="51"/>
      <c r="CT125" s="51"/>
      <c r="CU125" s="51"/>
      <c r="CV125" s="51"/>
      <c r="CW125" s="51"/>
    </row>
    <row r="126" spans="4:101" x14ac:dyDescent="0.2">
      <c r="D126" s="48"/>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1"/>
      <c r="BS126" s="51"/>
      <c r="BT126" s="51"/>
      <c r="BU126" s="51"/>
      <c r="BV126" s="51"/>
      <c r="BW126" s="51"/>
      <c r="BX126" s="51"/>
      <c r="BY126" s="51"/>
      <c r="BZ126" s="51"/>
      <c r="CA126" s="51"/>
      <c r="CB126" s="51"/>
      <c r="CC126" s="51"/>
      <c r="CD126" s="51"/>
      <c r="CE126" s="51"/>
      <c r="CF126" s="51"/>
      <c r="CG126" s="51"/>
      <c r="CH126" s="51"/>
      <c r="CI126" s="51"/>
      <c r="CJ126" s="51"/>
      <c r="CK126" s="51"/>
      <c r="CL126" s="51"/>
      <c r="CM126" s="51"/>
      <c r="CN126" s="51"/>
      <c r="CO126" s="51"/>
      <c r="CP126" s="51"/>
      <c r="CQ126" s="51"/>
      <c r="CR126" s="51"/>
      <c r="CS126" s="51"/>
      <c r="CT126" s="51"/>
      <c r="CU126" s="51"/>
      <c r="CV126" s="51"/>
      <c r="CW126" s="51"/>
    </row>
    <row r="127" spans="4:101" x14ac:dyDescent="0.2">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c r="BQ127" s="51"/>
      <c r="BR127" s="51"/>
      <c r="BS127" s="51"/>
      <c r="BT127" s="51"/>
      <c r="BU127" s="51"/>
      <c r="BV127" s="51"/>
      <c r="BW127" s="51"/>
      <c r="BX127" s="51"/>
      <c r="BY127" s="51"/>
      <c r="BZ127" s="51"/>
      <c r="CA127" s="51"/>
      <c r="CB127" s="51"/>
      <c r="CC127" s="51"/>
      <c r="CD127" s="51"/>
      <c r="CE127" s="51"/>
      <c r="CF127" s="51"/>
      <c r="CG127" s="51"/>
      <c r="CH127" s="51"/>
      <c r="CI127" s="51"/>
      <c r="CJ127" s="51"/>
      <c r="CK127" s="51"/>
      <c r="CL127" s="51"/>
      <c r="CM127" s="51"/>
      <c r="CN127" s="51"/>
      <c r="CO127" s="51"/>
      <c r="CP127" s="51"/>
      <c r="CQ127" s="51"/>
      <c r="CR127" s="51"/>
      <c r="CS127" s="51"/>
      <c r="CT127" s="51"/>
      <c r="CU127" s="51"/>
      <c r="CV127" s="51"/>
      <c r="CW127" s="51"/>
    </row>
    <row r="128" spans="4:101" x14ac:dyDescent="0.2">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c r="BO128" s="51"/>
      <c r="BP128" s="51"/>
      <c r="BQ128" s="51"/>
      <c r="BR128" s="51"/>
      <c r="BS128" s="51"/>
      <c r="BT128" s="51"/>
      <c r="BU128" s="51"/>
      <c r="BV128" s="51"/>
      <c r="BW128" s="51"/>
      <c r="BX128" s="51"/>
      <c r="BY128" s="51"/>
      <c r="BZ128" s="51"/>
      <c r="CA128" s="51"/>
      <c r="CB128" s="51"/>
      <c r="CC128" s="51"/>
      <c r="CD128" s="51"/>
      <c r="CE128" s="51"/>
      <c r="CF128" s="51"/>
      <c r="CG128" s="51"/>
      <c r="CH128" s="51"/>
      <c r="CI128" s="51"/>
      <c r="CJ128" s="51"/>
      <c r="CK128" s="51"/>
      <c r="CL128" s="51"/>
      <c r="CM128" s="51"/>
      <c r="CN128" s="51"/>
      <c r="CO128" s="51"/>
      <c r="CP128" s="51"/>
      <c r="CQ128" s="51"/>
      <c r="CR128" s="51"/>
      <c r="CS128" s="51"/>
      <c r="CT128" s="51"/>
      <c r="CU128" s="51"/>
      <c r="CV128" s="51"/>
      <c r="CW128" s="51"/>
    </row>
    <row r="129" spans="5:101" x14ac:dyDescent="0.2">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c r="BQ129" s="51"/>
      <c r="BR129" s="51"/>
      <c r="BS129" s="51"/>
      <c r="BT129" s="51"/>
      <c r="BU129" s="51"/>
      <c r="BV129" s="51"/>
      <c r="BW129" s="51"/>
      <c r="BX129" s="51"/>
      <c r="BY129" s="51"/>
      <c r="BZ129" s="51"/>
      <c r="CA129" s="51"/>
      <c r="CB129" s="51"/>
      <c r="CC129" s="51"/>
      <c r="CD129" s="51"/>
      <c r="CE129" s="51"/>
      <c r="CF129" s="51"/>
      <c r="CG129" s="51"/>
      <c r="CH129" s="51"/>
      <c r="CI129" s="51"/>
      <c r="CJ129" s="51"/>
      <c r="CK129" s="51"/>
      <c r="CL129" s="51"/>
      <c r="CM129" s="51"/>
      <c r="CN129" s="51"/>
      <c r="CO129" s="51"/>
      <c r="CP129" s="51"/>
      <c r="CQ129" s="51"/>
      <c r="CR129" s="51"/>
      <c r="CS129" s="51"/>
      <c r="CT129" s="51"/>
      <c r="CU129" s="51"/>
      <c r="CV129" s="51"/>
      <c r="CW129" s="51"/>
    </row>
    <row r="130" spans="5:101" x14ac:dyDescent="0.2">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c r="BQ130" s="51"/>
      <c r="BR130" s="51"/>
      <c r="BS130" s="51"/>
      <c r="BT130" s="51"/>
      <c r="BU130" s="51"/>
      <c r="BV130" s="51"/>
      <c r="BW130" s="51"/>
      <c r="BX130" s="51"/>
      <c r="BY130" s="51"/>
      <c r="BZ130" s="51"/>
      <c r="CA130" s="51"/>
      <c r="CB130" s="51"/>
      <c r="CC130" s="51"/>
      <c r="CD130" s="51"/>
      <c r="CE130" s="51"/>
      <c r="CF130" s="51"/>
      <c r="CG130" s="51"/>
      <c r="CH130" s="51"/>
      <c r="CI130" s="51"/>
      <c r="CJ130" s="51"/>
      <c r="CK130" s="51"/>
      <c r="CL130" s="51"/>
      <c r="CM130" s="51"/>
      <c r="CN130" s="51"/>
      <c r="CO130" s="51"/>
      <c r="CP130" s="51"/>
      <c r="CQ130" s="51"/>
      <c r="CR130" s="51"/>
      <c r="CS130" s="51"/>
      <c r="CT130" s="51"/>
      <c r="CU130" s="51"/>
      <c r="CV130" s="51"/>
      <c r="CW130" s="51"/>
    </row>
    <row r="131" spans="5:101" x14ac:dyDescent="0.2">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1"/>
      <c r="BR131" s="51"/>
      <c r="BS131" s="51"/>
      <c r="BT131" s="51"/>
      <c r="BU131" s="51"/>
      <c r="BV131" s="51"/>
      <c r="BW131" s="51"/>
      <c r="BX131" s="51"/>
      <c r="BY131" s="51"/>
      <c r="BZ131" s="51"/>
      <c r="CA131" s="51"/>
      <c r="CB131" s="51"/>
      <c r="CC131" s="51"/>
      <c r="CD131" s="51"/>
      <c r="CE131" s="51"/>
      <c r="CF131" s="51"/>
      <c r="CG131" s="51"/>
      <c r="CH131" s="51"/>
      <c r="CI131" s="51"/>
      <c r="CJ131" s="51"/>
      <c r="CK131" s="51"/>
      <c r="CL131" s="51"/>
      <c r="CM131" s="51"/>
      <c r="CN131" s="51"/>
      <c r="CO131" s="51"/>
      <c r="CP131" s="51"/>
      <c r="CQ131" s="51"/>
      <c r="CR131" s="51"/>
      <c r="CS131" s="51"/>
      <c r="CT131" s="51"/>
      <c r="CU131" s="51"/>
      <c r="CV131" s="51"/>
      <c r="CW131" s="51"/>
    </row>
    <row r="132" spans="5:101" x14ac:dyDescent="0.2">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c r="BQ132" s="51"/>
      <c r="BR132" s="51"/>
      <c r="BS132" s="51"/>
      <c r="BT132" s="51"/>
      <c r="BU132" s="51"/>
      <c r="BV132" s="51"/>
      <c r="BW132" s="51"/>
      <c r="BX132" s="51"/>
      <c r="BY132" s="51"/>
      <c r="BZ132" s="51"/>
      <c r="CA132" s="51"/>
      <c r="CB132" s="51"/>
      <c r="CC132" s="51"/>
      <c r="CD132" s="51"/>
      <c r="CE132" s="51"/>
      <c r="CF132" s="51"/>
      <c r="CG132" s="51"/>
      <c r="CH132" s="51"/>
      <c r="CI132" s="51"/>
      <c r="CJ132" s="51"/>
      <c r="CK132" s="51"/>
      <c r="CL132" s="51"/>
      <c r="CM132" s="51"/>
      <c r="CN132" s="51"/>
      <c r="CO132" s="51"/>
      <c r="CP132" s="51"/>
      <c r="CQ132" s="51"/>
      <c r="CR132" s="51"/>
      <c r="CS132" s="51"/>
      <c r="CT132" s="51"/>
      <c r="CU132" s="51"/>
      <c r="CV132" s="51"/>
      <c r="CW132" s="51"/>
    </row>
    <row r="133" spans="5:101" x14ac:dyDescent="0.2">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51"/>
      <c r="BO133" s="51"/>
      <c r="BP133" s="51"/>
      <c r="BQ133" s="51"/>
      <c r="BR133" s="51"/>
      <c r="BS133" s="51"/>
      <c r="BT133" s="51"/>
      <c r="BU133" s="51"/>
      <c r="BV133" s="51"/>
      <c r="BW133" s="51"/>
      <c r="BX133" s="51"/>
      <c r="BY133" s="51"/>
      <c r="BZ133" s="51"/>
      <c r="CA133" s="51"/>
      <c r="CB133" s="51"/>
      <c r="CC133" s="51"/>
      <c r="CD133" s="51"/>
      <c r="CE133" s="51"/>
      <c r="CF133" s="51"/>
      <c r="CG133" s="51"/>
      <c r="CH133" s="51"/>
      <c r="CI133" s="51"/>
      <c r="CJ133" s="51"/>
      <c r="CK133" s="51"/>
      <c r="CL133" s="51"/>
      <c r="CM133" s="51"/>
      <c r="CN133" s="51"/>
      <c r="CO133" s="51"/>
      <c r="CP133" s="51"/>
      <c r="CQ133" s="51"/>
      <c r="CR133" s="51"/>
      <c r="CS133" s="51"/>
      <c r="CT133" s="51"/>
      <c r="CU133" s="51"/>
      <c r="CV133" s="51"/>
      <c r="CW133" s="51"/>
    </row>
    <row r="134" spans="5:101" x14ac:dyDescent="0.2">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1"/>
      <c r="BS134" s="51"/>
      <c r="BT134" s="51"/>
      <c r="BU134" s="51"/>
      <c r="BV134" s="51"/>
      <c r="BW134" s="51"/>
      <c r="BX134" s="51"/>
      <c r="BY134" s="51"/>
      <c r="BZ134" s="51"/>
      <c r="CA134" s="51"/>
      <c r="CB134" s="51"/>
      <c r="CC134" s="51"/>
      <c r="CD134" s="51"/>
      <c r="CE134" s="51"/>
      <c r="CF134" s="51"/>
      <c r="CG134" s="51"/>
      <c r="CH134" s="51"/>
      <c r="CI134" s="51"/>
      <c r="CJ134" s="51"/>
      <c r="CK134" s="51"/>
      <c r="CL134" s="51"/>
      <c r="CM134" s="51"/>
      <c r="CN134" s="51"/>
      <c r="CO134" s="51"/>
      <c r="CP134" s="51"/>
      <c r="CQ134" s="51"/>
      <c r="CR134" s="51"/>
      <c r="CS134" s="51"/>
      <c r="CT134" s="51"/>
      <c r="CU134" s="51"/>
      <c r="CV134" s="51"/>
      <c r="CW134" s="51"/>
    </row>
    <row r="135" spans="5:101" x14ac:dyDescent="0.2">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c r="BT135" s="51"/>
      <c r="BU135" s="51"/>
      <c r="BV135" s="51"/>
      <c r="BW135" s="51"/>
      <c r="BX135" s="51"/>
      <c r="BY135" s="51"/>
      <c r="BZ135" s="51"/>
      <c r="CA135" s="51"/>
      <c r="CB135" s="51"/>
      <c r="CC135" s="51"/>
      <c r="CD135" s="51"/>
      <c r="CE135" s="51"/>
      <c r="CF135" s="51"/>
      <c r="CG135" s="51"/>
      <c r="CH135" s="51"/>
      <c r="CI135" s="51"/>
      <c r="CJ135" s="51"/>
      <c r="CK135" s="51"/>
      <c r="CL135" s="51"/>
      <c r="CM135" s="51"/>
      <c r="CN135" s="51"/>
      <c r="CO135" s="51"/>
      <c r="CP135" s="51"/>
      <c r="CQ135" s="51"/>
      <c r="CR135" s="51"/>
      <c r="CS135" s="51"/>
      <c r="CT135" s="51"/>
      <c r="CU135" s="51"/>
      <c r="CV135" s="51"/>
      <c r="CW135" s="51"/>
    </row>
    <row r="136" spans="5:101" x14ac:dyDescent="0.2">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c r="BU136" s="51"/>
      <c r="BV136" s="51"/>
      <c r="BW136" s="51"/>
      <c r="BX136" s="51"/>
      <c r="BY136" s="51"/>
      <c r="BZ136" s="51"/>
      <c r="CA136" s="51"/>
      <c r="CB136" s="51"/>
      <c r="CC136" s="51"/>
      <c r="CD136" s="51"/>
      <c r="CE136" s="51"/>
      <c r="CF136" s="51"/>
      <c r="CG136" s="51"/>
      <c r="CH136" s="51"/>
      <c r="CI136" s="51"/>
      <c r="CJ136" s="51"/>
      <c r="CK136" s="51"/>
      <c r="CL136" s="51"/>
      <c r="CM136" s="51"/>
      <c r="CN136" s="51"/>
      <c r="CO136" s="51"/>
      <c r="CP136" s="51"/>
      <c r="CQ136" s="51"/>
      <c r="CR136" s="51"/>
      <c r="CS136" s="51"/>
      <c r="CT136" s="51"/>
      <c r="CU136" s="51"/>
      <c r="CV136" s="51"/>
      <c r="CW136" s="51"/>
    </row>
  </sheetData>
  <customSheetViews>
    <customSheetView guid="{F0620CD8-87A9-448D-9A15-FA44C9D2FC91}" scale="80" showGridLines="0">
      <pageMargins left="0.7" right="0.7" top="0.75" bottom="0.75" header="0.3" footer="0.3"/>
      <pageSetup paperSize="9" orientation="portrait" r:id="rId1"/>
    </customSheetView>
  </customSheetViews>
  <hyperlinks>
    <hyperlink ref="C54" r:id="rId2" display="Heritage Lottery Fund website (3.6.16)"/>
    <hyperlink ref="C55" r:id="rId3" display="Heritage Lottery Fund website (3.6.16)"/>
    <hyperlink ref="C56" r:id="rId4" display="Heritage Lottery Fund website (3.6.16)"/>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Intro</vt:lpstr>
      <vt:lpstr>Focus</vt:lpstr>
      <vt:lpstr>RS G &amp; S</vt:lpstr>
      <vt:lpstr>RS Phys Flow</vt:lpstr>
      <vt:lpstr>RS Register</vt:lpstr>
      <vt:lpstr>RS Attrib</vt:lpstr>
      <vt:lpstr>RS Non-Attrib</vt:lpstr>
      <vt:lpstr>RS V Info</vt:lpstr>
      <vt:lpstr>X RS Gen V Info</vt:lpstr>
      <vt:lpstr>X RS G &amp; S V</vt:lpstr>
      <vt:lpstr>X RS G &amp; S Net</vt:lpstr>
      <vt:lpstr>X RS Disc</vt:lpstr>
      <vt:lpstr>X RS Net Asset Value</vt:lpstr>
      <vt:lpstr>Tip Intro</vt:lpstr>
      <vt:lpstr>Tip Dig</vt:lpstr>
      <vt:lpstr>Tip Prin</vt:lpstr>
      <vt:lpstr>Tip Entering</vt:lpstr>
      <vt:lpstr>Tip Goal</vt:lpstr>
      <vt:lpstr>Tip Land</vt:lpstr>
      <vt:lpstr>Tip G&amp;S</vt:lpstr>
      <vt:lpstr>Tip PhysFlow</vt:lpstr>
      <vt:lpstr>Tip QuantInd</vt:lpstr>
      <vt:lpstr>Tip QualInd</vt:lpstr>
      <vt:lpstr>Tip OthInd</vt:lpstr>
      <vt:lpstr>Tip Attrib</vt:lpstr>
      <vt:lpstr>Tip Non-Attrib</vt:lpstr>
      <vt:lpstr>Graph Data</vt:lpstr>
      <vt:lpstr>EnvGSLevel</vt:lpstr>
      <vt:lpstr>Recipient</vt:lpstr>
    </vt:vector>
  </TitlesOfParts>
  <Company>Defra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m303700</dc:creator>
  <cp:lastModifiedBy>Clark, Rebecca (NE)</cp:lastModifiedBy>
  <dcterms:created xsi:type="dcterms:W3CDTF">2015-12-08T11:21:04Z</dcterms:created>
  <dcterms:modified xsi:type="dcterms:W3CDTF">2017-10-18T15:47:30Z</dcterms:modified>
</cp:coreProperties>
</file>