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heckCompatibility="1"/>
  <mc:AlternateContent xmlns:mc="http://schemas.openxmlformats.org/markup-compatibility/2006">
    <mc:Choice Requires="x15">
      <x15ac:absPath xmlns:x15ac="http://schemas.microsoft.com/office/spreadsheetml/2010/11/ac" url="https://defra-my.sharepoint.com/personal/martin_gilchrist_naturalengland_org_uk/Documents/Migrated Data/1  C&amp;N projects/OL contracts/SROI/"/>
    </mc:Choice>
  </mc:AlternateContent>
  <xr:revisionPtr revIDLastSave="30" documentId="8_{08312DF2-5D10-4320-BBAE-1A31400D6903}" xr6:coauthVersionLast="47" xr6:coauthVersionMax="47" xr10:uidLastSave="{06D60C91-78BD-4440-BD78-8794A8029D26}"/>
  <bookViews>
    <workbookView xWindow="-120" yWindow="-120" windowWidth="29040" windowHeight="15840" activeTab="1" xr2:uid="{00000000-000D-0000-FFFF-FFFF00000000}"/>
  </bookViews>
  <sheets>
    <sheet name="Value Map" sheetId="1" r:id="rId1"/>
    <sheet name="Copyright" sheetId="2" r:id="rId2"/>
  </sheets>
  <definedNames>
    <definedName name="_xlnm._FilterDatabase" localSheetId="0" hidden="1">'Value Map'!#REF!</definedName>
    <definedName name="_xlnm.Print_Area" localSheetId="0">'Value Map'!$A$1:$X$35</definedName>
    <definedName name="_xlnm.Print_Titles" localSheetId="0">'Value Map'!$1:$6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7" i="1" l="1"/>
  <c r="T7" i="1" s="1"/>
  <c r="U7" i="1" s="1"/>
  <c r="R10" i="1"/>
  <c r="T10" i="1" s="1"/>
  <c r="U10" i="1" s="1"/>
  <c r="R11" i="1"/>
  <c r="T11" i="1" s="1"/>
  <c r="U11" i="1" s="1"/>
  <c r="R12" i="1"/>
  <c r="T12" i="1" s="1"/>
  <c r="U12" i="1" s="1"/>
  <c r="R13" i="1"/>
  <c r="T13" i="1" s="1"/>
  <c r="U13" i="1" s="1"/>
  <c r="R14" i="1"/>
  <c r="T14" i="1" s="1"/>
  <c r="U14" i="1" s="1"/>
  <c r="R16" i="1"/>
  <c r="T16" i="1" s="1"/>
  <c r="U16" i="1" s="1"/>
  <c r="R17" i="1"/>
  <c r="T17" i="1" s="1"/>
  <c r="U17" i="1" s="1"/>
  <c r="R18" i="1"/>
  <c r="T18" i="1" s="1"/>
  <c r="U18" i="1" s="1"/>
  <c r="R19" i="1"/>
  <c r="T19" i="1" s="1"/>
  <c r="U19" i="1" s="1"/>
  <c r="R20" i="1"/>
  <c r="T20" i="1" s="1"/>
  <c r="U20" i="1" s="1"/>
  <c r="R21" i="1"/>
  <c r="T21" i="1" s="1"/>
  <c r="U21" i="1" s="1"/>
  <c r="R23" i="1"/>
  <c r="T23" i="1" s="1"/>
  <c r="U23" i="1" s="1"/>
  <c r="U25" i="1"/>
  <c r="R26" i="1"/>
  <c r="T26" i="1" s="1"/>
  <c r="U26" i="1" s="1"/>
  <c r="R28" i="1"/>
  <c r="T28" i="1" s="1"/>
  <c r="U28" i="1" s="1"/>
  <c r="V11" i="1"/>
  <c r="W11" i="1"/>
  <c r="X11" i="1"/>
  <c r="V17" i="1"/>
  <c r="W17" i="1"/>
  <c r="X17" i="1"/>
  <c r="V10" i="1"/>
  <c r="W10" i="1"/>
  <c r="X10" i="1"/>
  <c r="V12" i="1"/>
  <c r="W12" i="1"/>
  <c r="X12" i="1"/>
  <c r="V13" i="1"/>
  <c r="W13" i="1"/>
  <c r="X13" i="1"/>
  <c r="V14" i="1"/>
  <c r="W14" i="1"/>
  <c r="X14" i="1"/>
  <c r="V16" i="1"/>
  <c r="W16" i="1"/>
  <c r="X16" i="1"/>
  <c r="V18" i="1"/>
  <c r="W18" i="1"/>
  <c r="X18" i="1"/>
  <c r="W19" i="1"/>
  <c r="X19" i="1"/>
  <c r="V20" i="1"/>
  <c r="W20" i="1"/>
  <c r="X20" i="1"/>
  <c r="W21" i="1"/>
  <c r="X21" i="1"/>
  <c r="V23" i="1"/>
  <c r="W23" i="1"/>
  <c r="X23" i="1"/>
  <c r="T25" i="1"/>
  <c r="V25" i="1"/>
  <c r="W25" i="1"/>
  <c r="X25" i="1"/>
  <c r="V26" i="1"/>
  <c r="W26" i="1"/>
  <c r="X26" i="1"/>
  <c r="V28" i="1"/>
  <c r="W28" i="1"/>
  <c r="X28" i="1"/>
  <c r="R25" i="1"/>
  <c r="W7" i="1"/>
  <c r="X7" i="1"/>
  <c r="D30" i="1"/>
  <c r="V21" i="1"/>
  <c r="V19" i="1"/>
  <c r="V7" i="1"/>
  <c r="V30" i="1" l="1"/>
  <c r="V32" i="1" s="1"/>
  <c r="X30" i="1"/>
  <c r="X32" i="1" s="1"/>
  <c r="W30" i="1"/>
  <c r="W32" i="1" s="1"/>
  <c r="R30" i="1"/>
  <c r="U30" i="1"/>
  <c r="U32" i="1" s="1"/>
  <c r="T30" i="1"/>
  <c r="T32" i="1" l="1"/>
  <c r="X33" i="1"/>
  <c r="X35" i="1" l="1"/>
  <c r="X34" i="1"/>
</calcChain>
</file>

<file path=xl/sharedStrings.xml><?xml version="1.0" encoding="utf-8"?>
<sst xmlns="http://schemas.openxmlformats.org/spreadsheetml/2006/main" count="144" uniqueCount="130">
  <si>
    <t>Inputs</t>
  </si>
  <si>
    <t>Outputs</t>
  </si>
  <si>
    <t>Impact</t>
  </si>
  <si>
    <t>Description</t>
  </si>
  <si>
    <t>Indicator</t>
  </si>
  <si>
    <t>Source</t>
  </si>
  <si>
    <t xml:space="preserve">    Calculating Social Return</t>
  </si>
  <si>
    <t>Social Return £ per £</t>
  </si>
  <si>
    <t>Total</t>
  </si>
  <si>
    <t>Total Present Value (PV)</t>
  </si>
  <si>
    <t>Year 2</t>
  </si>
  <si>
    <t>Year 3</t>
  </si>
  <si>
    <t>Year 4</t>
  </si>
  <si>
    <t>Year 5</t>
  </si>
  <si>
    <t>Stakeholders</t>
  </si>
  <si>
    <t>Attribution      %</t>
  </si>
  <si>
    <t>Displacement      %</t>
  </si>
  <si>
    <t>Deadweight      %</t>
  </si>
  <si>
    <t>Drop off         %</t>
  </si>
  <si>
    <t>Net Present Value (PV minus the investment)</t>
  </si>
  <si>
    <t>Stage 1</t>
  </si>
  <si>
    <t>Stage 2</t>
  </si>
  <si>
    <t>Stage 3</t>
  </si>
  <si>
    <t>Stage 4</t>
  </si>
  <si>
    <t>Financial Proxy</t>
  </si>
  <si>
    <t>Intended/unintended changes</t>
  </si>
  <si>
    <t>The Outcomes (what changes)</t>
  </si>
  <si>
    <t xml:space="preserve">  Discount rate</t>
  </si>
  <si>
    <t>Value £</t>
  </si>
  <si>
    <t>Summary of activity in numbers</t>
  </si>
  <si>
    <t>What is the value of the change?</t>
  </si>
  <si>
    <t>What would have happened without the activity?</t>
  </si>
  <si>
    <t>Stage 5</t>
  </si>
  <si>
    <t>Who will we have an effect on?                          Who will have an effect on us?</t>
  </si>
  <si>
    <t>What do we think will change for them?</t>
  </si>
  <si>
    <t>What will they invest?</t>
  </si>
  <si>
    <t>What activity would we displace?</t>
  </si>
  <si>
    <t>Will the outcome drop off in future years?</t>
  </si>
  <si>
    <t>How would we describe the change?</t>
  </si>
  <si>
    <t>How would we measure it?</t>
  </si>
  <si>
    <t>Where did we get the information from?</t>
  </si>
  <si>
    <t>How long will it last?</t>
  </si>
  <si>
    <t>What proxy did we use to value the change?</t>
  </si>
  <si>
    <t>Who else would contribute to  the change?</t>
  </si>
  <si>
    <t>Quantity times financial proxy, less deadweight, displacement and attribution</t>
  </si>
  <si>
    <r>
      <t xml:space="preserve">Year 1 </t>
    </r>
    <r>
      <rPr>
        <sz val="11"/>
        <rFont val="Calibri"/>
        <family val="2"/>
        <scheme val="minor"/>
      </rPr>
      <t xml:space="preserve">  (after activity)</t>
    </r>
  </si>
  <si>
    <t>Time</t>
  </si>
  <si>
    <t>Present value of each year (after discounting)</t>
  </si>
  <si>
    <t>HACT Wellbeing Valuation: Feel in control of life</t>
  </si>
  <si>
    <t xml:space="preserve">Teachers </t>
  </si>
  <si>
    <t xml:space="preserve">Volunteers </t>
  </si>
  <si>
    <t>Pupils are more likely to offer social support to others (teamworking, social skills)</t>
  </si>
  <si>
    <t>Pupils are more independent</t>
  </si>
  <si>
    <t>Pupils demonstrate increased creativity</t>
  </si>
  <si>
    <t>Pupils have improved self-awareness leading to improved attitudes to learning</t>
  </si>
  <si>
    <t xml:space="preserve">Teachers experience an enhanced sense of wellbeing and overall job satisifaction. </t>
  </si>
  <si>
    <t>TBC</t>
  </si>
  <si>
    <t>Teachers have improved teaching practice which contributes to their professional development</t>
  </si>
  <si>
    <t>Teachers, and support staff have improved health and wellbeing</t>
  </si>
  <si>
    <t>Teachers have increased job satisfaction and improved retention</t>
  </si>
  <si>
    <t xml:space="preserve">volunteers increase their overall health and wellbeing </t>
  </si>
  <si>
    <t xml:space="preserve">Volunteers are more connected to nature and their local community </t>
  </si>
  <si>
    <t>Pupils have an enriched learning experience and overall wellbeing, as a result of outdoor learning</t>
  </si>
  <si>
    <t xml:space="preserve">Beneficiaries (pupils) https://explore-education-statistics.service.gov.uk/find-statistics/school-funding-statistics </t>
  </si>
  <si>
    <t>Pupils participate more in their local community</t>
  </si>
  <si>
    <t>Pupils are more able to make decisions</t>
  </si>
  <si>
    <t>Pupils are more confident</t>
  </si>
  <si>
    <t>Pupils experience improved overall health and wellbeing through LINE</t>
  </si>
  <si>
    <t>Pupils experience increased overall enjoyment of sessions (fulfilment)</t>
  </si>
  <si>
    <t>Prices - HSR Psychology - Clinical and educational psychology service for children and young people, based in Manchester.</t>
  </si>
  <si>
    <t>Hourly cost of educational pyschologist [12 sessions]</t>
  </si>
  <si>
    <t xml:space="preserve">reduction in education pyshcology interventions </t>
  </si>
  <si>
    <t>reduction in social isolation</t>
  </si>
  <si>
    <t xml:space="preserve">obsesity reduction [currently 20% of Yr 6 pupils are obese. </t>
  </si>
  <si>
    <t>reduction in anti-social behaviour</t>
  </si>
  <si>
    <t>increased physical skills and fitness</t>
  </si>
  <si>
    <t xml:space="preserve">increased mental wellbeing </t>
  </si>
  <si>
    <t>Economic cost of severe antisocial behaviour in children - and who pays it | The British Journal of Psychiatry | Cambridge Core</t>
  </si>
  <si>
    <t>NHS England » Missed GP appointments costing NHS millions</t>
  </si>
  <si>
    <t>potential reduction in GP visits and medical intervention during adolsence [potential avoidance of 10 additional GP visits]</t>
  </si>
  <si>
    <t>How much it costs the NHS when you visit A&amp;E or call an ambulance - Devon Live</t>
  </si>
  <si>
    <t xml:space="preserve">cost avoidance for a visit to A&amp;E </t>
  </si>
  <si>
    <t>increased/regular attendance at school</t>
  </si>
  <si>
    <t>Behaviour Change - School attendance, exclusion and persistent absence (2017).pdf (bps.org.uk)</t>
  </si>
  <si>
    <t xml:space="preserve">average cost of CBT 12 counselling sessions </t>
  </si>
  <si>
    <t>cost of an adolesent arrest and entry to the criminal justice system</t>
  </si>
  <si>
    <t xml:space="preserve">enhanced skills </t>
  </si>
  <si>
    <t>The true costs of teaching and #CPD training, by @TeacherToolkit - TeacherToolkit</t>
  </si>
  <si>
    <t xml:space="preserve">Average full time salary </t>
  </si>
  <si>
    <t xml:space="preserve">sustained employment </t>
  </si>
  <si>
    <t xml:space="preserve">reduced anxiety and/or depression </t>
  </si>
  <si>
    <t xml:space="preserve">GP visits avoided </t>
  </si>
  <si>
    <t>Social Return on Investment - The Value Map</t>
  </si>
  <si>
    <t xml:space="preserve">LINE Outdoor Learning Activity </t>
  </si>
  <si>
    <t xml:space="preserve">Teacher training and outdoor learning resource. Avg £500 per teacher/teaching assistant </t>
  </si>
  <si>
    <t xml:space="preserve">Consultation with schools </t>
  </si>
  <si>
    <t xml:space="preserve">reduction in trunancy </t>
  </si>
  <si>
    <t xml:space="preserve">reduction in childhood anxiety </t>
  </si>
  <si>
    <t>Quantity of Individuals</t>
  </si>
  <si>
    <t>Duration [Years]</t>
  </si>
  <si>
    <t>average cost of a mindfulness course of 12 weeks. £70 per counselling session (assumed 10 sessions +inflation)</t>
  </si>
  <si>
    <t>Where did we get the information from? (i.e rationale for choice of indicator)</t>
  </si>
  <si>
    <t>Links between natural environments and learning: evidence briefing - EIN017 (naturalengland.org.uk)</t>
  </si>
  <si>
    <t>Frontiers | A Bayesian Mixed-Methods Analysis of Basic Psychological Needs Satisfaction through Outdoor Learning and Its Influence on Motivational Behavior in Science Class (frontiersin.org)</t>
  </si>
  <si>
    <t xml:space="preserve">Consultation with schools 
</t>
  </si>
  <si>
    <t>Nature activities and wellbeing in children and young people: a systematic literature review: Journal of Adventure Education and Outdoor Learning: Vol 20, No 4 (tandfonline.com)</t>
  </si>
  <si>
    <t>Truancy and well-being among secondary school pupils in England: Educational Studies: Vol 41, No 1-2 (tandfonline.com)</t>
  </si>
  <si>
    <t>Using outdoor learning to augment social and emotional learning (SEL) skills in young people with social, emotional and behavioural difficulties (SEBD): Journal of Adventure Education and Outdoor Learning: Vol 19, No 4 (tandfonline.com)</t>
  </si>
  <si>
    <t>A comparison between children's physical activity levels at school and learning in an outdoor environment: Journal of Adventure Education and Outdoor Learning: Vol 7, No 2 (tandfonline.com)</t>
  </si>
  <si>
    <t>The existing evidence base about the effectiveness of outdoor learning  - Feinnes et al</t>
  </si>
  <si>
    <t>Outdoor Learning in Early Childhood Education : A Narrative Review | Techne serien - Forskning i slöjdpedagogik och slöjdvetenskap (oslomet.no)</t>
  </si>
  <si>
    <t>PASS-report-UK.pdf (teachertoolkit.co.uk)</t>
  </si>
  <si>
    <t>Natural Connections Demonstration Project, 2012-2016: Final Report and Analysis of the Key Evaluation Questions - NECR215 (naturalengland.org.uk)</t>
  </si>
  <si>
    <t>Methodology Note for Wellbeing Values - HACT</t>
  </si>
  <si>
    <t>An hour or two of outdoor learning every week increases teachers' job satisfaction -- ScienceDaily</t>
  </si>
  <si>
    <t>Environmental volunteering: motivations and barriers - Forest Research</t>
  </si>
  <si>
    <t>Does Volunteering Make Us Happier, or Are Happier People More Likely to Volunteer? Addressing the Problem of Reverse Causality When Estimating the Wellbeing Impacts of Volunteering | SpringerLink</t>
  </si>
  <si>
    <t>How much change will there be?  The selection of the number of children likely to benefit (below) is based on an average of  size of a primary school of 270 pupils. Views from stakeholders were used along with the experience of Social Value Business to decide on the likely number of beneficiaries in an 'average' school. It is recognised that the sample of schools was relatively small and the number of beneficiaries is likely to differ between schools. The estimates provide a starting point for further refinement and investigation in future studies.</t>
  </si>
  <si>
    <t>Halo Leisure - Membership Options</t>
  </si>
  <si>
    <t>Fees - Stillpoint Mindfulness</t>
  </si>
  <si>
    <t>Copyright</t>
  </si>
  <si>
    <t>This publication is published by Natural England under the Open Government Licence v3.0 for public sector information. You are encouraged to use, and reuse, information subject to certain conditions.</t>
  </si>
  <si>
    <t>Natural England images and photographs are only available for non-commercial purposes. If any other photographs, images, or information such as maps, or data cannot be used commercially this will be made clear within the report.</t>
  </si>
  <si>
    <t>For information regarding the use of maps or data see our guidance on how to access Natural England’s maps and data.</t>
  </si>
  <si>
    <t>© Natural England 2022</t>
  </si>
  <si>
    <t>Catalogue code: NECR442</t>
  </si>
  <si>
    <t>Suggested citation:</t>
  </si>
  <si>
    <t>Notional Primary School SEN  budget (the element of a schools delegated budget allocated for its SEN provision)</t>
  </si>
  <si>
    <t>Misspent Youth: The costs of truancy and exclusion (2007)</t>
  </si>
  <si>
    <r>
      <t xml:space="preserve">Social Value Business, 2022. </t>
    </r>
    <r>
      <rPr>
        <i/>
        <sz val="12"/>
        <rFont val="Arial"/>
        <family val="2"/>
      </rPr>
      <t>Appendix - Social Return on Investment - The Value Map</t>
    </r>
    <r>
      <rPr>
        <sz val="12"/>
        <rFont val="Arial"/>
        <family val="2"/>
      </rPr>
      <t>. NECR422. Natural England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</si>
</sst>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_);[Red]\(&quot;£&quot;#,##0\)"/>
    <numFmt numFmtId="165" formatCode="0.0%"/>
    <numFmt numFmtId="166" formatCode="0.0"/>
    <numFmt numFmtId="167" formatCode="&quot;£&quot;#,##0.00"/>
    <numFmt numFmtId="168" formatCode="&quot;£&quot;#,##0"/>
  </numFmts>
  <fonts count="16" x14ac:knownFonts="1">
    <font>
      <sz val="10"/>
      <name val="Arial"/>
    </font>
    <font>
      <sz val="11"/>
      <color theme="1"/>
      <name val="Calibri"/>
      <family val="2"/>
      <scheme val="minor"/>
    </font>
    <font>
      <sz val="11"/>
      <color rgb="FFFF0000"/>
      <name val="Calibri"/>
      <family val="2"/>
      <scheme val="minor"/>
    </font>
    <font>
      <sz val="11"/>
      <color theme="0"/>
      <name val="Calibri"/>
      <family val="2"/>
      <scheme val="minor"/>
    </font>
    <font>
      <sz val="11"/>
      <name val="Calibri"/>
      <family val="2"/>
      <scheme val="minor"/>
    </font>
    <font>
      <b/>
      <sz val="11"/>
      <name val="Calibri"/>
      <family val="2"/>
      <scheme val="minor"/>
    </font>
    <font>
      <u/>
      <sz val="10"/>
      <color theme="10"/>
      <name val="Arial"/>
      <family val="2"/>
    </font>
    <font>
      <u/>
      <sz val="10"/>
      <color theme="11"/>
      <name val="Arial"/>
      <family val="2"/>
    </font>
    <font>
      <sz val="11"/>
      <color rgb="FF000000"/>
      <name val="Calibri"/>
      <family val="2"/>
      <scheme val="minor"/>
    </font>
    <font>
      <b/>
      <sz val="11"/>
      <color theme="1"/>
      <name val="Calibri"/>
      <family val="2"/>
      <scheme val="minor"/>
    </font>
    <font>
      <u/>
      <sz val="11"/>
      <color theme="10"/>
      <name val="Calibri"/>
      <family val="2"/>
      <scheme val="minor"/>
    </font>
    <font>
      <b/>
      <sz val="16"/>
      <name val="Arial"/>
      <family val="2"/>
    </font>
    <font>
      <u/>
      <sz val="12"/>
      <color theme="10"/>
      <name val="Arial"/>
      <family val="2"/>
    </font>
    <font>
      <sz val="12"/>
      <name val="Arial"/>
      <family val="2"/>
    </font>
    <font>
      <i/>
      <sz val="12"/>
      <name val="Arial"/>
      <family val="2"/>
    </font>
    <font>
      <b/>
      <sz val="16"/>
      <name val="Calibri"/>
      <family val="2"/>
      <scheme val="minor"/>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6CCBE"/>
        <bgColor indexed="64"/>
      </patternFill>
    </fill>
    <fill>
      <patternFill patternType="solid">
        <fgColor rgb="FFE1E2D4"/>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92D050"/>
        <bgColor indexed="64"/>
      </patternFill>
    </fill>
  </fills>
  <borders count="35">
    <border>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n">
        <color auto="1"/>
      </top>
      <bottom style="thin">
        <color auto="1"/>
      </bottom>
      <diagonal/>
    </border>
    <border>
      <left/>
      <right/>
      <top style="thin">
        <color auto="1"/>
      </top>
      <bottom style="thick">
        <color auto="1"/>
      </bottom>
      <diagonal/>
    </border>
    <border>
      <left style="thin">
        <color auto="1"/>
      </left>
      <right style="thick">
        <color auto="1"/>
      </right>
      <top style="thin">
        <color auto="1"/>
      </top>
      <bottom style="thick">
        <color auto="1"/>
      </bottom>
      <diagonal/>
    </border>
    <border>
      <left/>
      <right/>
      <top style="thin">
        <color theme="0"/>
      </top>
      <bottom style="thin">
        <color theme="0"/>
      </bottom>
      <diagonal/>
    </border>
    <border>
      <left style="thin">
        <color auto="1"/>
      </left>
      <right style="thin">
        <color auto="1"/>
      </right>
      <top style="thin">
        <color theme="0"/>
      </top>
      <bottom style="thin">
        <color theme="0"/>
      </bottom>
      <diagonal/>
    </border>
    <border>
      <left style="medium">
        <color rgb="FF06CCBE"/>
      </left>
      <right style="medium">
        <color rgb="FF06CCBE"/>
      </right>
      <top style="medium">
        <color rgb="FF06CCBE"/>
      </top>
      <bottom style="medium">
        <color rgb="FF06CCBE"/>
      </bottom>
      <diagonal/>
    </border>
    <border>
      <left style="medium">
        <color rgb="FF06CCBE"/>
      </left>
      <right style="thin">
        <color auto="1"/>
      </right>
      <top style="thin">
        <color auto="1"/>
      </top>
      <bottom/>
      <diagonal/>
    </border>
    <border>
      <left style="medium">
        <color rgb="FF06CCBE"/>
      </left>
      <right style="thin">
        <color auto="1"/>
      </right>
      <top/>
      <bottom style="thin">
        <color auto="1"/>
      </bottom>
      <diagonal/>
    </border>
    <border>
      <left style="thin">
        <color auto="1"/>
      </left>
      <right style="medium">
        <color rgb="FF06CCBE"/>
      </right>
      <top style="thin">
        <color auto="1"/>
      </top>
      <bottom/>
      <diagonal/>
    </border>
    <border>
      <left/>
      <right/>
      <top style="thin">
        <color theme="0"/>
      </top>
      <bottom/>
      <diagonal/>
    </border>
    <border>
      <left/>
      <right/>
      <top/>
      <bottom style="thin">
        <color theme="0"/>
      </bottom>
      <diagonal/>
    </border>
    <border>
      <left style="thin">
        <color auto="1"/>
      </left>
      <right style="thin">
        <color auto="1"/>
      </right>
      <top/>
      <bottom/>
      <diagonal/>
    </border>
    <border>
      <left style="medium">
        <color rgb="FF06CCBE"/>
      </left>
      <right style="medium">
        <color rgb="FF06CCBE"/>
      </right>
      <top style="medium">
        <color rgb="FF06CCBE"/>
      </top>
      <bottom/>
      <diagonal/>
    </border>
    <border>
      <left/>
      <right style="thin">
        <color auto="1"/>
      </right>
      <top/>
      <bottom/>
      <diagonal/>
    </border>
    <border>
      <left style="thin">
        <color auto="1"/>
      </left>
      <right style="medium">
        <color rgb="FF06CCBE"/>
      </right>
      <top/>
      <bottom/>
      <diagonal/>
    </border>
    <border>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style="double">
        <color auto="1"/>
      </left>
      <right/>
      <top style="thick">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style="thick">
        <color auto="1"/>
      </bottom>
      <diagonal/>
    </border>
    <border>
      <left style="thin">
        <color auto="1"/>
      </left>
      <right style="double">
        <color auto="1"/>
      </right>
      <top style="thick">
        <color auto="1"/>
      </top>
      <bottom style="thin">
        <color auto="1"/>
      </bottom>
      <diagonal/>
    </border>
    <border>
      <left style="thin">
        <color auto="1"/>
      </left>
      <right/>
      <top/>
      <bottom style="thin">
        <color auto="1"/>
      </bottom>
      <diagonal/>
    </border>
  </borders>
  <cellStyleXfs count="36">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cellStyleXfs>
  <cellXfs count="178">
    <xf numFmtId="0" fontId="0" fillId="0" borderId="0" xfId="0"/>
    <xf numFmtId="0" fontId="3" fillId="3" borderId="0" xfId="0" applyFont="1" applyFill="1" applyAlignment="1" applyProtection="1">
      <alignment horizontal="left" vertical="top" wrapText="1"/>
    </xf>
    <xf numFmtId="0" fontId="5" fillId="8" borderId="0" xfId="0" applyFont="1" applyFill="1" applyAlignment="1" applyProtection="1">
      <alignment horizontal="left" vertical="top" wrapText="1"/>
    </xf>
    <xf numFmtId="0" fontId="4" fillId="5" borderId="18" xfId="0" applyFont="1" applyFill="1" applyBorder="1" applyAlignment="1" applyProtection="1">
      <alignment horizontal="left" vertical="top" wrapText="1"/>
    </xf>
    <xf numFmtId="0" fontId="4" fillId="5" borderId="25" xfId="0" applyFont="1" applyFill="1" applyBorder="1" applyAlignment="1" applyProtection="1">
      <alignment horizontal="left" vertical="top" wrapText="1"/>
    </xf>
    <xf numFmtId="0" fontId="4" fillId="0" borderId="3" xfId="0" applyFont="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0" xfId="0" applyFont="1" applyFill="1" applyBorder="1" applyAlignment="1">
      <alignment horizontal="left" vertical="top" wrapText="1"/>
    </xf>
    <xf numFmtId="0" fontId="4" fillId="0" borderId="0" xfId="0" applyFont="1" applyAlignment="1">
      <alignment horizontal="left" vertical="top" wrapText="1"/>
    </xf>
    <xf numFmtId="0" fontId="1" fillId="0" borderId="3" xfId="0" applyFont="1" applyFill="1" applyBorder="1" applyAlignment="1" applyProtection="1">
      <alignment horizontal="left" vertical="top" wrapText="1"/>
    </xf>
    <xf numFmtId="49" fontId="1" fillId="0" borderId="3" xfId="0" applyNumberFormat="1" applyFont="1" applyFill="1" applyBorder="1" applyAlignment="1" applyProtection="1">
      <alignment horizontal="left" vertical="top" wrapText="1"/>
    </xf>
    <xf numFmtId="0" fontId="4" fillId="0" borderId="16" xfId="0" applyFont="1" applyFill="1" applyBorder="1" applyAlignment="1" applyProtection="1">
      <alignment horizontal="left" vertical="top" wrapText="1"/>
    </xf>
    <xf numFmtId="167" fontId="4" fillId="0" borderId="0" xfId="0" applyNumberFormat="1" applyFont="1" applyFill="1" applyAlignment="1" applyProtection="1">
      <alignment horizontal="left" vertical="top" wrapText="1"/>
    </xf>
    <xf numFmtId="0" fontId="4" fillId="0" borderId="0" xfId="0" applyFont="1" applyFill="1" applyAlignment="1">
      <alignment horizontal="left" vertical="top" wrapText="1"/>
    </xf>
    <xf numFmtId="0" fontId="3" fillId="3" borderId="0" xfId="0" applyFont="1" applyFill="1" applyAlignment="1" applyProtection="1">
      <alignment horizontal="left" vertical="top"/>
    </xf>
    <xf numFmtId="0" fontId="2" fillId="3" borderId="0" xfId="0" applyFont="1" applyFill="1" applyAlignment="1" applyProtection="1">
      <alignment horizontal="left" vertical="top"/>
    </xf>
    <xf numFmtId="167" fontId="3" fillId="3" borderId="0" xfId="0" applyNumberFormat="1" applyFont="1" applyFill="1" applyAlignment="1" applyProtection="1">
      <alignment horizontal="left" vertical="top" wrapText="1"/>
    </xf>
    <xf numFmtId="0" fontId="3" fillId="0" borderId="0" xfId="0" applyFont="1" applyFill="1" applyAlignment="1" applyProtection="1">
      <alignment horizontal="left" vertical="top" wrapText="1"/>
    </xf>
    <xf numFmtId="0" fontId="3" fillId="0" borderId="0" xfId="0" applyFont="1" applyFill="1" applyAlignment="1">
      <alignment horizontal="left" vertical="top" wrapText="1"/>
    </xf>
    <xf numFmtId="0" fontId="3" fillId="3" borderId="0" xfId="0" applyFont="1" applyFill="1" applyAlignment="1">
      <alignment horizontal="left" vertical="top" wrapText="1"/>
    </xf>
    <xf numFmtId="0" fontId="5" fillId="6" borderId="0" xfId="0" applyFont="1" applyFill="1" applyAlignment="1" applyProtection="1">
      <alignment horizontal="left" vertical="top"/>
    </xf>
    <xf numFmtId="0" fontId="5" fillId="7" borderId="0" xfId="0" applyFont="1" applyFill="1" applyAlignment="1" applyProtection="1">
      <alignment horizontal="left" vertical="top" wrapText="1"/>
    </xf>
    <xf numFmtId="167" fontId="5" fillId="7" borderId="0" xfId="0" applyNumberFormat="1" applyFont="1" applyFill="1" applyAlignment="1" applyProtection="1">
      <alignment horizontal="left" vertical="top" wrapText="1"/>
    </xf>
    <xf numFmtId="167" fontId="5" fillId="8" borderId="0" xfId="0" applyNumberFormat="1" applyFont="1" applyFill="1" applyAlignment="1" applyProtection="1">
      <alignment horizontal="left" vertical="top" wrapText="1"/>
    </xf>
    <xf numFmtId="0" fontId="5" fillId="9" borderId="0" xfId="0" applyFont="1" applyFill="1" applyAlignment="1" applyProtection="1">
      <alignment horizontal="left" vertical="top" wrapText="1"/>
    </xf>
    <xf numFmtId="0" fontId="5" fillId="0" borderId="16" xfId="0" applyFont="1" applyFill="1" applyBorder="1" applyAlignment="1" applyProtection="1">
      <alignment horizontal="left" vertical="top" wrapText="1"/>
    </xf>
    <xf numFmtId="0" fontId="5" fillId="10" borderId="0" xfId="0" applyFont="1" applyFill="1" applyAlignment="1" applyProtection="1">
      <alignment horizontal="left" vertical="top" wrapText="1"/>
    </xf>
    <xf numFmtId="167" fontId="5" fillId="10" borderId="0" xfId="0" applyNumberFormat="1" applyFont="1" applyFill="1" applyAlignment="1" applyProtection="1">
      <alignment horizontal="left" vertical="top" wrapText="1"/>
    </xf>
    <xf numFmtId="167" fontId="5" fillId="0" borderId="0" xfId="0" applyNumberFormat="1" applyFont="1" applyFill="1" applyAlignment="1" applyProtection="1">
      <alignment horizontal="left" vertical="top" wrapText="1"/>
    </xf>
    <xf numFmtId="0" fontId="5" fillId="0" borderId="0" xfId="0" applyFont="1" applyFill="1" applyAlignment="1">
      <alignment horizontal="left" vertical="top" wrapText="1"/>
    </xf>
    <xf numFmtId="0" fontId="5" fillId="3" borderId="0" xfId="0" applyFont="1" applyFill="1" applyAlignment="1">
      <alignment horizontal="left" vertical="top" wrapText="1"/>
    </xf>
    <xf numFmtId="0" fontId="5" fillId="5" borderId="5" xfId="0" applyFont="1" applyFill="1" applyBorder="1" applyAlignment="1" applyProtection="1">
      <alignment horizontal="left" vertical="top" wrapText="1"/>
    </xf>
    <xf numFmtId="0" fontId="5" fillId="5" borderId="6" xfId="0" applyFont="1" applyFill="1" applyBorder="1" applyAlignment="1" applyProtection="1">
      <alignment horizontal="left" vertical="top" wrapText="1"/>
    </xf>
    <xf numFmtId="0" fontId="5" fillId="5" borderId="7" xfId="0" applyFont="1" applyFill="1" applyBorder="1" applyAlignment="1" applyProtection="1">
      <alignment horizontal="left" vertical="top" wrapText="1"/>
    </xf>
    <xf numFmtId="0" fontId="5" fillId="0" borderId="17" xfId="0" applyFont="1" applyFill="1" applyBorder="1" applyAlignment="1" applyProtection="1">
      <alignment horizontal="left" vertical="top" wrapText="1"/>
    </xf>
    <xf numFmtId="0" fontId="5" fillId="0" borderId="0" xfId="0" applyFont="1" applyFill="1" applyBorder="1" applyAlignment="1" applyProtection="1">
      <alignment horizontal="left" vertical="top"/>
    </xf>
    <xf numFmtId="0" fontId="4" fillId="5" borderId="0" xfId="0" applyFont="1" applyFill="1" applyAlignment="1">
      <alignment horizontal="left" vertical="top" wrapText="1"/>
    </xf>
    <xf numFmtId="0" fontId="4" fillId="0" borderId="18" xfId="0" applyFont="1" applyFill="1" applyBorder="1" applyAlignment="1" applyProtection="1">
      <alignment horizontal="left" vertical="top" wrapText="1"/>
    </xf>
    <xf numFmtId="167" fontId="4" fillId="5" borderId="18" xfId="0" applyNumberFormat="1" applyFont="1" applyFill="1" applyBorder="1" applyAlignment="1" applyProtection="1">
      <alignment horizontal="left" vertical="top" wrapText="1"/>
    </xf>
    <xf numFmtId="165" fontId="4" fillId="0" borderId="3" xfId="0" applyNumberFormat="1" applyFont="1" applyFill="1" applyBorder="1" applyAlignment="1" applyProtection="1">
      <alignment horizontal="left" vertical="top" wrapText="1"/>
    </xf>
    <xf numFmtId="0" fontId="4" fillId="0" borderId="25" xfId="0" applyFont="1" applyFill="1" applyBorder="1" applyAlignment="1" applyProtection="1">
      <alignment horizontal="left" vertical="top" wrapText="1"/>
    </xf>
    <xf numFmtId="167" fontId="4" fillId="5" borderId="25" xfId="0" applyNumberFormat="1" applyFont="1" applyFill="1" applyBorder="1" applyAlignment="1" applyProtection="1">
      <alignment horizontal="left" vertical="top" wrapText="1"/>
    </xf>
    <xf numFmtId="0" fontId="5" fillId="5" borderId="3" xfId="0" applyFont="1" applyFill="1" applyBorder="1" applyAlignment="1" applyProtection="1">
      <alignment horizontal="left" vertical="top" wrapText="1"/>
    </xf>
    <xf numFmtId="167" fontId="5" fillId="5" borderId="3" xfId="0" applyNumberFormat="1" applyFont="1" applyFill="1" applyBorder="1" applyAlignment="1" applyProtection="1">
      <alignment horizontal="left" vertical="top" wrapText="1"/>
    </xf>
    <xf numFmtId="167" fontId="5" fillId="0" borderId="0" xfId="0" applyNumberFormat="1" applyFont="1" applyFill="1" applyBorder="1" applyAlignment="1" applyProtection="1">
      <alignment horizontal="left" vertical="top" wrapText="1"/>
    </xf>
    <xf numFmtId="167" fontId="4" fillId="0" borderId="3" xfId="0" applyNumberFormat="1" applyFont="1" applyBorder="1" applyAlignment="1" applyProtection="1">
      <alignment horizontal="left" vertical="top" wrapText="1"/>
    </xf>
    <xf numFmtId="167" fontId="4" fillId="0" borderId="17" xfId="0" applyNumberFormat="1" applyFont="1" applyFill="1" applyBorder="1" applyAlignment="1" applyProtection="1">
      <alignment horizontal="left" vertical="top" wrapText="1"/>
    </xf>
    <xf numFmtId="167" fontId="4" fillId="0" borderId="0" xfId="0" applyNumberFormat="1" applyFont="1" applyBorder="1" applyAlignment="1" applyProtection="1">
      <alignment horizontal="left" vertical="top" wrapText="1"/>
    </xf>
    <xf numFmtId="167" fontId="4" fillId="0" borderId="0" xfId="0" applyNumberFormat="1" applyFont="1" applyFill="1" applyAlignment="1">
      <alignment horizontal="left" vertical="top" wrapText="1"/>
    </xf>
    <xf numFmtId="0" fontId="8" fillId="0" borderId="3" xfId="0" applyFont="1" applyFill="1" applyBorder="1" applyAlignment="1" applyProtection="1">
      <alignment horizontal="left" vertical="top" wrapText="1"/>
    </xf>
    <xf numFmtId="164" fontId="8" fillId="0" borderId="3" xfId="0" applyNumberFormat="1" applyFont="1" applyFill="1" applyBorder="1" applyAlignment="1" applyProtection="1">
      <alignment horizontal="left" vertical="top" wrapText="1"/>
    </xf>
    <xf numFmtId="0" fontId="4" fillId="0" borderId="3" xfId="0" applyFont="1" applyFill="1" applyBorder="1" applyAlignment="1" applyProtection="1">
      <alignment horizontal="left" vertical="top" wrapText="1"/>
    </xf>
    <xf numFmtId="167" fontId="4" fillId="0" borderId="23" xfId="0" applyNumberFormat="1" applyFont="1" applyFill="1" applyBorder="1" applyAlignment="1" applyProtection="1">
      <alignment horizontal="left" vertical="top" wrapText="1"/>
    </xf>
    <xf numFmtId="167" fontId="4" fillId="0" borderId="5" xfId="0" applyNumberFormat="1" applyFont="1" applyBorder="1" applyAlignment="1" applyProtection="1">
      <alignment horizontal="left" vertical="top" wrapText="1"/>
    </xf>
    <xf numFmtId="0" fontId="5" fillId="0" borderId="3" xfId="0" applyFont="1" applyBorder="1" applyAlignment="1" applyProtection="1">
      <alignment horizontal="left" vertical="top" wrapText="1"/>
    </xf>
    <xf numFmtId="167" fontId="5" fillId="0" borderId="3" xfId="0" applyNumberFormat="1" applyFont="1" applyBorder="1" applyAlignment="1" applyProtection="1">
      <alignment horizontal="left" vertical="top" wrapText="1"/>
    </xf>
    <xf numFmtId="0" fontId="2" fillId="0" borderId="3" xfId="0" applyFont="1" applyBorder="1" applyAlignment="1" applyProtection="1">
      <alignment horizontal="left" vertical="top" wrapText="1"/>
    </xf>
    <xf numFmtId="167" fontId="4" fillId="0" borderId="9" xfId="0" applyNumberFormat="1" applyFont="1" applyBorder="1" applyAlignment="1" applyProtection="1">
      <alignment horizontal="left" vertical="top" wrapText="1"/>
    </xf>
    <xf numFmtId="167" fontId="4" fillId="0" borderId="1" xfId="0" applyNumberFormat="1" applyFont="1" applyBorder="1" applyAlignment="1" applyProtection="1">
      <alignment horizontal="left" vertical="top" wrapText="1"/>
    </xf>
    <xf numFmtId="167" fontId="4" fillId="0" borderId="0" xfId="0" applyNumberFormat="1" applyFont="1" applyFill="1" applyBorder="1" applyAlignment="1" applyProtection="1">
      <alignment horizontal="left" vertical="top" wrapText="1"/>
    </xf>
    <xf numFmtId="0" fontId="4" fillId="0" borderId="0" xfId="0" applyFont="1" applyFill="1" applyAlignment="1" applyProtection="1">
      <alignment horizontal="left" vertical="top" wrapText="1"/>
    </xf>
    <xf numFmtId="0" fontId="4" fillId="0" borderId="22" xfId="0" applyFont="1" applyFill="1" applyBorder="1" applyAlignment="1" applyProtection="1">
      <alignment horizontal="left" vertical="top" wrapText="1"/>
    </xf>
    <xf numFmtId="166" fontId="4" fillId="0" borderId="0" xfId="0" applyNumberFormat="1" applyFont="1" applyFill="1" applyAlignment="1" applyProtection="1">
      <alignment horizontal="left" vertical="top" wrapText="1"/>
    </xf>
    <xf numFmtId="0" fontId="4" fillId="0" borderId="30" xfId="0" applyFont="1" applyBorder="1" applyAlignment="1" applyProtection="1">
      <alignment horizontal="left" vertical="top"/>
    </xf>
    <xf numFmtId="0" fontId="4" fillId="0" borderId="11" xfId="0" applyFont="1" applyBorder="1" applyAlignment="1" applyProtection="1">
      <alignment horizontal="left" vertical="top" wrapText="1"/>
    </xf>
    <xf numFmtId="0" fontId="4" fillId="0" borderId="12" xfId="0" applyFont="1" applyFill="1" applyBorder="1" applyAlignment="1" applyProtection="1">
      <alignment horizontal="left" vertical="top" wrapText="1"/>
    </xf>
    <xf numFmtId="167" fontId="4" fillId="0" borderId="28" xfId="0" applyNumberFormat="1" applyFont="1" applyBorder="1" applyAlignment="1" applyProtection="1">
      <alignment horizontal="left" vertical="top" wrapText="1"/>
    </xf>
    <xf numFmtId="167" fontId="4" fillId="0" borderId="12" xfId="0" applyNumberFormat="1" applyFont="1" applyBorder="1" applyAlignment="1" applyProtection="1">
      <alignment horizontal="left" vertical="top" wrapText="1"/>
    </xf>
    <xf numFmtId="167" fontId="4" fillId="0" borderId="33" xfId="0" applyNumberFormat="1" applyFont="1" applyBorder="1" applyAlignment="1" applyProtection="1">
      <alignment horizontal="left" vertical="top" wrapText="1"/>
    </xf>
    <xf numFmtId="166" fontId="4" fillId="2" borderId="31" xfId="0" applyNumberFormat="1" applyFont="1" applyFill="1" applyBorder="1" applyAlignment="1" applyProtection="1">
      <alignment horizontal="left" vertical="top"/>
    </xf>
    <xf numFmtId="0" fontId="4" fillId="0" borderId="4" xfId="0" applyFont="1" applyBorder="1" applyAlignment="1" applyProtection="1">
      <alignment horizontal="left" vertical="top" wrapText="1"/>
    </xf>
    <xf numFmtId="166" fontId="4" fillId="2" borderId="4" xfId="0" applyNumberFormat="1" applyFont="1" applyFill="1" applyBorder="1" applyAlignment="1" applyProtection="1">
      <alignment horizontal="left" vertical="top" wrapText="1"/>
    </xf>
    <xf numFmtId="167" fontId="4" fillId="0" borderId="13" xfId="0" applyNumberFormat="1" applyFont="1" applyBorder="1" applyAlignment="1" applyProtection="1">
      <alignment horizontal="left" vertical="top" wrapText="1"/>
    </xf>
    <xf numFmtId="166" fontId="4" fillId="2" borderId="32" xfId="0" applyNumberFormat="1" applyFont="1" applyFill="1" applyBorder="1" applyAlignment="1" applyProtection="1">
      <alignment horizontal="left" vertical="top"/>
    </xf>
    <xf numFmtId="0" fontId="4" fillId="0" borderId="14" xfId="0" applyFont="1" applyBorder="1" applyAlignment="1" applyProtection="1">
      <alignment horizontal="left" vertical="top" wrapText="1"/>
    </xf>
    <xf numFmtId="0" fontId="4" fillId="0" borderId="29" xfId="0" applyFont="1" applyFill="1" applyBorder="1" applyAlignment="1" applyProtection="1">
      <alignment horizontal="left" vertical="top" wrapText="1"/>
    </xf>
    <xf numFmtId="166" fontId="4" fillId="2" borderId="14" xfId="0" applyNumberFormat="1" applyFont="1" applyFill="1" applyBorder="1" applyAlignment="1" applyProtection="1">
      <alignment horizontal="left" vertical="top" wrapText="1"/>
    </xf>
    <xf numFmtId="4" fontId="4" fillId="0" borderId="15" xfId="0" applyNumberFormat="1" applyFont="1" applyBorder="1" applyAlignment="1" applyProtection="1">
      <alignment horizontal="left" vertical="top" wrapText="1"/>
    </xf>
    <xf numFmtId="4" fontId="4" fillId="0" borderId="0" xfId="0" applyNumberFormat="1" applyFont="1" applyBorder="1" applyAlignment="1" applyProtection="1">
      <alignment horizontal="left" vertical="top" wrapText="1"/>
    </xf>
    <xf numFmtId="167" fontId="4" fillId="0" borderId="0" xfId="0" applyNumberFormat="1" applyFont="1" applyFill="1" applyBorder="1" applyAlignment="1">
      <alignment horizontal="left" vertical="top" wrapText="1"/>
    </xf>
    <xf numFmtId="0" fontId="4" fillId="0" borderId="0" xfId="0" applyFont="1" applyBorder="1" applyAlignment="1">
      <alignment horizontal="left" vertical="top" wrapText="1"/>
    </xf>
    <xf numFmtId="167" fontId="4" fillId="0" borderId="0" xfId="0" applyNumberFormat="1" applyFont="1" applyBorder="1" applyAlignment="1">
      <alignment horizontal="left" vertical="top" wrapText="1"/>
    </xf>
    <xf numFmtId="0" fontId="4" fillId="0" borderId="23" xfId="0" applyFont="1" applyFill="1" applyBorder="1" applyAlignment="1">
      <alignment horizontal="left" vertical="top" wrapText="1"/>
    </xf>
    <xf numFmtId="167" fontId="4" fillId="0" borderId="0" xfId="0" applyNumberFormat="1" applyFont="1" applyAlignment="1">
      <alignment horizontal="left" vertical="top" wrapText="1"/>
    </xf>
    <xf numFmtId="0" fontId="4" fillId="0" borderId="0" xfId="0" applyFont="1" applyAlignment="1">
      <alignment horizontal="left" vertical="top"/>
    </xf>
    <xf numFmtId="0" fontId="4" fillId="0" borderId="16" xfId="0" applyFont="1" applyFill="1" applyBorder="1" applyAlignment="1">
      <alignment horizontal="left" vertical="top" wrapText="1"/>
    </xf>
    <xf numFmtId="167" fontId="4" fillId="0" borderId="0" xfId="0" applyNumberFormat="1" applyFont="1" applyAlignment="1" applyProtection="1">
      <alignment horizontal="left" vertical="top" wrapText="1"/>
    </xf>
    <xf numFmtId="0" fontId="8" fillId="0" borderId="1" xfId="0" applyFont="1" applyFill="1" applyBorder="1" applyAlignment="1" applyProtection="1">
      <alignment horizontal="left" vertical="top" wrapText="1"/>
    </xf>
    <xf numFmtId="49" fontId="10" fillId="0" borderId="3" xfId="35" applyNumberFormat="1" applyFont="1" applyFill="1" applyBorder="1" applyAlignment="1" applyProtection="1">
      <alignment horizontal="left" vertical="top" wrapText="1"/>
    </xf>
    <xf numFmtId="0" fontId="4" fillId="0" borderId="3" xfId="0" applyFont="1" applyBorder="1" applyAlignment="1" applyProtection="1">
      <alignment vertical="top" wrapText="1"/>
    </xf>
    <xf numFmtId="0" fontId="8" fillId="0" borderId="34" xfId="0" applyFont="1" applyFill="1" applyBorder="1" applyAlignment="1" applyProtection="1">
      <alignment horizontal="left" vertical="top" wrapText="1"/>
    </xf>
    <xf numFmtId="0" fontId="8" fillId="0" borderId="8" xfId="0" applyFont="1" applyFill="1" applyBorder="1" applyAlignment="1" applyProtection="1">
      <alignment horizontal="left" vertical="top" wrapText="1"/>
    </xf>
    <xf numFmtId="0" fontId="4" fillId="0" borderId="8" xfId="0" applyFont="1" applyBorder="1" applyAlignment="1" applyProtection="1">
      <alignment horizontal="left" vertical="top" wrapText="1"/>
    </xf>
    <xf numFmtId="0" fontId="4" fillId="0" borderId="9" xfId="0" applyFont="1" applyFill="1" applyBorder="1" applyAlignment="1" applyProtection="1">
      <alignment horizontal="left" vertical="top" wrapText="1"/>
    </xf>
    <xf numFmtId="0" fontId="10" fillId="0" borderId="3" xfId="35" applyFont="1" applyBorder="1" applyAlignment="1">
      <alignment vertical="top" wrapText="1"/>
    </xf>
    <xf numFmtId="0" fontId="10" fillId="0" borderId="3" xfId="35" applyFont="1" applyFill="1" applyBorder="1" applyAlignment="1" applyProtection="1">
      <alignment horizontal="left" vertical="top" wrapText="1"/>
    </xf>
    <xf numFmtId="0" fontId="10" fillId="0" borderId="3" xfId="35" applyFont="1" applyBorder="1" applyAlignment="1">
      <alignment horizontal="left" vertical="top" wrapText="1"/>
    </xf>
    <xf numFmtId="0" fontId="8" fillId="3" borderId="3" xfId="0" applyFont="1" applyFill="1" applyBorder="1" applyAlignment="1" applyProtection="1">
      <alignment horizontal="left" vertical="top" wrapText="1"/>
    </xf>
    <xf numFmtId="168" fontId="1" fillId="0" borderId="3" xfId="0" applyNumberFormat="1" applyFont="1" applyBorder="1" applyAlignment="1" applyProtection="1">
      <alignment horizontal="left" vertical="top"/>
    </xf>
    <xf numFmtId="9" fontId="1" fillId="0" borderId="3" xfId="0" applyNumberFormat="1" applyFont="1" applyBorder="1" applyAlignment="1" applyProtection="1">
      <alignment horizontal="left" vertical="top" wrapText="1"/>
    </xf>
    <xf numFmtId="168" fontId="1" fillId="0" borderId="9" xfId="0" applyNumberFormat="1" applyFont="1" applyBorder="1" applyAlignment="1" applyProtection="1">
      <alignment horizontal="left" vertical="top"/>
    </xf>
    <xf numFmtId="0" fontId="4" fillId="0" borderId="3" xfId="0" applyFont="1" applyBorder="1" applyAlignment="1">
      <alignment horizontal="left" vertical="top" wrapText="1"/>
    </xf>
    <xf numFmtId="0" fontId="1" fillId="0" borderId="8" xfId="0" applyFont="1" applyBorder="1" applyAlignment="1" applyProtection="1">
      <alignment horizontal="left" vertical="top" wrapText="1"/>
    </xf>
    <xf numFmtId="0" fontId="1" fillId="0" borderId="9" xfId="0" applyFont="1" applyFill="1" applyBorder="1" applyAlignment="1" applyProtection="1">
      <alignment horizontal="left" vertical="top" wrapText="1"/>
    </xf>
    <xf numFmtId="164" fontId="1" fillId="0" borderId="3" xfId="0" applyNumberFormat="1" applyFont="1" applyFill="1" applyBorder="1" applyAlignment="1" applyProtection="1">
      <alignment horizontal="left" vertical="top" wrapText="1"/>
    </xf>
    <xf numFmtId="0" fontId="4" fillId="3" borderId="3" xfId="0" applyFont="1" applyFill="1" applyBorder="1" applyAlignment="1">
      <alignment horizontal="left" vertical="top" wrapText="1"/>
    </xf>
    <xf numFmtId="168" fontId="1" fillId="0" borderId="3" xfId="0" applyNumberFormat="1" applyFont="1" applyBorder="1" applyAlignment="1" applyProtection="1">
      <alignment horizontal="left" vertical="top" wrapText="1"/>
    </xf>
    <xf numFmtId="9" fontId="1" fillId="0" borderId="5" xfId="0" applyNumberFormat="1" applyFont="1" applyBorder="1" applyAlignment="1" applyProtection="1">
      <alignment horizontal="left" vertical="top" wrapText="1"/>
    </xf>
    <xf numFmtId="168" fontId="4" fillId="0" borderId="9" xfId="0" applyNumberFormat="1" applyFont="1" applyFill="1" applyBorder="1" applyAlignment="1" applyProtection="1">
      <alignment horizontal="left" vertical="top"/>
    </xf>
    <xf numFmtId="0" fontId="10" fillId="0" borderId="0" xfId="35" applyFont="1" applyAlignment="1">
      <alignment horizontal="left" vertical="top" wrapText="1"/>
    </xf>
    <xf numFmtId="168" fontId="4" fillId="0" borderId="0" xfId="0" applyNumberFormat="1" applyFont="1" applyAlignment="1" applyProtection="1">
      <alignment horizontal="left" vertical="top"/>
    </xf>
    <xf numFmtId="168" fontId="4" fillId="0" borderId="3" xfId="0" applyNumberFormat="1" applyFont="1" applyBorder="1" applyAlignment="1" applyProtection="1">
      <alignment horizontal="left" vertical="top"/>
    </xf>
    <xf numFmtId="168" fontId="4" fillId="0" borderId="9" xfId="0" applyNumberFormat="1" applyFont="1" applyBorder="1" applyAlignment="1" applyProtection="1">
      <alignment horizontal="left" vertical="top"/>
    </xf>
    <xf numFmtId="0" fontId="1" fillId="0" borderId="10" xfId="0" applyFont="1" applyFill="1" applyBorder="1" applyAlignment="1" applyProtection="1">
      <alignment horizontal="left" vertical="top" wrapText="1"/>
    </xf>
    <xf numFmtId="0" fontId="3" fillId="0" borderId="23" xfId="0" applyFont="1" applyFill="1" applyBorder="1" applyAlignment="1" applyProtection="1">
      <alignment horizontal="left" vertical="top" wrapText="1"/>
    </xf>
    <xf numFmtId="0" fontId="4" fillId="11" borderId="4" xfId="0" applyFont="1" applyFill="1" applyBorder="1" applyAlignment="1" applyProtection="1">
      <alignment horizontal="left" vertical="top" wrapText="1"/>
    </xf>
    <xf numFmtId="167" fontId="4" fillId="11" borderId="4" xfId="0" applyNumberFormat="1" applyFont="1" applyFill="1" applyBorder="1" applyAlignment="1" applyProtection="1">
      <alignment horizontal="left" vertical="top" wrapText="1"/>
    </xf>
    <xf numFmtId="167" fontId="3" fillId="0" borderId="0" xfId="0" applyNumberFormat="1" applyFont="1" applyFill="1" applyAlignment="1" applyProtection="1">
      <alignment horizontal="left" vertical="top" wrapText="1"/>
    </xf>
    <xf numFmtId="0" fontId="4" fillId="4" borderId="0" xfId="0" applyFont="1" applyFill="1" applyBorder="1" applyAlignment="1">
      <alignment horizontal="left" vertical="top" wrapText="1"/>
    </xf>
    <xf numFmtId="0" fontId="4" fillId="11" borderId="9" xfId="0" applyFont="1" applyFill="1" applyBorder="1" applyAlignment="1" applyProtection="1">
      <alignment horizontal="left" vertical="top" wrapText="1"/>
    </xf>
    <xf numFmtId="0" fontId="4" fillId="11" borderId="8" xfId="0" applyFont="1" applyFill="1" applyBorder="1" applyAlignment="1" applyProtection="1">
      <alignment horizontal="left" vertical="top" wrapText="1"/>
    </xf>
    <xf numFmtId="167" fontId="4" fillId="11" borderId="9" xfId="0" applyNumberFormat="1" applyFont="1" applyFill="1" applyBorder="1" applyAlignment="1" applyProtection="1">
      <alignment horizontal="left" vertical="top" wrapText="1"/>
    </xf>
    <xf numFmtId="0" fontId="11" fillId="0" borderId="0" xfId="0" applyFont="1" applyAlignment="1">
      <alignment vertical="center"/>
    </xf>
    <xf numFmtId="0" fontId="12" fillId="0" borderId="0" xfId="35" applyFont="1" applyAlignment="1">
      <alignment vertical="center"/>
    </xf>
    <xf numFmtId="0" fontId="13" fillId="0" borderId="0" xfId="0" applyFont="1" applyAlignment="1">
      <alignment vertical="center"/>
    </xf>
    <xf numFmtId="168" fontId="1" fillId="0" borderId="3" xfId="0" applyNumberFormat="1" applyFont="1" applyFill="1" applyBorder="1" applyAlignment="1" applyProtection="1">
      <alignment horizontal="left" vertical="top" wrapText="1"/>
    </xf>
    <xf numFmtId="168" fontId="8" fillId="0" borderId="3" xfId="0" applyNumberFormat="1" applyFont="1" applyFill="1" applyBorder="1" applyAlignment="1" applyProtection="1">
      <alignment horizontal="left" vertical="top" wrapText="1"/>
    </xf>
    <xf numFmtId="0" fontId="1" fillId="0" borderId="7" xfId="0" applyFont="1" applyFill="1" applyBorder="1" applyAlignment="1" applyProtection="1">
      <alignment horizontal="left" vertical="top" wrapText="1"/>
    </xf>
    <xf numFmtId="0" fontId="1" fillId="0" borderId="26"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24" xfId="0" applyFont="1" applyFill="1" applyBorder="1" applyAlignment="1" applyProtection="1">
      <alignment horizontal="left" vertical="top" wrapText="1"/>
    </xf>
    <xf numFmtId="0" fontId="1" fillId="0" borderId="1" xfId="0" applyFont="1" applyFill="1" applyBorder="1" applyAlignment="1" applyProtection="1">
      <alignment horizontal="left" vertical="top" wrapText="1"/>
    </xf>
    <xf numFmtId="0" fontId="4" fillId="0" borderId="5" xfId="0" applyFont="1" applyBorder="1" applyAlignment="1" applyProtection="1">
      <alignment horizontal="left" vertical="top" wrapText="1"/>
    </xf>
    <xf numFmtId="0" fontId="4" fillId="0" borderId="24" xfId="0" applyFont="1" applyBorder="1" applyAlignment="1" applyProtection="1">
      <alignment horizontal="left" vertical="top" wrapText="1"/>
    </xf>
    <xf numFmtId="0" fontId="4" fillId="0" borderId="1" xfId="0" applyFont="1" applyBorder="1" applyAlignment="1" applyProtection="1">
      <alignment horizontal="left" vertical="top" wrapText="1"/>
    </xf>
    <xf numFmtId="0" fontId="4" fillId="0" borderId="5" xfId="0" applyFont="1" applyBorder="1" applyAlignment="1" applyProtection="1">
      <alignment horizontal="center" vertical="top" wrapText="1"/>
    </xf>
    <xf numFmtId="0" fontId="4" fillId="0" borderId="24" xfId="0" applyFont="1" applyBorder="1" applyAlignment="1" applyProtection="1">
      <alignment horizontal="center" vertical="top" wrapText="1"/>
    </xf>
    <xf numFmtId="0" fontId="4" fillId="0" borderId="1" xfId="0" applyFont="1" applyBorder="1" applyAlignment="1" applyProtection="1">
      <alignment horizontal="center" vertical="top" wrapText="1"/>
    </xf>
    <xf numFmtId="168" fontId="9" fillId="0" borderId="5" xfId="0" applyNumberFormat="1" applyFont="1" applyBorder="1" applyAlignment="1" applyProtection="1">
      <alignment horizontal="left" vertical="top" wrapText="1"/>
    </xf>
    <xf numFmtId="168" fontId="9" fillId="0" borderId="24" xfId="0" applyNumberFormat="1" applyFont="1" applyBorder="1" applyAlignment="1" applyProtection="1">
      <alignment horizontal="left" vertical="top" wrapText="1"/>
    </xf>
    <xf numFmtId="168" fontId="9" fillId="0" borderId="1" xfId="0" applyNumberFormat="1" applyFont="1" applyBorder="1" applyAlignment="1" applyProtection="1">
      <alignment horizontal="left" vertical="top" wrapText="1"/>
    </xf>
    <xf numFmtId="0" fontId="1" fillId="0" borderId="6" xfId="0" applyFont="1" applyBorder="1" applyAlignment="1" applyProtection="1">
      <alignment horizontal="center" vertical="top" wrapText="1"/>
    </xf>
    <xf numFmtId="0" fontId="1" fillId="0" borderId="34" xfId="0" applyFont="1" applyBorder="1" applyAlignment="1" applyProtection="1">
      <alignment horizontal="center"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1" fillId="0" borderId="6" xfId="0" applyFont="1" applyBorder="1" applyAlignment="1" applyProtection="1">
      <alignment horizontal="left" vertical="top" wrapText="1"/>
    </xf>
    <xf numFmtId="0" fontId="1" fillId="0" borderId="34" xfId="0" applyFont="1" applyBorder="1" applyAlignment="1" applyProtection="1">
      <alignment horizontal="left" vertical="top" wrapText="1"/>
    </xf>
    <xf numFmtId="0" fontId="8" fillId="0" borderId="5" xfId="0" applyFont="1" applyFill="1" applyBorder="1" applyAlignment="1" applyProtection="1">
      <alignment horizontal="left" vertical="top" wrapText="1"/>
    </xf>
    <xf numFmtId="0" fontId="8" fillId="0" borderId="1" xfId="0" applyFont="1" applyFill="1" applyBorder="1" applyAlignment="1" applyProtection="1">
      <alignment horizontal="left" vertical="top" wrapText="1"/>
    </xf>
    <xf numFmtId="0" fontId="5" fillId="9" borderId="10" xfId="0" applyFont="1" applyFill="1" applyBorder="1" applyAlignment="1" applyProtection="1">
      <alignment horizontal="left" vertical="top" wrapText="1"/>
    </xf>
    <xf numFmtId="0" fontId="4" fillId="5" borderId="5" xfId="0" applyFont="1" applyFill="1" applyBorder="1" applyAlignment="1" applyProtection="1">
      <alignment horizontal="left" vertical="top" wrapText="1"/>
    </xf>
    <xf numFmtId="0" fontId="4" fillId="5" borderId="1" xfId="0" applyFont="1" applyFill="1" applyBorder="1" applyAlignment="1" applyProtection="1">
      <alignment horizontal="left" vertical="top" wrapText="1"/>
    </xf>
    <xf numFmtId="0" fontId="5" fillId="5" borderId="8" xfId="0" applyFont="1" applyFill="1" applyBorder="1" applyAlignment="1" applyProtection="1">
      <alignment horizontal="left" vertical="top" wrapText="1"/>
    </xf>
    <xf numFmtId="0" fontId="5" fillId="5" borderId="9" xfId="0" applyFont="1" applyFill="1" applyBorder="1" applyAlignment="1" applyProtection="1">
      <alignment horizontal="left" vertical="top" wrapText="1"/>
    </xf>
    <xf numFmtId="0" fontId="5" fillId="5" borderId="8" xfId="0" applyFont="1" applyFill="1" applyBorder="1" applyAlignment="1" applyProtection="1">
      <alignment horizontal="left" vertical="top"/>
    </xf>
    <xf numFmtId="0" fontId="5" fillId="5" borderId="4" xfId="0" applyFont="1" applyFill="1" applyBorder="1" applyAlignment="1" applyProtection="1">
      <alignment horizontal="left" vertical="top"/>
    </xf>
    <xf numFmtId="0" fontId="5" fillId="5" borderId="9" xfId="0" applyFont="1" applyFill="1" applyBorder="1" applyAlignment="1" applyProtection="1">
      <alignment horizontal="left" vertical="top"/>
    </xf>
    <xf numFmtId="0" fontId="4" fillId="5" borderId="8" xfId="0" applyFont="1" applyFill="1" applyBorder="1" applyAlignment="1" applyProtection="1">
      <alignment horizontal="left" vertical="top" wrapText="1"/>
    </xf>
    <xf numFmtId="0" fontId="4" fillId="5" borderId="9" xfId="0" applyFont="1" applyFill="1" applyBorder="1" applyAlignment="1" applyProtection="1">
      <alignment horizontal="left" vertical="top" wrapText="1"/>
    </xf>
    <xf numFmtId="0" fontId="4" fillId="5" borderId="19" xfId="0" applyFont="1" applyFill="1" applyBorder="1" applyAlignment="1" applyProtection="1">
      <alignment horizontal="left" vertical="top" wrapText="1"/>
    </xf>
    <xf numFmtId="0" fontId="4" fillId="5" borderId="20" xfId="0" applyFont="1" applyFill="1" applyBorder="1" applyAlignment="1" applyProtection="1">
      <alignment horizontal="left" vertical="top" wrapText="1"/>
    </xf>
    <xf numFmtId="0" fontId="5" fillId="5" borderId="18" xfId="0" applyFont="1" applyFill="1" applyBorder="1" applyAlignment="1" applyProtection="1">
      <alignment horizontal="left" vertical="top" wrapText="1"/>
    </xf>
    <xf numFmtId="0" fontId="4" fillId="0" borderId="3" xfId="0" applyFont="1" applyBorder="1" applyAlignment="1">
      <alignment horizontal="left" vertical="top" wrapText="1"/>
    </xf>
    <xf numFmtId="0" fontId="1" fillId="0" borderId="8" xfId="0" applyFont="1" applyBorder="1" applyAlignment="1" applyProtection="1">
      <alignment horizontal="left" vertical="top" wrapText="1"/>
    </xf>
    <xf numFmtId="0" fontId="15" fillId="11" borderId="8" xfId="0" applyFont="1" applyFill="1" applyBorder="1" applyAlignment="1" applyProtection="1">
      <alignment horizontal="left" vertical="top"/>
    </xf>
    <xf numFmtId="0" fontId="15" fillId="11" borderId="4" xfId="0" applyFont="1" applyFill="1" applyBorder="1" applyAlignment="1" applyProtection="1">
      <alignment horizontal="left" vertical="top"/>
    </xf>
    <xf numFmtId="0" fontId="4" fillId="5" borderId="24" xfId="0" applyFont="1" applyFill="1" applyBorder="1" applyAlignment="1" applyProtection="1">
      <alignment horizontal="left" vertical="top" wrapText="1"/>
    </xf>
    <xf numFmtId="167" fontId="4" fillId="5" borderId="5" xfId="0" applyNumberFormat="1" applyFont="1" applyFill="1" applyBorder="1" applyAlignment="1" applyProtection="1">
      <alignment horizontal="left" vertical="top" wrapText="1"/>
    </xf>
    <xf numFmtId="167" fontId="4" fillId="5" borderId="24" xfId="0" applyNumberFormat="1" applyFont="1" applyFill="1" applyBorder="1" applyAlignment="1" applyProtection="1">
      <alignment horizontal="left" vertical="top" wrapText="1"/>
    </xf>
    <xf numFmtId="0" fontId="4" fillId="5" borderId="21" xfId="0" applyFont="1" applyFill="1" applyBorder="1" applyAlignment="1" applyProtection="1">
      <alignment horizontal="left" vertical="top" wrapText="1"/>
    </xf>
    <xf numFmtId="0" fontId="4" fillId="5" borderId="27" xfId="0" applyFont="1" applyFill="1" applyBorder="1" applyAlignment="1" applyProtection="1">
      <alignment horizontal="left" vertical="top" wrapText="1"/>
    </xf>
    <xf numFmtId="0" fontId="4" fillId="0" borderId="7" xfId="0" applyFont="1" applyBorder="1" applyAlignment="1" applyProtection="1">
      <alignment horizontal="left" vertical="top" wrapText="1"/>
    </xf>
    <xf numFmtId="0" fontId="4" fillId="0" borderId="26" xfId="0" applyFont="1" applyBorder="1" applyAlignment="1" applyProtection="1">
      <alignment horizontal="left" vertical="top" wrapText="1"/>
    </xf>
    <xf numFmtId="0" fontId="4" fillId="0" borderId="2" xfId="0" applyFont="1" applyBorder="1" applyAlignment="1" applyProtection="1">
      <alignment horizontal="left" vertical="top" wrapText="1"/>
    </xf>
    <xf numFmtId="168" fontId="1" fillId="0" borderId="5" xfId="0" applyNumberFormat="1" applyFont="1" applyBorder="1" applyAlignment="1" applyProtection="1">
      <alignment horizontal="left" vertical="top" wrapText="1"/>
    </xf>
    <xf numFmtId="168" fontId="1" fillId="0" borderId="24" xfId="0" applyNumberFormat="1" applyFont="1" applyBorder="1" applyAlignment="1" applyProtection="1">
      <alignment horizontal="left" vertical="top" wrapText="1"/>
    </xf>
    <xf numFmtId="168" fontId="1" fillId="0" borderId="1" xfId="0" applyNumberFormat="1" applyFont="1" applyBorder="1" applyAlignment="1" applyProtection="1">
      <alignment horizontal="left" vertical="top" wrapText="1"/>
    </xf>
  </cellXfs>
  <cellStyles count="3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cellStyle name="Normal" xfId="0" builtinId="0"/>
  </cellStyles>
  <dxfs count="0"/>
  <tableStyles count="0" defaultTableStyle="TableStyleMedium9" defaultPivotStyle="PivotStyleLight16"/>
  <colors>
    <mruColors>
      <color rgb="FFA13D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800100</xdr:colOff>
      <xdr:row>2</xdr:row>
      <xdr:rowOff>228600</xdr:rowOff>
    </xdr:from>
    <xdr:to>
      <xdr:col>1</xdr:col>
      <xdr:colOff>1209675</xdr:colOff>
      <xdr:row>2</xdr:row>
      <xdr:rowOff>228601</xdr:rowOff>
    </xdr:to>
    <xdr:cxnSp macro="">
      <xdr:nvCxnSpPr>
        <xdr:cNvPr id="3" name="Straight Arrow Connector 2">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CxnSpPr/>
      </xdr:nvCxnSpPr>
      <xdr:spPr>
        <a:xfrm flipV="1">
          <a:off x="800100" y="1009650"/>
          <a:ext cx="1771650" cy="1"/>
        </a:xfrm>
        <a:prstGeom prst="straightConnector1">
          <a:avLst/>
        </a:prstGeom>
        <a:ln w="57150" cap="sq">
          <a:solidFill>
            <a:sysClr val="windowText" lastClr="000000"/>
          </a:solidFill>
          <a:miter lim="8000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742950</xdr:colOff>
      <xdr:row>2</xdr:row>
      <xdr:rowOff>238125</xdr:rowOff>
    </xdr:from>
    <xdr:to>
      <xdr:col>5</xdr:col>
      <xdr:colOff>1419225</xdr:colOff>
      <xdr:row>2</xdr:row>
      <xdr:rowOff>239713</xdr:rowOff>
    </xdr:to>
    <xdr:cxnSp macro="">
      <xdr:nvCxnSpPr>
        <xdr:cNvPr id="4" name="Straight Arrow Connector 3">
          <a:extLst>
            <a:ext uri="{FF2B5EF4-FFF2-40B4-BE49-F238E27FC236}">
              <a16:creationId xmlns:a16="http://schemas.microsoft.com/office/drawing/2014/main" id="{00000000-0008-0000-0000-000004000000}"/>
            </a:ext>
            <a:ext uri="{C183D7F6-B498-43B3-948B-1728B52AA6E4}">
              <adec:decorative xmlns:adec="http://schemas.microsoft.com/office/drawing/2017/decorative" val="1"/>
            </a:ext>
          </a:extLst>
        </xdr:cNvPr>
        <xdr:cNvCxnSpPr/>
      </xdr:nvCxnSpPr>
      <xdr:spPr>
        <a:xfrm>
          <a:off x="4171950" y="520347"/>
          <a:ext cx="4909608" cy="1588"/>
        </a:xfrm>
        <a:prstGeom prst="straightConnector1">
          <a:avLst/>
        </a:prstGeom>
        <a:ln w="57150" cap="sq">
          <a:solidFill>
            <a:sysClr val="windowText" lastClr="000000"/>
          </a:solidFill>
          <a:miter lim="8000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238125</xdr:colOff>
      <xdr:row>2</xdr:row>
      <xdr:rowOff>219075</xdr:rowOff>
    </xdr:from>
    <xdr:to>
      <xdr:col>17</xdr:col>
      <xdr:colOff>695325</xdr:colOff>
      <xdr:row>2</xdr:row>
      <xdr:rowOff>220663</xdr:rowOff>
    </xdr:to>
    <xdr:cxnSp macro="">
      <xdr:nvCxnSpPr>
        <xdr:cNvPr id="6" name="Straight Arrow Connector 5">
          <a:extLst>
            <a:ext uri="{FF2B5EF4-FFF2-40B4-BE49-F238E27FC236}">
              <a16:creationId xmlns:a16="http://schemas.microsoft.com/office/drawing/2014/main" id="{00000000-0008-0000-0000-000006000000}"/>
            </a:ext>
            <a:ext uri="{C183D7F6-B498-43B3-948B-1728B52AA6E4}">
              <adec:decorative xmlns:adec="http://schemas.microsoft.com/office/drawing/2017/decorative" val="1"/>
            </a:ext>
          </a:extLst>
        </xdr:cNvPr>
        <xdr:cNvCxnSpPr/>
      </xdr:nvCxnSpPr>
      <xdr:spPr>
        <a:xfrm>
          <a:off x="16621125" y="1000125"/>
          <a:ext cx="2257425" cy="1588"/>
        </a:xfrm>
        <a:prstGeom prst="straightConnector1">
          <a:avLst/>
        </a:prstGeom>
        <a:ln w="57150" cap="sq">
          <a:solidFill>
            <a:sysClr val="windowText" lastClr="000000"/>
          </a:solidFill>
          <a:miter lim="8000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762000</xdr:colOff>
      <xdr:row>2</xdr:row>
      <xdr:rowOff>228600</xdr:rowOff>
    </xdr:from>
    <xdr:to>
      <xdr:col>12</xdr:col>
      <xdr:colOff>733425</xdr:colOff>
      <xdr:row>2</xdr:row>
      <xdr:rowOff>238125</xdr:rowOff>
    </xdr:to>
    <xdr:cxnSp macro="">
      <xdr:nvCxnSpPr>
        <xdr:cNvPr id="7" name="Straight Arrow Connector 6">
          <a:extLst>
            <a:ext uri="{FF2B5EF4-FFF2-40B4-BE49-F238E27FC236}">
              <a16:creationId xmlns:a16="http://schemas.microsoft.com/office/drawing/2014/main" id="{00000000-0008-0000-0000-000007000000}"/>
            </a:ext>
            <a:ext uri="{C183D7F6-B498-43B3-948B-1728B52AA6E4}">
              <adec:decorative xmlns:adec="http://schemas.microsoft.com/office/drawing/2017/decorative" val="1"/>
            </a:ext>
          </a:extLst>
        </xdr:cNvPr>
        <xdr:cNvCxnSpPr/>
      </xdr:nvCxnSpPr>
      <xdr:spPr>
        <a:xfrm>
          <a:off x="8905875" y="1009650"/>
          <a:ext cx="5238750" cy="9525"/>
        </a:xfrm>
        <a:prstGeom prst="straightConnector1">
          <a:avLst/>
        </a:prstGeom>
        <a:ln w="57150" cap="sq">
          <a:solidFill>
            <a:sysClr val="windowText" lastClr="000000"/>
          </a:solidFill>
          <a:miter lim="8000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28575</xdr:colOff>
      <xdr:row>2</xdr:row>
      <xdr:rowOff>228600</xdr:rowOff>
    </xdr:from>
    <xdr:to>
      <xdr:col>23</xdr:col>
      <xdr:colOff>533400</xdr:colOff>
      <xdr:row>2</xdr:row>
      <xdr:rowOff>230188</xdr:rowOff>
    </xdr:to>
    <xdr:cxnSp macro="">
      <xdr:nvCxnSpPr>
        <xdr:cNvPr id="8" name="Straight Arrow Connector 7">
          <a:extLst>
            <a:ext uri="{FF2B5EF4-FFF2-40B4-BE49-F238E27FC236}">
              <a16:creationId xmlns:a16="http://schemas.microsoft.com/office/drawing/2014/main" id="{00000000-0008-0000-0000-000008000000}"/>
            </a:ext>
            <a:ext uri="{C183D7F6-B498-43B3-948B-1728B52AA6E4}">
              <adec:decorative xmlns:adec="http://schemas.microsoft.com/office/drawing/2017/decorative" val="1"/>
            </a:ext>
          </a:extLst>
        </xdr:cNvPr>
        <xdr:cNvCxnSpPr/>
      </xdr:nvCxnSpPr>
      <xdr:spPr>
        <a:xfrm>
          <a:off x="18478500" y="1009650"/>
          <a:ext cx="2638425" cy="1588"/>
        </a:xfrm>
        <a:prstGeom prst="straightConnector1">
          <a:avLst/>
        </a:prstGeom>
        <a:ln w="57150" cap="sq">
          <a:solidFill>
            <a:sysClr val="windowText" lastClr="000000"/>
          </a:solidFill>
          <a:miter lim="800000"/>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evonlive.com/news/uk-world-news/how-much-costs-nhs-you-3805441" TargetMode="External"/><Relationship Id="rId13" Type="http://schemas.openxmlformats.org/officeDocument/2006/relationships/hyperlink" Target="http://publications.naturalengland.org.uk/publication/5253709953499136" TargetMode="External"/><Relationship Id="rId18" Type="http://schemas.openxmlformats.org/officeDocument/2006/relationships/hyperlink" Target="https://www.tandfonline.com/doi/abs/10.1080/14729670701717580" TargetMode="External"/><Relationship Id="rId26" Type="http://schemas.openxmlformats.org/officeDocument/2006/relationships/hyperlink" Target="https://hact.org.uk/publications/methodology-note-for-wellbeing-values/" TargetMode="External"/><Relationship Id="rId3" Type="http://schemas.openxmlformats.org/officeDocument/2006/relationships/hyperlink" Target="https://www.haloleisure.org.uk/info/membership-options" TargetMode="External"/><Relationship Id="rId21" Type="http://schemas.openxmlformats.org/officeDocument/2006/relationships/hyperlink" Target="https://journals.oslomet.no/index.php/techneA/article/view/4353" TargetMode="External"/><Relationship Id="rId7" Type="http://schemas.openxmlformats.org/officeDocument/2006/relationships/hyperlink" Target="https://www.england.nhs.uk/2019/01/missed-gp-appointments-costing-nhs-millions/" TargetMode="External"/><Relationship Id="rId12" Type="http://schemas.openxmlformats.org/officeDocument/2006/relationships/hyperlink" Target="https://www.hants.gov.uk/education/schools/budgetshares/files/2013/sen/2612.pdf" TargetMode="External"/><Relationship Id="rId17" Type="http://schemas.openxmlformats.org/officeDocument/2006/relationships/hyperlink" Target="https://www.tandfonline.com/doi/abs/10.1080/14729679.2018.1548362" TargetMode="External"/><Relationship Id="rId25" Type="http://schemas.openxmlformats.org/officeDocument/2006/relationships/hyperlink" Target="https://hact.org.uk/publications/methodology-note-for-wellbeing-values/" TargetMode="External"/><Relationship Id="rId2" Type="http://schemas.openxmlformats.org/officeDocument/2006/relationships/hyperlink" Target="https://www.haloleisure.org.uk/info/membership-options" TargetMode="External"/><Relationship Id="rId16" Type="http://schemas.openxmlformats.org/officeDocument/2006/relationships/hyperlink" Target="https://www.tandfonline.com/doi/full/10.1080/03055698.2014.955725" TargetMode="External"/><Relationship Id="rId20" Type="http://schemas.openxmlformats.org/officeDocument/2006/relationships/hyperlink" Target="http://publications.naturalengland.org.uk/publication/5253709953499136" TargetMode="External"/><Relationship Id="rId29" Type="http://schemas.openxmlformats.org/officeDocument/2006/relationships/hyperlink" Target="https://www.forestresearch.gov.uk/research/environmental-volunteering-motivations-and-barriers/" TargetMode="External"/><Relationship Id="rId1" Type="http://schemas.openxmlformats.org/officeDocument/2006/relationships/hyperlink" Target="https://www.hsrpsychology.co.uk/prices/" TargetMode="External"/><Relationship Id="rId6" Type="http://schemas.openxmlformats.org/officeDocument/2006/relationships/hyperlink" Target="https://www.stillpointmindfulness.co.uk/fees/" TargetMode="External"/><Relationship Id="rId11" Type="http://schemas.openxmlformats.org/officeDocument/2006/relationships/hyperlink" Target="http://www.thinknpc.org/publications/misspent-youth/" TargetMode="External"/><Relationship Id="rId24" Type="http://schemas.openxmlformats.org/officeDocument/2006/relationships/hyperlink" Target="https://hact.org.uk/publications/methodology-note-for-wellbeing-values/" TargetMode="External"/><Relationship Id="rId32" Type="http://schemas.openxmlformats.org/officeDocument/2006/relationships/drawing" Target="../drawings/drawing1.xml"/><Relationship Id="rId5" Type="http://schemas.openxmlformats.org/officeDocument/2006/relationships/hyperlink" Target="https://www.cambridge.org/core/journals/the-british-journal-of-psychiatry/article/economic-cost-of-severe-antisocial-behaviour-in-children-and-who-pays-it/2C313CBC1F37D67C47964CA5525BEE37" TargetMode="External"/><Relationship Id="rId15" Type="http://schemas.openxmlformats.org/officeDocument/2006/relationships/hyperlink" Target="https://www.tandfonline.com/doi/abs/10.1080/14729679.2019.1660195" TargetMode="External"/><Relationship Id="rId23" Type="http://schemas.openxmlformats.org/officeDocument/2006/relationships/hyperlink" Target="http://publications.naturalengland.org.uk/publication/6636651036540928" TargetMode="External"/><Relationship Id="rId28" Type="http://schemas.openxmlformats.org/officeDocument/2006/relationships/hyperlink" Target="https://www.sciencedaily.com/releases/2019/06/190611102710.htm" TargetMode="External"/><Relationship Id="rId10" Type="http://schemas.openxmlformats.org/officeDocument/2006/relationships/hyperlink" Target="https://www.teachertoolkit.co.uk/2013/07/23/the-true-costs-of-teaching-and-cpd-training-by-teachertoolkit/" TargetMode="External"/><Relationship Id="rId19" Type="http://schemas.openxmlformats.org/officeDocument/2006/relationships/hyperlink" Target="https://www.sapoe.org.uk/wp-content/uploads/2017/08/outdoor-learning-giving-evidence-revised-final-report-nov-2015-etc-v21.pdf" TargetMode="External"/><Relationship Id="rId31" Type="http://schemas.openxmlformats.org/officeDocument/2006/relationships/printerSettings" Target="../printerSettings/printerSettings1.bin"/><Relationship Id="rId4" Type="http://schemas.openxmlformats.org/officeDocument/2006/relationships/hyperlink" Target="https://www.cambridge.org/core/journals/the-british-journal-of-psychiatry/article/economic-cost-of-severe-antisocial-behaviour-in-children-and-who-pays-it/2C313CBC1F37D67C47964CA5525BEE37" TargetMode="External"/><Relationship Id="rId9" Type="http://schemas.openxmlformats.org/officeDocument/2006/relationships/hyperlink" Target="https://www.bps.org.uk/sites/www.bps.org.uk/files/Policy/Policy%20-%20Files/Behaviour%20Change%20-%20School%20attendance,%20exclusion%20and%20persistent%20absence%20(2017).pdf" TargetMode="External"/><Relationship Id="rId14" Type="http://schemas.openxmlformats.org/officeDocument/2006/relationships/hyperlink" Target="https://www.frontiersin.org/articles/10.3389/fpsyg.2017.02235/full?&amp;utm_source=Email_to_authors_&amp;utm_medium=Email&amp;utm_content=T1_11.5e1_author&amp;utm_campaign=Email_publication&amp;field=&amp;journalName=Frontiers_in_Psychology&amp;id=291635" TargetMode="External"/><Relationship Id="rId22" Type="http://schemas.openxmlformats.org/officeDocument/2006/relationships/hyperlink" Target="https://www.teachertoolkit.co.uk/wp-content/uploads/2016/10/PASS-report-UK.pdf" TargetMode="External"/><Relationship Id="rId27" Type="http://schemas.openxmlformats.org/officeDocument/2006/relationships/hyperlink" Target="http://publications.naturalengland.org.uk/publication/6636651036540928" TargetMode="External"/><Relationship Id="rId30" Type="http://schemas.openxmlformats.org/officeDocument/2006/relationships/hyperlink" Target="https://link.springer.com/article/10.1007/s10902-020-00242-8"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gov.uk/guidance/how-to-access-natural-englands-maps-and-data" TargetMode="External"/><Relationship Id="rId1" Type="http://schemas.openxmlformats.org/officeDocument/2006/relationships/hyperlink" Target="http://www.nationalarchives.gov.uk/doc/open-government-licence/version/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37"/>
  <sheetViews>
    <sheetView topLeftCell="G5" zoomScale="75" zoomScaleNormal="75" zoomScalePageLayoutView="90" workbookViewId="0">
      <selection activeCell="K12" sqref="K12"/>
    </sheetView>
  </sheetViews>
  <sheetFormatPr defaultColWidth="8.85546875" defaultRowHeight="15" x14ac:dyDescent="0.2"/>
  <cols>
    <col min="1" max="1" width="20.42578125" style="8" customWidth="1"/>
    <col min="2" max="2" width="24.42578125" style="8" customWidth="1"/>
    <col min="3" max="3" width="20.42578125" style="8" customWidth="1"/>
    <col min="4" max="4" width="17.140625" style="83" customWidth="1"/>
    <col min="5" max="5" width="21.5703125" style="8" customWidth="1"/>
    <col min="6" max="7" width="24" style="8" customWidth="1"/>
    <col min="8" max="8" width="45.28515625" style="8" customWidth="1"/>
    <col min="9" max="9" width="54.85546875" style="13" customWidth="1"/>
    <col min="10" max="10" width="12.42578125" style="13" customWidth="1"/>
    <col min="11" max="11" width="37.42578125" style="8" customWidth="1"/>
    <col min="12" max="12" width="13.140625" style="83" customWidth="1"/>
    <col min="13" max="13" width="22" style="8" customWidth="1"/>
    <col min="14" max="14" width="10.42578125" style="8" customWidth="1"/>
    <col min="15" max="15" width="11.85546875" style="8" customWidth="1"/>
    <col min="16" max="16" width="9.85546875" style="8" customWidth="1"/>
    <col min="17" max="17" width="9" style="8" customWidth="1"/>
    <col min="18" max="18" width="17.5703125" style="8" customWidth="1"/>
    <col min="19" max="19" width="2.42578125" style="85" customWidth="1"/>
    <col min="20" max="20" width="17.42578125" style="8" customWidth="1"/>
    <col min="21" max="21" width="13.140625" style="8" customWidth="1"/>
    <col min="22" max="22" width="15.140625" style="8" customWidth="1"/>
    <col min="23" max="23" width="16" style="8" customWidth="1"/>
    <col min="24" max="24" width="13.5703125" style="83" bestFit="1" customWidth="1"/>
    <col min="25" max="25" width="13.5703125" style="83" customWidth="1"/>
    <col min="26" max="26" width="17.85546875" style="13" customWidth="1"/>
    <col min="27" max="27" width="9.85546875" style="13" bestFit="1" customWidth="1"/>
    <col min="28" max="28" width="16.42578125" style="13" customWidth="1"/>
    <col min="29" max="29" width="13.140625" style="13" customWidth="1"/>
    <col min="30" max="30" width="13.85546875" style="13" customWidth="1"/>
    <col min="31" max="64" width="8.85546875" style="13"/>
    <col min="65" max="16384" width="8.85546875" style="8"/>
  </cols>
  <sheetData>
    <row r="1" spans="1:64" s="118" customFormat="1" ht="21" x14ac:dyDescent="0.2">
      <c r="A1" s="165" t="s">
        <v>92</v>
      </c>
      <c r="B1" s="166"/>
      <c r="C1" s="166"/>
      <c r="D1" s="166"/>
      <c r="E1" s="166"/>
      <c r="F1" s="166"/>
      <c r="G1" s="166"/>
      <c r="H1" s="166"/>
      <c r="I1" s="115"/>
      <c r="J1" s="115"/>
      <c r="K1" s="115"/>
      <c r="L1" s="116"/>
      <c r="M1" s="115"/>
      <c r="N1" s="115"/>
      <c r="O1" s="115"/>
      <c r="P1" s="115"/>
      <c r="Q1" s="115"/>
      <c r="R1" s="119"/>
      <c r="S1" s="6"/>
      <c r="T1" s="120"/>
      <c r="U1" s="115"/>
      <c r="V1" s="115"/>
      <c r="W1" s="115"/>
      <c r="X1" s="121"/>
      <c r="Y1" s="59"/>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row>
    <row r="2" spans="1:64" s="19" customFormat="1" ht="7.5" customHeight="1" x14ac:dyDescent="0.2">
      <c r="A2" s="14"/>
      <c r="B2" s="15"/>
      <c r="C2" s="1"/>
      <c r="D2" s="16"/>
      <c r="E2" s="1"/>
      <c r="F2" s="17"/>
      <c r="G2" s="1"/>
      <c r="H2" s="1"/>
      <c r="I2" s="17"/>
      <c r="J2" s="17"/>
      <c r="K2" s="1"/>
      <c r="L2" s="16"/>
      <c r="M2" s="1"/>
      <c r="N2" s="1"/>
      <c r="O2" s="1"/>
      <c r="P2" s="1"/>
      <c r="Q2" s="1"/>
      <c r="R2" s="1"/>
      <c r="S2" s="114"/>
      <c r="T2" s="1"/>
      <c r="U2" s="1"/>
      <c r="V2" s="1"/>
      <c r="W2" s="1"/>
      <c r="X2" s="16"/>
      <c r="Y2" s="117"/>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row>
    <row r="3" spans="1:64" s="30" customFormat="1" ht="34.5" customHeight="1" thickBot="1" x14ac:dyDescent="0.25">
      <c r="A3" s="20" t="s">
        <v>20</v>
      </c>
      <c r="B3" s="20"/>
      <c r="C3" s="21" t="s">
        <v>21</v>
      </c>
      <c r="D3" s="22"/>
      <c r="E3" s="21"/>
      <c r="F3" s="21"/>
      <c r="G3" s="2" t="s">
        <v>22</v>
      </c>
      <c r="H3" s="2"/>
      <c r="I3" s="2"/>
      <c r="J3" s="2"/>
      <c r="K3" s="2"/>
      <c r="L3" s="23"/>
      <c r="M3" s="2"/>
      <c r="N3" s="150" t="s">
        <v>23</v>
      </c>
      <c r="O3" s="150"/>
      <c r="P3" s="24"/>
      <c r="Q3" s="24"/>
      <c r="R3" s="24"/>
      <c r="S3" s="25"/>
      <c r="T3" s="26" t="s">
        <v>32</v>
      </c>
      <c r="U3" s="26"/>
      <c r="V3" s="26"/>
      <c r="W3" s="26"/>
      <c r="X3" s="27"/>
      <c r="Y3" s="28"/>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row>
    <row r="4" spans="1:64" s="36" customFormat="1" ht="47.25" customHeight="1" thickBot="1" x14ac:dyDescent="0.25">
      <c r="A4" s="31" t="s">
        <v>14</v>
      </c>
      <c r="B4" s="31" t="s">
        <v>25</v>
      </c>
      <c r="C4" s="153" t="s">
        <v>0</v>
      </c>
      <c r="D4" s="154"/>
      <c r="E4" s="32" t="s">
        <v>1</v>
      </c>
      <c r="F4" s="162" t="s">
        <v>26</v>
      </c>
      <c r="G4" s="162"/>
      <c r="H4" s="162"/>
      <c r="I4" s="162"/>
      <c r="J4" s="162"/>
      <c r="K4" s="162"/>
      <c r="L4" s="162"/>
      <c r="M4" s="162"/>
      <c r="N4" s="33" t="s">
        <v>17</v>
      </c>
      <c r="O4" s="33" t="s">
        <v>16</v>
      </c>
      <c r="P4" s="33" t="s">
        <v>15</v>
      </c>
      <c r="Q4" s="31" t="s">
        <v>18</v>
      </c>
      <c r="R4" s="31" t="s">
        <v>2</v>
      </c>
      <c r="S4" s="34"/>
      <c r="T4" s="155" t="s">
        <v>6</v>
      </c>
      <c r="U4" s="156"/>
      <c r="V4" s="156"/>
      <c r="W4" s="156"/>
      <c r="X4" s="157"/>
      <c r="Y4" s="35"/>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row>
    <row r="5" spans="1:64" s="36" customFormat="1" ht="42" customHeight="1" thickBot="1" x14ac:dyDescent="0.25">
      <c r="A5" s="151" t="s">
        <v>33</v>
      </c>
      <c r="B5" s="151" t="s">
        <v>34</v>
      </c>
      <c r="C5" s="151" t="s">
        <v>35</v>
      </c>
      <c r="D5" s="168" t="s">
        <v>28</v>
      </c>
      <c r="E5" s="170" t="s">
        <v>29</v>
      </c>
      <c r="F5" s="3" t="s">
        <v>3</v>
      </c>
      <c r="G5" s="3" t="s">
        <v>4</v>
      </c>
      <c r="H5" s="3" t="s">
        <v>5</v>
      </c>
      <c r="I5" s="37" t="s">
        <v>98</v>
      </c>
      <c r="J5" s="37" t="s">
        <v>99</v>
      </c>
      <c r="K5" s="3" t="s">
        <v>24</v>
      </c>
      <c r="L5" s="38" t="s">
        <v>28</v>
      </c>
      <c r="M5" s="3" t="s">
        <v>5</v>
      </c>
      <c r="N5" s="160" t="s">
        <v>31</v>
      </c>
      <c r="O5" s="151" t="s">
        <v>36</v>
      </c>
      <c r="P5" s="151" t="s">
        <v>43</v>
      </c>
      <c r="Q5" s="151" t="s">
        <v>37</v>
      </c>
      <c r="R5" s="151" t="s">
        <v>44</v>
      </c>
      <c r="S5" s="11"/>
      <c r="T5" s="153" t="s">
        <v>27</v>
      </c>
      <c r="U5" s="154"/>
      <c r="V5" s="39">
        <v>0.4</v>
      </c>
      <c r="W5" s="158"/>
      <c r="X5" s="159"/>
      <c r="Y5" s="6"/>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row>
    <row r="6" spans="1:64" s="36" customFormat="1" ht="156" customHeight="1" x14ac:dyDescent="0.2">
      <c r="A6" s="167"/>
      <c r="B6" s="167"/>
      <c r="C6" s="167"/>
      <c r="D6" s="169"/>
      <c r="E6" s="171"/>
      <c r="F6" s="4" t="s">
        <v>38</v>
      </c>
      <c r="G6" s="4" t="s">
        <v>39</v>
      </c>
      <c r="H6" s="4" t="s">
        <v>101</v>
      </c>
      <c r="I6" s="40" t="s">
        <v>117</v>
      </c>
      <c r="J6" s="40" t="s">
        <v>41</v>
      </c>
      <c r="K6" s="4" t="s">
        <v>42</v>
      </c>
      <c r="L6" s="41" t="s">
        <v>30</v>
      </c>
      <c r="M6" s="4" t="s">
        <v>40</v>
      </c>
      <c r="N6" s="161"/>
      <c r="O6" s="152"/>
      <c r="P6" s="152"/>
      <c r="Q6" s="152"/>
      <c r="R6" s="152"/>
      <c r="S6" s="11"/>
      <c r="T6" s="42" t="s">
        <v>45</v>
      </c>
      <c r="U6" s="42" t="s">
        <v>10</v>
      </c>
      <c r="V6" s="42" t="s">
        <v>11</v>
      </c>
      <c r="W6" s="42" t="s">
        <v>12</v>
      </c>
      <c r="X6" s="43" t="s">
        <v>13</v>
      </c>
      <c r="Y6" s="44"/>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row>
    <row r="7" spans="1:64" ht="108" customHeight="1" x14ac:dyDescent="0.2">
      <c r="A7" s="172" t="s">
        <v>63</v>
      </c>
      <c r="B7" s="133" t="s">
        <v>62</v>
      </c>
      <c r="C7" s="133" t="s">
        <v>46</v>
      </c>
      <c r="D7" s="175">
        <v>122796</v>
      </c>
      <c r="E7" s="133" t="s">
        <v>93</v>
      </c>
      <c r="F7" s="163" t="s">
        <v>67</v>
      </c>
      <c r="G7" s="164" t="s">
        <v>71</v>
      </c>
      <c r="H7" s="10" t="s">
        <v>104</v>
      </c>
      <c r="I7" s="127">
        <v>90</v>
      </c>
      <c r="J7" s="130">
        <v>2</v>
      </c>
      <c r="K7" s="97" t="s">
        <v>70</v>
      </c>
      <c r="L7" s="98">
        <v>948</v>
      </c>
      <c r="M7" s="96" t="s">
        <v>69</v>
      </c>
      <c r="N7" s="99">
        <v>0.55000000000000004</v>
      </c>
      <c r="O7" s="99">
        <v>0.01</v>
      </c>
      <c r="P7" s="99">
        <v>0.4</v>
      </c>
      <c r="Q7" s="99">
        <v>0.66</v>
      </c>
      <c r="R7" s="45">
        <f t="shared" ref="R7:R10" si="0">I7*L7*(1-N7)*(1-O7)*(1-P7)</f>
        <v>22806.035999999993</v>
      </c>
      <c r="S7" s="46"/>
      <c r="T7" s="45">
        <f>IF(J7&gt;=1,R7,0)</f>
        <v>22806.035999999993</v>
      </c>
      <c r="U7" s="45">
        <f>IF(J7&gt;1,T7,0)*(1-Q7)</f>
        <v>7754.0522399999973</v>
      </c>
      <c r="V7" s="45">
        <f t="shared" ref="V7" si="1">IF(J7&gt;2,U7,0)*(1-Q7)</f>
        <v>0</v>
      </c>
      <c r="W7" s="45">
        <f t="shared" ref="W7" si="2">IF(J7&gt;3,V7,0)*(1-Q7)</f>
        <v>0</v>
      </c>
      <c r="X7" s="45">
        <f t="shared" ref="X7" si="3">IF(J7&gt;4,W7,0)*(1-Q7)</f>
        <v>0</v>
      </c>
      <c r="Y7" s="8"/>
      <c r="Z7" s="47"/>
      <c r="AB7" s="48"/>
      <c r="BK7" s="8"/>
      <c r="BL7" s="8"/>
    </row>
    <row r="8" spans="1:64" ht="53.25" customHeight="1" x14ac:dyDescent="0.2">
      <c r="A8" s="173"/>
      <c r="B8" s="134"/>
      <c r="C8" s="134"/>
      <c r="D8" s="176"/>
      <c r="E8" s="134"/>
      <c r="F8" s="163"/>
      <c r="G8" s="164"/>
      <c r="H8" s="88" t="s">
        <v>102</v>
      </c>
      <c r="I8" s="128"/>
      <c r="J8" s="131"/>
      <c r="K8" s="97"/>
      <c r="L8" s="100"/>
      <c r="M8" s="96"/>
      <c r="N8" s="99"/>
      <c r="O8" s="99"/>
      <c r="P8" s="99"/>
      <c r="Q8" s="99"/>
      <c r="R8" s="45"/>
      <c r="S8" s="46"/>
      <c r="T8" s="45"/>
      <c r="U8" s="45"/>
      <c r="V8" s="45"/>
      <c r="W8" s="45"/>
      <c r="X8" s="45"/>
      <c r="Y8" s="8"/>
      <c r="Z8" s="47"/>
      <c r="AB8" s="48"/>
      <c r="BK8" s="8"/>
      <c r="BL8" s="8"/>
    </row>
    <row r="9" spans="1:64" ht="86.25" customHeight="1" x14ac:dyDescent="0.2">
      <c r="A9" s="173"/>
      <c r="B9" s="134"/>
      <c r="C9" s="134"/>
      <c r="D9" s="176"/>
      <c r="E9" s="134"/>
      <c r="F9" s="163"/>
      <c r="G9" s="164"/>
      <c r="H9" s="88" t="s">
        <v>103</v>
      </c>
      <c r="I9" s="129"/>
      <c r="J9" s="132"/>
      <c r="K9" s="97"/>
      <c r="L9" s="100"/>
      <c r="M9" s="96"/>
      <c r="N9" s="99"/>
      <c r="O9" s="99"/>
      <c r="P9" s="99"/>
      <c r="Q9" s="99"/>
      <c r="R9" s="45"/>
      <c r="S9" s="46"/>
      <c r="T9" s="45"/>
      <c r="U9" s="45"/>
      <c r="V9" s="45"/>
      <c r="W9" s="45"/>
      <c r="X9" s="45"/>
      <c r="Y9" s="8"/>
      <c r="Z9" s="47"/>
      <c r="AB9" s="48"/>
      <c r="BK9" s="8"/>
      <c r="BL9" s="8"/>
    </row>
    <row r="10" spans="1:64" ht="66.599999999999994" customHeight="1" x14ac:dyDescent="0.2">
      <c r="A10" s="173"/>
      <c r="B10" s="134"/>
      <c r="C10" s="134"/>
      <c r="D10" s="176"/>
      <c r="E10" s="134"/>
      <c r="F10" s="101" t="s">
        <v>68</v>
      </c>
      <c r="G10" s="102" t="s">
        <v>97</v>
      </c>
      <c r="H10" s="94" t="s">
        <v>105</v>
      </c>
      <c r="I10" s="103">
        <v>85</v>
      </c>
      <c r="J10" s="9">
        <v>2</v>
      </c>
      <c r="K10" s="96" t="s">
        <v>127</v>
      </c>
      <c r="L10" s="108">
        <v>1053</v>
      </c>
      <c r="M10" s="96"/>
      <c r="N10" s="99">
        <v>0.55000000000000004</v>
      </c>
      <c r="O10" s="99">
        <v>0.01</v>
      </c>
      <c r="P10" s="99">
        <v>0.4</v>
      </c>
      <c r="Q10" s="99">
        <v>0.66</v>
      </c>
      <c r="R10" s="45">
        <f t="shared" si="0"/>
        <v>23924.686499999996</v>
      </c>
      <c r="S10" s="46"/>
      <c r="T10" s="45">
        <f t="shared" ref="T10:T28" si="4">IF(J10&gt;=1,R10,0)</f>
        <v>23924.686499999996</v>
      </c>
      <c r="U10" s="45">
        <f t="shared" ref="U10:U28" si="5">IF(J10&gt;1,T10,0)*(1-Q10)</f>
        <v>8134.3934099999979</v>
      </c>
      <c r="V10" s="45">
        <f t="shared" ref="V10:V28" si="6">IF(J10&gt;2,U10,0)*(1-Q10)</f>
        <v>0</v>
      </c>
      <c r="W10" s="45">
        <f t="shared" ref="W10:W28" si="7">IF(J10&gt;3,V10,0)*(1-Q10)</f>
        <v>0</v>
      </c>
      <c r="X10" s="45">
        <f t="shared" ref="X10:X28" si="8">IF(J10&gt;4,W10,0)*(1-Q10)</f>
        <v>0</v>
      </c>
      <c r="Y10" s="8"/>
      <c r="Z10" s="47"/>
      <c r="AB10" s="48"/>
      <c r="BK10" s="8"/>
      <c r="BL10" s="8"/>
    </row>
    <row r="11" spans="1:64" ht="49.5" customHeight="1" x14ac:dyDescent="0.2">
      <c r="A11" s="173"/>
      <c r="B11" s="134"/>
      <c r="C11" s="134"/>
      <c r="D11" s="176"/>
      <c r="E11" s="134"/>
      <c r="F11" s="87" t="s">
        <v>66</v>
      </c>
      <c r="G11" s="90" t="s">
        <v>96</v>
      </c>
      <c r="H11" s="94" t="s">
        <v>106</v>
      </c>
      <c r="I11" s="103">
        <v>86</v>
      </c>
      <c r="J11" s="9">
        <v>2</v>
      </c>
      <c r="K11" s="96" t="s">
        <v>128</v>
      </c>
      <c r="L11" s="98">
        <v>1877</v>
      </c>
      <c r="M11" s="96"/>
      <c r="N11" s="99">
        <v>0.55000000000000004</v>
      </c>
      <c r="O11" s="99">
        <v>0.01</v>
      </c>
      <c r="P11" s="99">
        <v>0.4</v>
      </c>
      <c r="Q11" s="99">
        <v>0.66</v>
      </c>
      <c r="R11" s="45">
        <f t="shared" ref="R11:R26" si="9">I11*L11*(1-N11)*(1-O11)*(1-P11)</f>
        <v>43148.100599999991</v>
      </c>
      <c r="S11" s="46"/>
      <c r="T11" s="45">
        <f t="shared" si="4"/>
        <v>43148.100599999991</v>
      </c>
      <c r="U11" s="45">
        <f t="shared" si="5"/>
        <v>14670.354203999996</v>
      </c>
      <c r="V11" s="45">
        <f t="shared" si="6"/>
        <v>0</v>
      </c>
      <c r="W11" s="45">
        <f t="shared" si="7"/>
        <v>0</v>
      </c>
      <c r="X11" s="45">
        <f t="shared" si="8"/>
        <v>0</v>
      </c>
      <c r="Y11" s="8"/>
      <c r="Z11" s="47"/>
      <c r="AB11" s="48"/>
      <c r="BK11" s="8"/>
      <c r="BL11" s="8"/>
    </row>
    <row r="12" spans="1:64" ht="96" customHeight="1" x14ac:dyDescent="0.2">
      <c r="A12" s="173"/>
      <c r="B12" s="134"/>
      <c r="C12" s="134"/>
      <c r="D12" s="176"/>
      <c r="E12" s="134"/>
      <c r="F12" s="8" t="s">
        <v>51</v>
      </c>
      <c r="G12" s="102" t="s">
        <v>72</v>
      </c>
      <c r="H12" s="94" t="s">
        <v>107</v>
      </c>
      <c r="I12" s="103">
        <v>55</v>
      </c>
      <c r="J12" s="9">
        <v>2</v>
      </c>
      <c r="K12" s="49" t="s">
        <v>79</v>
      </c>
      <c r="L12" s="126">
        <v>300</v>
      </c>
      <c r="M12" s="96" t="s">
        <v>78</v>
      </c>
      <c r="N12" s="99">
        <v>0.55000000000000004</v>
      </c>
      <c r="O12" s="99">
        <v>0.01</v>
      </c>
      <c r="P12" s="99">
        <v>0.4</v>
      </c>
      <c r="Q12" s="99">
        <v>0.66</v>
      </c>
      <c r="R12" s="45">
        <f t="shared" si="9"/>
        <v>4410.4499999999989</v>
      </c>
      <c r="S12" s="46"/>
      <c r="T12" s="45">
        <f t="shared" si="4"/>
        <v>4410.4499999999989</v>
      </c>
      <c r="U12" s="45">
        <f t="shared" si="5"/>
        <v>1499.5529999999994</v>
      </c>
      <c r="V12" s="45">
        <f t="shared" si="6"/>
        <v>0</v>
      </c>
      <c r="W12" s="45">
        <f t="shared" si="7"/>
        <v>0</v>
      </c>
      <c r="X12" s="45">
        <f t="shared" si="8"/>
        <v>0</v>
      </c>
      <c r="Y12" s="8"/>
      <c r="AB12" s="47"/>
      <c r="BK12" s="8"/>
      <c r="BL12" s="8"/>
    </row>
    <row r="13" spans="1:64" ht="81.75" customHeight="1" x14ac:dyDescent="0.2">
      <c r="A13" s="173"/>
      <c r="B13" s="134"/>
      <c r="C13" s="134"/>
      <c r="D13" s="176"/>
      <c r="E13" s="134"/>
      <c r="F13" s="49" t="s">
        <v>52</v>
      </c>
      <c r="G13" s="102" t="s">
        <v>75</v>
      </c>
      <c r="H13" s="94" t="s">
        <v>108</v>
      </c>
      <c r="I13" s="103">
        <v>88</v>
      </c>
      <c r="J13" s="9">
        <v>2</v>
      </c>
      <c r="K13" s="49" t="s">
        <v>81</v>
      </c>
      <c r="L13" s="126">
        <v>419</v>
      </c>
      <c r="M13" s="96" t="s">
        <v>80</v>
      </c>
      <c r="N13" s="99">
        <v>0.55000000000000004</v>
      </c>
      <c r="O13" s="99">
        <v>0.01</v>
      </c>
      <c r="P13" s="99">
        <v>0.4</v>
      </c>
      <c r="Q13" s="99">
        <v>0.66</v>
      </c>
      <c r="R13" s="45">
        <f t="shared" si="9"/>
        <v>9855.8855999999996</v>
      </c>
      <c r="S13" s="46"/>
      <c r="T13" s="45">
        <f t="shared" si="4"/>
        <v>9855.8855999999996</v>
      </c>
      <c r="U13" s="45">
        <f t="shared" si="5"/>
        <v>3351.0011039999995</v>
      </c>
      <c r="V13" s="45">
        <f t="shared" si="6"/>
        <v>0</v>
      </c>
      <c r="W13" s="45">
        <f t="shared" si="7"/>
        <v>0</v>
      </c>
      <c r="X13" s="45">
        <f t="shared" si="8"/>
        <v>0</v>
      </c>
      <c r="Y13" s="8"/>
      <c r="AB13" s="47"/>
      <c r="BK13" s="8"/>
      <c r="BL13" s="8"/>
    </row>
    <row r="14" spans="1:64" ht="48.75" customHeight="1" x14ac:dyDescent="0.2">
      <c r="A14" s="173"/>
      <c r="B14" s="134"/>
      <c r="C14" s="134"/>
      <c r="D14" s="176"/>
      <c r="E14" s="134"/>
      <c r="F14" s="148" t="s">
        <v>65</v>
      </c>
      <c r="G14" s="142"/>
      <c r="H14" s="9" t="s">
        <v>95</v>
      </c>
      <c r="I14" s="127">
        <v>76</v>
      </c>
      <c r="J14" s="9">
        <v>2</v>
      </c>
      <c r="K14" s="49" t="s">
        <v>48</v>
      </c>
      <c r="L14" s="126">
        <v>25430.400000000001</v>
      </c>
      <c r="M14" s="94" t="s">
        <v>113</v>
      </c>
      <c r="N14" s="99">
        <v>0.55000000000000004</v>
      </c>
      <c r="O14" s="99">
        <v>0.01</v>
      </c>
      <c r="P14" s="99">
        <v>0.6</v>
      </c>
      <c r="Q14" s="99">
        <v>0.66</v>
      </c>
      <c r="R14" s="45">
        <f t="shared" si="9"/>
        <v>344408.99328</v>
      </c>
      <c r="S14" s="46"/>
      <c r="T14" s="45">
        <f t="shared" si="4"/>
        <v>344408.99328</v>
      </c>
      <c r="U14" s="45">
        <f t="shared" si="5"/>
        <v>117099.05771519999</v>
      </c>
      <c r="V14" s="45">
        <f t="shared" si="6"/>
        <v>0</v>
      </c>
      <c r="W14" s="45">
        <f t="shared" si="7"/>
        <v>0</v>
      </c>
      <c r="X14" s="45">
        <f t="shared" si="8"/>
        <v>0</v>
      </c>
      <c r="Y14" s="8"/>
      <c r="AB14" s="47"/>
      <c r="BK14" s="8"/>
      <c r="BL14" s="8"/>
    </row>
    <row r="15" spans="1:64" ht="47.25" customHeight="1" x14ac:dyDescent="0.2">
      <c r="A15" s="173"/>
      <c r="B15" s="134"/>
      <c r="C15" s="134"/>
      <c r="D15" s="176"/>
      <c r="E15" s="134"/>
      <c r="F15" s="149"/>
      <c r="G15" s="143"/>
      <c r="H15" s="95" t="s">
        <v>109</v>
      </c>
      <c r="I15" s="129"/>
      <c r="J15" s="9"/>
      <c r="K15" s="49"/>
      <c r="L15" s="50"/>
      <c r="M15" s="9"/>
      <c r="N15" s="99"/>
      <c r="O15" s="99"/>
      <c r="P15" s="99"/>
      <c r="Q15" s="99"/>
      <c r="R15" s="45"/>
      <c r="S15" s="46"/>
      <c r="T15" s="45"/>
      <c r="U15" s="45"/>
      <c r="V15" s="45"/>
      <c r="W15" s="45"/>
      <c r="X15" s="45"/>
      <c r="Y15" s="8"/>
      <c r="AB15" s="47"/>
      <c r="BK15" s="8"/>
      <c r="BL15" s="8"/>
    </row>
    <row r="16" spans="1:64" ht="111.75" customHeight="1" x14ac:dyDescent="0.2">
      <c r="A16" s="173"/>
      <c r="B16" s="134"/>
      <c r="C16" s="134"/>
      <c r="D16" s="176"/>
      <c r="E16" s="134"/>
      <c r="F16" s="49" t="s">
        <v>64</v>
      </c>
      <c r="G16" s="102" t="s">
        <v>74</v>
      </c>
      <c r="H16" s="96" t="s">
        <v>77</v>
      </c>
      <c r="I16" s="103">
        <v>90</v>
      </c>
      <c r="J16" s="9">
        <v>2</v>
      </c>
      <c r="K16" s="49" t="s">
        <v>85</v>
      </c>
      <c r="L16" s="126">
        <v>5960</v>
      </c>
      <c r="M16" s="96" t="s">
        <v>77</v>
      </c>
      <c r="N16" s="99">
        <v>0.55000000000000004</v>
      </c>
      <c r="O16" s="99">
        <v>0.01</v>
      </c>
      <c r="P16" s="99">
        <v>0.6</v>
      </c>
      <c r="Q16" s="99">
        <v>0.66</v>
      </c>
      <c r="R16" s="45">
        <f t="shared" si="9"/>
        <v>95586.48</v>
      </c>
      <c r="S16" s="46"/>
      <c r="T16" s="45">
        <f t="shared" si="4"/>
        <v>95586.48</v>
      </c>
      <c r="U16" s="45">
        <f t="shared" si="5"/>
        <v>32499.403199999997</v>
      </c>
      <c r="V16" s="45">
        <f t="shared" si="6"/>
        <v>0</v>
      </c>
      <c r="W16" s="45">
        <f t="shared" si="7"/>
        <v>0</v>
      </c>
      <c r="X16" s="45">
        <f t="shared" si="8"/>
        <v>0</v>
      </c>
      <c r="Y16" s="8"/>
      <c r="AB16" s="47"/>
      <c r="BK16" s="8"/>
      <c r="BL16" s="8"/>
    </row>
    <row r="17" spans="1:64" ht="60" x14ac:dyDescent="0.2">
      <c r="A17" s="173"/>
      <c r="B17" s="134"/>
      <c r="C17" s="134"/>
      <c r="D17" s="176"/>
      <c r="E17" s="134"/>
      <c r="F17" s="8" t="s">
        <v>67</v>
      </c>
      <c r="G17" s="102" t="s">
        <v>73</v>
      </c>
      <c r="H17" s="94" t="s">
        <v>102</v>
      </c>
      <c r="I17" s="103">
        <v>82</v>
      </c>
      <c r="J17" s="9">
        <v>2</v>
      </c>
      <c r="K17" s="109" t="s">
        <v>118</v>
      </c>
      <c r="L17" s="125">
        <v>940</v>
      </c>
      <c r="M17" s="96" t="s">
        <v>118</v>
      </c>
      <c r="N17" s="99">
        <v>0.55000000000000004</v>
      </c>
      <c r="O17" s="99">
        <v>0.01</v>
      </c>
      <c r="P17" s="99">
        <v>0.6</v>
      </c>
      <c r="Q17" s="99">
        <v>0.66</v>
      </c>
      <c r="R17" s="45">
        <f t="shared" ref="R17" si="10">I17*L17*(1-N17)*(1-O17)*(1-P17)</f>
        <v>13735.656000000001</v>
      </c>
      <c r="S17" s="46"/>
      <c r="T17" s="45">
        <f t="shared" ref="T17" si="11">IF(J17&gt;=1,R17,0)</f>
        <v>13735.656000000001</v>
      </c>
      <c r="U17" s="45">
        <f t="shared" ref="U17" si="12">IF(J17&gt;1,T17,0)*(1-Q17)</f>
        <v>4670.1230399999995</v>
      </c>
      <c r="V17" s="45">
        <f t="shared" ref="V17" si="13">IF(J17&gt;2,U17,0)*(1-Q17)</f>
        <v>0</v>
      </c>
      <c r="W17" s="45">
        <f t="shared" ref="W17" si="14">IF(J17&gt;3,V17,0)*(1-Q17)</f>
        <v>0</v>
      </c>
      <c r="X17" s="45">
        <f t="shared" ref="X17" si="15">IF(J17&gt;4,W17,0)*(1-Q17)</f>
        <v>0</v>
      </c>
      <c r="Y17" s="8"/>
      <c r="AB17" s="47"/>
      <c r="BK17" s="8"/>
      <c r="BL17" s="8"/>
    </row>
    <row r="18" spans="1:64" ht="142.5" customHeight="1" x14ac:dyDescent="0.2">
      <c r="A18" s="173"/>
      <c r="B18" s="134"/>
      <c r="C18" s="134"/>
      <c r="D18" s="176"/>
      <c r="E18" s="134"/>
      <c r="F18" s="101" t="s">
        <v>53</v>
      </c>
      <c r="G18" s="91" t="s">
        <v>76</v>
      </c>
      <c r="H18" s="94" t="s">
        <v>110</v>
      </c>
      <c r="I18" s="103">
        <v>65</v>
      </c>
      <c r="J18" s="9">
        <v>2</v>
      </c>
      <c r="K18" s="97" t="s">
        <v>100</v>
      </c>
      <c r="L18" s="110">
        <v>720</v>
      </c>
      <c r="M18" s="95" t="s">
        <v>119</v>
      </c>
      <c r="N18" s="99">
        <v>0.55000000000000004</v>
      </c>
      <c r="O18" s="99">
        <v>0.01</v>
      </c>
      <c r="P18" s="99">
        <v>0.55000000000000004</v>
      </c>
      <c r="Q18" s="99">
        <v>0.66</v>
      </c>
      <c r="R18" s="45">
        <f t="shared" si="9"/>
        <v>9382.2299999999977</v>
      </c>
      <c r="S18" s="46"/>
      <c r="T18" s="45">
        <f t="shared" si="4"/>
        <v>9382.2299999999977</v>
      </c>
      <c r="U18" s="45">
        <f t="shared" si="5"/>
        <v>3189.9581999999991</v>
      </c>
      <c r="V18" s="45">
        <f t="shared" si="6"/>
        <v>0</v>
      </c>
      <c r="W18" s="45">
        <f t="shared" si="7"/>
        <v>0</v>
      </c>
      <c r="X18" s="45">
        <f t="shared" si="8"/>
        <v>0</v>
      </c>
      <c r="Y18" s="8"/>
      <c r="AB18" s="47"/>
      <c r="BK18" s="8"/>
      <c r="BL18" s="8"/>
    </row>
    <row r="19" spans="1:64" ht="84.75" customHeight="1" x14ac:dyDescent="0.2">
      <c r="A19" s="174"/>
      <c r="B19" s="135"/>
      <c r="C19" s="135"/>
      <c r="D19" s="177"/>
      <c r="E19" s="135"/>
      <c r="F19" s="105" t="s">
        <v>54</v>
      </c>
      <c r="G19" s="91" t="s">
        <v>82</v>
      </c>
      <c r="H19" s="96" t="s">
        <v>111</v>
      </c>
      <c r="I19" s="103">
        <v>89</v>
      </c>
      <c r="J19" s="9">
        <v>2</v>
      </c>
      <c r="K19" s="97" t="s">
        <v>84</v>
      </c>
      <c r="L19" s="111">
        <v>1800</v>
      </c>
      <c r="M19" s="96" t="s">
        <v>83</v>
      </c>
      <c r="N19" s="99">
        <v>0.55000000000000004</v>
      </c>
      <c r="O19" s="99">
        <v>0.01</v>
      </c>
      <c r="P19" s="99">
        <v>0.55000000000000004</v>
      </c>
      <c r="Q19" s="99">
        <v>0.66</v>
      </c>
      <c r="R19" s="45">
        <f t="shared" si="9"/>
        <v>32116.095000000001</v>
      </c>
      <c r="S19" s="46"/>
      <c r="T19" s="45">
        <f t="shared" si="4"/>
        <v>32116.095000000001</v>
      </c>
      <c r="U19" s="45">
        <f t="shared" si="5"/>
        <v>10919.472299999999</v>
      </c>
      <c r="V19" s="45">
        <f t="shared" si="6"/>
        <v>0</v>
      </c>
      <c r="W19" s="45">
        <f t="shared" si="7"/>
        <v>0</v>
      </c>
      <c r="X19" s="45">
        <f t="shared" si="8"/>
        <v>0</v>
      </c>
      <c r="Y19" s="8"/>
      <c r="AB19" s="47"/>
      <c r="BK19" s="8"/>
      <c r="BL19" s="8"/>
    </row>
    <row r="20" spans="1:64" ht="81" customHeight="1" x14ac:dyDescent="0.2">
      <c r="A20" s="172" t="s">
        <v>49</v>
      </c>
      <c r="B20" s="133" t="s">
        <v>55</v>
      </c>
      <c r="C20" s="133" t="s">
        <v>94</v>
      </c>
      <c r="D20" s="175">
        <v>5000</v>
      </c>
      <c r="E20" s="133" t="s">
        <v>56</v>
      </c>
      <c r="F20" s="101" t="s">
        <v>57</v>
      </c>
      <c r="G20" s="91" t="s">
        <v>86</v>
      </c>
      <c r="H20" s="96" t="s">
        <v>112</v>
      </c>
      <c r="I20" s="103">
        <v>6</v>
      </c>
      <c r="J20" s="9">
        <v>2</v>
      </c>
      <c r="K20" s="45" t="s">
        <v>86</v>
      </c>
      <c r="L20" s="112">
        <v>150</v>
      </c>
      <c r="M20" s="96" t="s">
        <v>87</v>
      </c>
      <c r="N20" s="99">
        <v>0.55000000000000004</v>
      </c>
      <c r="O20" s="99">
        <v>0.01</v>
      </c>
      <c r="P20" s="99">
        <v>0.55000000000000004</v>
      </c>
      <c r="Q20" s="99">
        <v>0.66</v>
      </c>
      <c r="R20" s="45">
        <f t="shared" si="9"/>
        <v>180.42749999999995</v>
      </c>
      <c r="S20" s="46"/>
      <c r="T20" s="45">
        <f t="shared" si="4"/>
        <v>180.42749999999995</v>
      </c>
      <c r="U20" s="45">
        <f t="shared" si="5"/>
        <v>61.345349999999975</v>
      </c>
      <c r="V20" s="45">
        <f t="shared" si="6"/>
        <v>0</v>
      </c>
      <c r="W20" s="45">
        <f t="shared" si="7"/>
        <v>0</v>
      </c>
      <c r="X20" s="45">
        <f t="shared" si="8"/>
        <v>0</v>
      </c>
      <c r="Y20" s="8"/>
      <c r="AA20" s="47"/>
      <c r="AB20" s="48"/>
      <c r="BK20" s="8"/>
      <c r="BL20" s="8"/>
    </row>
    <row r="21" spans="1:64" ht="66" customHeight="1" x14ac:dyDescent="0.2">
      <c r="A21" s="173"/>
      <c r="B21" s="134"/>
      <c r="C21" s="134"/>
      <c r="D21" s="176"/>
      <c r="E21" s="134"/>
      <c r="F21" s="144" t="s">
        <v>58</v>
      </c>
      <c r="G21" s="146" t="s">
        <v>90</v>
      </c>
      <c r="H21" s="9" t="s">
        <v>95</v>
      </c>
      <c r="I21" s="103">
        <v>6</v>
      </c>
      <c r="J21" s="9">
        <v>2</v>
      </c>
      <c r="K21" s="49" t="s">
        <v>91</v>
      </c>
      <c r="L21" s="125">
        <v>300</v>
      </c>
      <c r="M21" s="94" t="s">
        <v>113</v>
      </c>
      <c r="N21" s="99">
        <v>0.55000000000000004</v>
      </c>
      <c r="O21" s="99">
        <v>0.01</v>
      </c>
      <c r="P21" s="99">
        <v>0.65</v>
      </c>
      <c r="Q21" s="99">
        <v>0.66</v>
      </c>
      <c r="R21" s="45">
        <f t="shared" si="9"/>
        <v>280.66499999999991</v>
      </c>
      <c r="S21" s="46"/>
      <c r="T21" s="45">
        <f t="shared" si="4"/>
        <v>280.66499999999991</v>
      </c>
      <c r="U21" s="45">
        <f t="shared" si="5"/>
        <v>95.426099999999963</v>
      </c>
      <c r="V21" s="45">
        <f t="shared" si="6"/>
        <v>0</v>
      </c>
      <c r="W21" s="45">
        <f t="shared" si="7"/>
        <v>0</v>
      </c>
      <c r="X21" s="45">
        <f t="shared" si="8"/>
        <v>0</v>
      </c>
      <c r="Y21" s="8"/>
      <c r="Z21" s="47"/>
      <c r="AB21" s="48"/>
      <c r="BK21" s="8"/>
      <c r="BL21" s="8"/>
    </row>
    <row r="22" spans="1:64" ht="66" customHeight="1" x14ac:dyDescent="0.2">
      <c r="A22" s="173"/>
      <c r="B22" s="134"/>
      <c r="C22" s="134"/>
      <c r="D22" s="176"/>
      <c r="E22" s="134"/>
      <c r="F22" s="145"/>
      <c r="G22" s="147"/>
      <c r="H22" s="94" t="s">
        <v>112</v>
      </c>
      <c r="I22" s="103"/>
      <c r="J22" s="9"/>
      <c r="K22" s="49"/>
      <c r="L22" s="104"/>
      <c r="M22" s="94"/>
      <c r="N22" s="99"/>
      <c r="O22" s="99"/>
      <c r="P22" s="99"/>
      <c r="Q22" s="99"/>
      <c r="R22" s="45"/>
      <c r="S22" s="46"/>
      <c r="T22" s="45"/>
      <c r="U22" s="45"/>
      <c r="V22" s="45"/>
      <c r="W22" s="45"/>
      <c r="X22" s="45"/>
      <c r="Y22" s="8"/>
      <c r="Z22" s="47"/>
      <c r="AB22" s="48"/>
      <c r="BK22" s="8"/>
      <c r="BL22" s="8"/>
    </row>
    <row r="23" spans="1:64" ht="48" customHeight="1" x14ac:dyDescent="0.2">
      <c r="A23" s="173"/>
      <c r="B23" s="134"/>
      <c r="C23" s="134"/>
      <c r="D23" s="176"/>
      <c r="E23" s="134"/>
      <c r="F23" s="144" t="s">
        <v>59</v>
      </c>
      <c r="G23" s="146" t="s">
        <v>89</v>
      </c>
      <c r="H23" s="9" t="s">
        <v>95</v>
      </c>
      <c r="I23" s="103">
        <v>6</v>
      </c>
      <c r="J23" s="9">
        <v>2</v>
      </c>
      <c r="K23" s="49" t="s">
        <v>88</v>
      </c>
      <c r="L23" s="125">
        <v>25750</v>
      </c>
      <c r="M23" s="94" t="s">
        <v>113</v>
      </c>
      <c r="N23" s="99">
        <v>0.55000000000000004</v>
      </c>
      <c r="O23" s="99">
        <v>0.01</v>
      </c>
      <c r="P23" s="99">
        <v>0.6</v>
      </c>
      <c r="Q23" s="99">
        <v>0.66</v>
      </c>
      <c r="R23" s="45">
        <f t="shared" ref="R23" si="16">I23*L23*(1-N23)*(1-O23)*(1-P23)</f>
        <v>27531.9</v>
      </c>
      <c r="S23" s="46"/>
      <c r="T23" s="45">
        <f t="shared" si="4"/>
        <v>27531.9</v>
      </c>
      <c r="U23" s="45">
        <f t="shared" si="5"/>
        <v>9360.8459999999995</v>
      </c>
      <c r="V23" s="45">
        <f t="shared" si="6"/>
        <v>0</v>
      </c>
      <c r="W23" s="45">
        <f t="shared" si="7"/>
        <v>0</v>
      </c>
      <c r="X23" s="45">
        <f t="shared" si="8"/>
        <v>0</v>
      </c>
      <c r="Y23" s="8"/>
      <c r="AB23" s="48"/>
      <c r="AC23" s="47"/>
      <c r="BK23" s="8"/>
      <c r="BL23" s="8"/>
    </row>
    <row r="24" spans="1:64" ht="50.25" customHeight="1" x14ac:dyDescent="0.2">
      <c r="A24" s="174"/>
      <c r="B24" s="135"/>
      <c r="C24" s="135"/>
      <c r="D24" s="177"/>
      <c r="E24" s="135"/>
      <c r="F24" s="145"/>
      <c r="G24" s="147"/>
      <c r="H24" s="94" t="s">
        <v>114</v>
      </c>
      <c r="I24" s="103"/>
      <c r="J24" s="9"/>
      <c r="K24" s="49"/>
      <c r="L24" s="104"/>
      <c r="M24" s="94"/>
      <c r="N24" s="99"/>
      <c r="O24" s="99"/>
      <c r="P24" s="99"/>
      <c r="Q24" s="99"/>
      <c r="R24" s="45"/>
      <c r="S24" s="46"/>
      <c r="T24" s="45"/>
      <c r="U24" s="45"/>
      <c r="V24" s="45"/>
      <c r="W24" s="45"/>
      <c r="X24" s="45"/>
      <c r="Y24" s="8"/>
      <c r="AB24" s="48"/>
      <c r="AC24" s="47"/>
      <c r="BK24" s="8"/>
      <c r="BL24" s="8"/>
    </row>
    <row r="25" spans="1:64" x14ac:dyDescent="0.2">
      <c r="A25" s="5"/>
      <c r="B25" s="89"/>
      <c r="C25" s="5"/>
      <c r="D25" s="106"/>
      <c r="E25" s="5"/>
      <c r="F25" s="5"/>
      <c r="G25" s="92"/>
      <c r="H25" s="51"/>
      <c r="I25" s="93"/>
      <c r="J25" s="51"/>
      <c r="K25" s="5"/>
      <c r="L25" s="5"/>
      <c r="M25" s="5"/>
      <c r="N25" s="99">
        <v>0</v>
      </c>
      <c r="O25" s="99">
        <v>0.01</v>
      </c>
      <c r="P25" s="99">
        <v>0.65</v>
      </c>
      <c r="Q25" s="99">
        <v>0.66</v>
      </c>
      <c r="R25" s="45">
        <f t="shared" si="9"/>
        <v>0</v>
      </c>
      <c r="S25" s="46"/>
      <c r="T25" s="45">
        <f t="shared" si="4"/>
        <v>0</v>
      </c>
      <c r="U25" s="45">
        <f t="shared" si="5"/>
        <v>0</v>
      </c>
      <c r="V25" s="45">
        <f t="shared" si="6"/>
        <v>0</v>
      </c>
      <c r="W25" s="45">
        <f t="shared" si="7"/>
        <v>0</v>
      </c>
      <c r="X25" s="45">
        <f t="shared" si="8"/>
        <v>0</v>
      </c>
      <c r="Y25" s="47"/>
      <c r="AB25" s="48"/>
      <c r="BK25" s="8"/>
      <c r="BL25" s="8"/>
    </row>
    <row r="26" spans="1:64" ht="61.35" customHeight="1" x14ac:dyDescent="0.2">
      <c r="A26" s="133" t="s">
        <v>50</v>
      </c>
      <c r="B26" s="136"/>
      <c r="C26" s="133">
        <v>114</v>
      </c>
      <c r="D26" s="139">
        <v>1828</v>
      </c>
      <c r="E26" s="136"/>
      <c r="F26" s="148" t="s">
        <v>61</v>
      </c>
      <c r="G26" s="146"/>
      <c r="H26" s="51" t="s">
        <v>95</v>
      </c>
      <c r="I26" s="103">
        <v>3</v>
      </c>
      <c r="J26" s="9">
        <v>2</v>
      </c>
      <c r="K26" s="49"/>
      <c r="L26" s="125">
        <v>1850</v>
      </c>
      <c r="M26" s="9"/>
      <c r="N26" s="99">
        <v>0.3</v>
      </c>
      <c r="O26" s="99">
        <v>0.01</v>
      </c>
      <c r="P26" s="99">
        <v>0.6</v>
      </c>
      <c r="Q26" s="99">
        <v>0.66</v>
      </c>
      <c r="R26" s="45">
        <f t="shared" si="9"/>
        <v>1538.46</v>
      </c>
      <c r="S26" s="46"/>
      <c r="T26" s="45">
        <f t="shared" si="4"/>
        <v>1538.46</v>
      </c>
      <c r="U26" s="45">
        <f t="shared" si="5"/>
        <v>523.07639999999992</v>
      </c>
      <c r="V26" s="45">
        <f t="shared" si="6"/>
        <v>0</v>
      </c>
      <c r="W26" s="45">
        <f t="shared" si="7"/>
        <v>0</v>
      </c>
      <c r="X26" s="45">
        <f t="shared" si="8"/>
        <v>0</v>
      </c>
      <c r="Y26" s="8"/>
      <c r="AB26" s="48"/>
      <c r="AC26" s="47"/>
      <c r="BK26" s="8"/>
      <c r="BL26" s="8"/>
    </row>
    <row r="27" spans="1:64" ht="61.35" customHeight="1" x14ac:dyDescent="0.2">
      <c r="A27" s="134"/>
      <c r="B27" s="137"/>
      <c r="C27" s="134"/>
      <c r="D27" s="140"/>
      <c r="E27" s="137"/>
      <c r="F27" s="149"/>
      <c r="G27" s="147"/>
      <c r="H27" s="94" t="s">
        <v>115</v>
      </c>
      <c r="I27" s="103"/>
      <c r="J27" s="9"/>
      <c r="K27" s="49"/>
      <c r="L27" s="104"/>
      <c r="M27" s="9"/>
      <c r="N27" s="99"/>
      <c r="O27" s="99"/>
      <c r="P27" s="99"/>
      <c r="Q27" s="99"/>
      <c r="R27" s="45"/>
      <c r="S27" s="52"/>
      <c r="T27" s="45"/>
      <c r="U27" s="45"/>
      <c r="V27" s="45"/>
      <c r="W27" s="45"/>
      <c r="X27" s="45"/>
      <c r="Y27" s="8"/>
      <c r="AB27" s="48"/>
      <c r="AC27" s="47"/>
      <c r="BK27" s="8"/>
      <c r="BL27" s="8"/>
    </row>
    <row r="28" spans="1:64" ht="59.45" customHeight="1" x14ac:dyDescent="0.2">
      <c r="A28" s="134"/>
      <c r="B28" s="137"/>
      <c r="C28" s="134"/>
      <c r="D28" s="140"/>
      <c r="E28" s="137"/>
      <c r="F28" s="148" t="s">
        <v>60</v>
      </c>
      <c r="G28" s="142"/>
      <c r="H28" s="51" t="s">
        <v>95</v>
      </c>
      <c r="I28" s="103">
        <v>3</v>
      </c>
      <c r="J28" s="9">
        <v>2</v>
      </c>
      <c r="K28" s="49"/>
      <c r="L28" s="104"/>
      <c r="M28" s="9"/>
      <c r="N28" s="99">
        <v>0.3</v>
      </c>
      <c r="O28" s="99">
        <v>0.01</v>
      </c>
      <c r="P28" s="99">
        <v>0.55000000000000004</v>
      </c>
      <c r="Q28" s="99">
        <v>0.66</v>
      </c>
      <c r="R28" s="45">
        <f t="shared" ref="R28" si="17">I28*L28*(1-N28)*(1-O28)*(1-P28)</f>
        <v>0</v>
      </c>
      <c r="S28" s="52"/>
      <c r="T28" s="45">
        <f t="shared" si="4"/>
        <v>0</v>
      </c>
      <c r="U28" s="45">
        <f t="shared" si="5"/>
        <v>0</v>
      </c>
      <c r="V28" s="45">
        <f t="shared" si="6"/>
        <v>0</v>
      </c>
      <c r="W28" s="45">
        <f t="shared" si="7"/>
        <v>0</v>
      </c>
      <c r="X28" s="45">
        <f t="shared" si="8"/>
        <v>0</v>
      </c>
      <c r="Y28" s="8"/>
      <c r="Z28" s="47"/>
      <c r="AB28" s="48"/>
      <c r="BK28" s="8"/>
      <c r="BL28" s="8"/>
    </row>
    <row r="29" spans="1:64" ht="81" customHeight="1" x14ac:dyDescent="0.2">
      <c r="A29" s="135"/>
      <c r="B29" s="138"/>
      <c r="C29" s="135"/>
      <c r="D29" s="141"/>
      <c r="E29" s="138"/>
      <c r="F29" s="149"/>
      <c r="G29" s="143"/>
      <c r="H29" s="94" t="s">
        <v>116</v>
      </c>
      <c r="I29" s="103"/>
      <c r="J29" s="9"/>
      <c r="K29" s="49"/>
      <c r="L29" s="104"/>
      <c r="M29" s="113"/>
      <c r="N29" s="107"/>
      <c r="O29" s="99"/>
      <c r="P29" s="99"/>
      <c r="Q29" s="99"/>
      <c r="R29" s="53"/>
      <c r="S29" s="52"/>
      <c r="T29" s="45"/>
      <c r="U29" s="45"/>
      <c r="V29" s="45"/>
      <c r="W29" s="45"/>
      <c r="X29" s="45"/>
      <c r="Y29" s="8"/>
      <c r="Z29" s="47"/>
      <c r="AB29" s="48"/>
      <c r="BK29" s="8"/>
      <c r="BL29" s="8"/>
    </row>
    <row r="30" spans="1:64" x14ac:dyDescent="0.2">
      <c r="A30" s="54" t="s">
        <v>8</v>
      </c>
      <c r="B30" s="5"/>
      <c r="C30" s="5"/>
      <c r="D30" s="55">
        <f>SUM(D7:D29)</f>
        <v>129624</v>
      </c>
      <c r="E30" s="5"/>
      <c r="F30" s="49"/>
      <c r="G30" s="5"/>
      <c r="H30" s="5"/>
      <c r="I30" s="51"/>
      <c r="J30" s="51"/>
      <c r="K30" s="49"/>
      <c r="L30" s="45"/>
      <c r="M30" s="5"/>
      <c r="N30" s="56"/>
      <c r="O30" s="56"/>
      <c r="P30" s="56"/>
      <c r="Q30" s="56"/>
      <c r="R30" s="57">
        <f>SUM(R7:R29)</f>
        <v>628906.06547999987</v>
      </c>
      <c r="S30" s="52"/>
      <c r="T30" s="58">
        <f>SUM(T7:T29)</f>
        <v>628906.06547999987</v>
      </c>
      <c r="U30" s="58">
        <f>SUM(U7:U29)</f>
        <v>213828.06226319994</v>
      </c>
      <c r="V30" s="58">
        <f>SUM(V7:V29)</f>
        <v>0</v>
      </c>
      <c r="W30" s="58">
        <f>SUM(W7:W29)</f>
        <v>0</v>
      </c>
      <c r="X30" s="45">
        <f>SUM(X7:X29)</f>
        <v>0</v>
      </c>
      <c r="Y30" s="59"/>
    </row>
    <row r="31" spans="1:64" ht="15.75" thickBot="1" x14ac:dyDescent="0.25">
      <c r="A31" s="6"/>
      <c r="B31" s="6"/>
      <c r="C31" s="6"/>
      <c r="D31" s="59"/>
      <c r="E31" s="6"/>
      <c r="F31" s="6"/>
      <c r="G31" s="6"/>
      <c r="H31" s="6"/>
      <c r="I31" s="6"/>
      <c r="J31" s="6"/>
      <c r="K31" s="6"/>
      <c r="L31" s="59"/>
      <c r="M31" s="6"/>
      <c r="N31" s="6"/>
      <c r="O31" s="6"/>
      <c r="P31" s="6"/>
      <c r="Q31" s="6"/>
      <c r="R31" s="60"/>
      <c r="S31" s="61"/>
      <c r="T31" s="62"/>
      <c r="U31" s="62"/>
      <c r="V31" s="62"/>
      <c r="W31" s="62"/>
      <c r="X31" s="12"/>
      <c r="Y31" s="59"/>
    </row>
    <row r="32" spans="1:64" ht="15.75" thickTop="1" x14ac:dyDescent="0.2">
      <c r="A32" s="6"/>
      <c r="B32" s="6"/>
      <c r="C32" s="6"/>
      <c r="D32" s="59"/>
      <c r="E32" s="6"/>
      <c r="F32" s="6"/>
      <c r="G32" s="6"/>
      <c r="H32" s="6"/>
      <c r="I32" s="6"/>
      <c r="J32" s="6"/>
      <c r="K32" s="6"/>
      <c r="L32" s="59"/>
      <c r="M32" s="6"/>
      <c r="N32" s="6"/>
      <c r="O32" s="63" t="s">
        <v>47</v>
      </c>
      <c r="P32" s="64"/>
      <c r="Q32" s="64"/>
      <c r="R32" s="64"/>
      <c r="S32" s="65"/>
      <c r="T32" s="66">
        <f>+T30/(1+V5)</f>
        <v>449218.61819999991</v>
      </c>
      <c r="U32" s="67">
        <f>+U30/((1+V5)*(1+V5))</f>
        <v>109095.9501342857</v>
      </c>
      <c r="V32" s="67">
        <f>+V30/((1+V5)*(1+V5)*(1+V5))</f>
        <v>0</v>
      </c>
      <c r="W32" s="67">
        <f>+W30/((1+V5)*(1+V5)*(1+V5)*(1+V5))</f>
        <v>0</v>
      </c>
      <c r="X32" s="68">
        <f>+X30/((1+V5)*(1+V5)*(1+V5)*(1+V5)*(1+V5))</f>
        <v>0</v>
      </c>
      <c r="Y32" s="59"/>
      <c r="Z32" s="48"/>
      <c r="AA32" s="48"/>
      <c r="AB32" s="48"/>
      <c r="AC32" s="48"/>
      <c r="AD32" s="48"/>
    </row>
    <row r="33" spans="1:25" x14ac:dyDescent="0.2">
      <c r="A33" s="6"/>
      <c r="B33" s="6"/>
      <c r="C33" s="6"/>
      <c r="D33" s="59"/>
      <c r="E33" s="6"/>
      <c r="F33" s="6"/>
      <c r="G33" s="6"/>
      <c r="H33" s="6"/>
      <c r="I33" s="6"/>
      <c r="J33" s="6"/>
      <c r="K33" s="6"/>
      <c r="L33" s="59"/>
      <c r="M33" s="6"/>
      <c r="N33" s="6"/>
      <c r="O33" s="69" t="s">
        <v>9</v>
      </c>
      <c r="P33" s="70"/>
      <c r="Q33" s="70"/>
      <c r="R33" s="70"/>
      <c r="S33" s="51"/>
      <c r="T33" s="70"/>
      <c r="U33" s="71"/>
      <c r="V33" s="71"/>
      <c r="W33" s="71"/>
      <c r="X33" s="72">
        <f>NPV(V5,T30:X30)</f>
        <v>558314.56833428564</v>
      </c>
      <c r="Y33" s="47"/>
    </row>
    <row r="34" spans="1:25" x14ac:dyDescent="0.2">
      <c r="A34" s="6"/>
      <c r="B34" s="6"/>
      <c r="C34" s="6"/>
      <c r="D34" s="59"/>
      <c r="E34" s="6"/>
      <c r="F34" s="6"/>
      <c r="G34" s="6"/>
      <c r="H34" s="6"/>
      <c r="I34" s="6"/>
      <c r="J34" s="6"/>
      <c r="K34" s="6"/>
      <c r="L34" s="59"/>
      <c r="M34" s="6"/>
      <c r="N34" s="6"/>
      <c r="O34" s="69" t="s">
        <v>19</v>
      </c>
      <c r="P34" s="70"/>
      <c r="Q34" s="70"/>
      <c r="R34" s="70"/>
      <c r="S34" s="51"/>
      <c r="T34" s="70"/>
      <c r="U34" s="71"/>
      <c r="V34" s="71"/>
      <c r="W34" s="71"/>
      <c r="X34" s="72">
        <f>+X33-D30</f>
        <v>428690.56833428564</v>
      </c>
      <c r="Y34" s="47"/>
    </row>
    <row r="35" spans="1:25" ht="15.75" thickBot="1" x14ac:dyDescent="0.25">
      <c r="A35" s="6"/>
      <c r="B35" s="6"/>
      <c r="C35" s="6"/>
      <c r="D35" s="59"/>
      <c r="E35" s="6"/>
      <c r="F35" s="6"/>
      <c r="G35" s="6"/>
      <c r="H35" s="6"/>
      <c r="I35" s="6"/>
      <c r="J35" s="6"/>
      <c r="K35" s="6"/>
      <c r="L35" s="59"/>
      <c r="M35" s="6"/>
      <c r="N35" s="6"/>
      <c r="O35" s="73" t="s">
        <v>7</v>
      </c>
      <c r="P35" s="74"/>
      <c r="Q35" s="74"/>
      <c r="R35" s="74"/>
      <c r="S35" s="75"/>
      <c r="T35" s="74"/>
      <c r="U35" s="76"/>
      <c r="V35" s="76"/>
      <c r="W35" s="76"/>
      <c r="X35" s="77">
        <f>+X33/D30</f>
        <v>4.307185153476869</v>
      </c>
      <c r="Y35" s="78"/>
    </row>
    <row r="36" spans="1:25" ht="15.75" thickTop="1" x14ac:dyDescent="0.2">
      <c r="A36" s="7"/>
      <c r="B36" s="7"/>
      <c r="C36" s="7"/>
      <c r="D36" s="79"/>
      <c r="E36" s="7"/>
      <c r="F36" s="7"/>
      <c r="G36" s="7"/>
      <c r="H36" s="7"/>
      <c r="I36" s="7"/>
      <c r="J36" s="7"/>
      <c r="K36" s="80"/>
      <c r="L36" s="81"/>
      <c r="M36" s="80"/>
      <c r="N36" s="80"/>
      <c r="S36" s="82"/>
    </row>
    <row r="37" spans="1:25" x14ac:dyDescent="0.2">
      <c r="Q37" s="84"/>
      <c r="T37" s="86"/>
      <c r="U37" s="86"/>
      <c r="V37" s="86"/>
      <c r="W37" s="86"/>
      <c r="X37" s="86"/>
      <c r="Y37" s="86"/>
    </row>
  </sheetData>
  <sortState xmlns:xlrd2="http://schemas.microsoft.com/office/spreadsheetml/2017/richdata2" ref="AD12:AE26">
    <sortCondition descending="1" ref="AE12:AE26"/>
  </sortState>
  <mergeCells count="47">
    <mergeCell ref="A7:A19"/>
    <mergeCell ref="B7:B19"/>
    <mergeCell ref="C7:C19"/>
    <mergeCell ref="D7:D19"/>
    <mergeCell ref="A20:A24"/>
    <mergeCell ref="B20:B24"/>
    <mergeCell ref="C20:C24"/>
    <mergeCell ref="D20:D24"/>
    <mergeCell ref="A1:H1"/>
    <mergeCell ref="A5:A6"/>
    <mergeCell ref="B5:B6"/>
    <mergeCell ref="C5:C6"/>
    <mergeCell ref="D5:D6"/>
    <mergeCell ref="E5:E6"/>
    <mergeCell ref="C4:D4"/>
    <mergeCell ref="N3:O3"/>
    <mergeCell ref="E7:E19"/>
    <mergeCell ref="P5:P6"/>
    <mergeCell ref="T5:U5"/>
    <mergeCell ref="R5:R6"/>
    <mergeCell ref="T4:X4"/>
    <mergeCell ref="W5:X5"/>
    <mergeCell ref="Q5:Q6"/>
    <mergeCell ref="F14:F15"/>
    <mergeCell ref="G14:G15"/>
    <mergeCell ref="I14:I15"/>
    <mergeCell ref="O5:O6"/>
    <mergeCell ref="N5:N6"/>
    <mergeCell ref="F4:M4"/>
    <mergeCell ref="F7:F9"/>
    <mergeCell ref="G7:G9"/>
    <mergeCell ref="I7:I9"/>
    <mergeCell ref="J7:J9"/>
    <mergeCell ref="A26:A29"/>
    <mergeCell ref="B26:B29"/>
    <mergeCell ref="C26:C29"/>
    <mergeCell ref="D26:D29"/>
    <mergeCell ref="E26:E29"/>
    <mergeCell ref="G28:G29"/>
    <mergeCell ref="E20:E24"/>
    <mergeCell ref="F23:F24"/>
    <mergeCell ref="G23:G24"/>
    <mergeCell ref="F26:F27"/>
    <mergeCell ref="G26:G27"/>
    <mergeCell ref="F28:F29"/>
    <mergeCell ref="F21:F22"/>
    <mergeCell ref="G21:G22"/>
  </mergeCells>
  <phoneticPr fontId="0" type="noConversion"/>
  <hyperlinks>
    <hyperlink ref="M7" r:id="rId1" location=":~:text=The%20cost%20is%20%C2%A3180.%20The%20price%20for%20services,have%20lots%20of%20experience%20working%20with%20educational%20settings." display="https://www.hsrpsychology.co.uk/prices/ - :~:text=The%20cost%20is%20%C2%A3180.%20The%20price%20for%20services,have%20lots%20of%20experience%20working%20with%20educational%20settings." xr:uid="{81DD981C-2FD9-4D70-B7F8-38A13A549DC4}"/>
    <hyperlink ref="K17" r:id="rId2" display="https://www.haloleisure.org.uk/info/membership-options" xr:uid="{B06CCF9B-152F-4F0A-BF18-537BE16A9C53}"/>
    <hyperlink ref="M17" r:id="rId3" display="https://www.haloleisure.org.uk/info/membership-options" xr:uid="{B5397580-645D-4CC7-AFB7-53C25DDB2062}"/>
    <hyperlink ref="H16" r:id="rId4" display="https://www.cambridge.org/core/journals/the-british-journal-of-psychiatry/article/economic-cost-of-severe-antisocial-behaviour-in-children-and-who-pays-it/2C313CBC1F37D67C47964CA5525BEE37" xr:uid="{483A67D5-4030-44B0-A5AF-5E8A85C569DF}"/>
    <hyperlink ref="M16" r:id="rId5" display="https://www.cambridge.org/core/journals/the-british-journal-of-psychiatry/article/economic-cost-of-severe-antisocial-behaviour-in-children-and-who-pays-it/2C313CBC1F37D67C47964CA5525BEE37" xr:uid="{311850B5-18C5-490E-AE92-90F010D2D0BD}"/>
    <hyperlink ref="M18" r:id="rId6" location=":~:text=The%20cost%20of%20working%20one%20to%20one%20to,on%20request%20and%20will%20depend%20on%20your%20requirements." display="https://www.stillpointmindfulness.co.uk/fees/#:~:text=The%20cost%20of%20working%20one%20to%20one%20to,on%20request%20and%20will%20depend%20on%20your%20requirements." xr:uid="{0707FA09-C272-46A0-98C0-AFB53B8B66DF}"/>
    <hyperlink ref="M12" r:id="rId7" display="https://www.england.nhs.uk/2019/01/missed-gp-appointments-costing-nhs-millions/" xr:uid="{610F3C5C-9EEE-4C5C-8C6C-DC58BAA10442}"/>
    <hyperlink ref="M13" r:id="rId8" display="https://www.devonlive.com/news/uk-world-news/how-much-costs-nhs-you-3805441" xr:uid="{264C844D-1A59-4C6A-9B26-051314EE7DEE}"/>
    <hyperlink ref="M19" r:id="rId9" display="https://www.bps.org.uk/sites/www.bps.org.uk/files/Policy/Policy - Files/Behaviour Change - School attendance, exclusion and persistent absence (2017).pdf" xr:uid="{FC7D60D5-C086-4066-9E7E-E0F73DED75F7}"/>
    <hyperlink ref="M20" r:id="rId10" location=":~:text=0.1%20would%20be%20calculated%20as%20%C2%A35.25%20per%20teacher,there%20are%20500%2C000%20teachers%20across%20England%20and%20Wales." display="https://www.teachertoolkit.co.uk/2013/07/23/the-true-costs-of-teaching-and-cpd-training-by-teachertoolkit/ - :~:text=0.1%20would%20be%20calculated%20as%20%C2%A35.25%20per%20teacher,there%20are%20500%2C000%20teachers%20across%20England%20and%20Wales." xr:uid="{E6FA1E38-488D-4B38-93FE-AE160C53BFD5}"/>
    <hyperlink ref="K11" r:id="rId11" display="http://www.thinknpc.org/publications/misspent-youth/" xr:uid="{6BF6F71C-1AFC-4790-A702-E34323B72C75}"/>
    <hyperlink ref="K10" r:id="rId12" display="https://www.hants.gov.uk/education/schools/budgetshares/files/2013/sen/2612.pdf" xr:uid="{CD83BBE1-CA47-407E-8464-8F91C5A94EBA}"/>
    <hyperlink ref="H8" r:id="rId13" xr:uid="{54220228-4838-469B-A54C-364F3AB960EB}"/>
    <hyperlink ref="H9" r:id="rId14" xr:uid="{386EA7DC-4006-4EDC-80D8-136816680474}"/>
    <hyperlink ref="H10" r:id="rId15" display="https://www.tandfonline.com/doi/abs/10.1080/14729679.2019.1660195" xr:uid="{279185CB-35F8-40D4-9D32-BE63CBB6D1B8}"/>
    <hyperlink ref="H11" r:id="rId16" display="https://www.tandfonline.com/doi/full/10.1080/03055698.2014.955725" xr:uid="{439EB6D7-175B-47D6-8F8B-5FC62850410A}"/>
    <hyperlink ref="H12" r:id="rId17" display="https://www.tandfonline.com/doi/abs/10.1080/14729679.2018.1548362" xr:uid="{678080F1-3254-48B1-8447-6AAFA160599F}"/>
    <hyperlink ref="H13" r:id="rId18" display="https://www.tandfonline.com/doi/abs/10.1080/14729670701717580" xr:uid="{AC90C8C3-7D7B-412F-A721-BFDD7EDC5904}"/>
    <hyperlink ref="H15" r:id="rId19" xr:uid="{25C043A7-A571-43DF-B9FF-A5301B8D1D02}"/>
    <hyperlink ref="H17" r:id="rId20" display="http://publications.naturalengland.org.uk/publication/5253709953499136" xr:uid="{40EB5FF3-53C1-4D3C-BA2F-496A09DF22F3}"/>
    <hyperlink ref="H18" r:id="rId21" display="https://journals.oslomet.no/index.php/techneA/article/view/4353" xr:uid="{28528507-49A8-4BE9-A533-FFB33E26A70D}"/>
    <hyperlink ref="H19" r:id="rId22" display="https://www.teachertoolkit.co.uk/wp-content/uploads/2016/10/PASS-report-UK.pdf" xr:uid="{90DC89A6-F840-4E0E-90DC-E004A578834B}"/>
    <hyperlink ref="H20" r:id="rId23" display="http://publications.naturalengland.org.uk/publication/6636651036540928" xr:uid="{0B4D1483-A0FB-4750-9C49-F5FE3946E02A}"/>
    <hyperlink ref="M21" r:id="rId24" display="https://hact.org.uk/publications/methodology-note-for-wellbeing-values/" xr:uid="{269549E9-C77A-40DC-8060-FFBFB44B8945}"/>
    <hyperlink ref="M23" r:id="rId25" display="https://hact.org.uk/publications/methodology-note-for-wellbeing-values/" xr:uid="{5D7076E8-BDA2-4963-8E6B-7289B9E0CE98}"/>
    <hyperlink ref="M14" r:id="rId26" display="https://hact.org.uk/publications/methodology-note-for-wellbeing-values/" xr:uid="{F380BB43-4EED-4FEA-85D8-27AD97CD48EC}"/>
    <hyperlink ref="H22" r:id="rId27" display="http://publications.naturalengland.org.uk/publication/6636651036540928" xr:uid="{AD4C44AA-7D83-4C38-B2AB-FC91B0B497D0}"/>
    <hyperlink ref="H24" r:id="rId28" display="https://www.sciencedaily.com/releases/2019/06/190611102710.htm" xr:uid="{EEA09FA6-5801-429E-8F1F-26547420CFEC}"/>
    <hyperlink ref="H27" r:id="rId29" display="https://www.forestresearch.gov.uk/research/environmental-volunteering-motivations-and-barriers/" xr:uid="{FA45A67A-D979-4633-B0F2-3B007B68C2E4}"/>
    <hyperlink ref="H29" r:id="rId30" display="https://link.springer.com/article/10.1007/s10902-020-00242-8" xr:uid="{B3269191-6FBA-43C6-9B97-78450DC260FC}"/>
  </hyperlinks>
  <printOptions gridLines="1"/>
  <pageMargins left="0.74803149606299213" right="0.74803149606299213" top="0.98425196850393704" bottom="0.98425196850393704" header="0.51181102362204722" footer="0.51181102362204722"/>
  <pageSetup paperSize="8" scale="45" orientation="landscape" r:id="rId31"/>
  <headerFooter alignWithMargins="0"/>
  <drawing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2A27A-7221-494F-A389-D983D6038CDB}">
  <dimension ref="A1:A10"/>
  <sheetViews>
    <sheetView tabSelected="1" workbookViewId="0">
      <selection activeCell="A11" sqref="A11"/>
    </sheetView>
  </sheetViews>
  <sheetFormatPr defaultRowHeight="12.75" x14ac:dyDescent="0.2"/>
  <sheetData>
    <row r="1" spans="1:1" ht="20.25" x14ac:dyDescent="0.2">
      <c r="A1" s="122" t="s">
        <v>120</v>
      </c>
    </row>
    <row r="2" spans="1:1" ht="15" x14ac:dyDescent="0.2">
      <c r="A2" s="123" t="s">
        <v>121</v>
      </c>
    </row>
    <row r="3" spans="1:1" ht="15" x14ac:dyDescent="0.2">
      <c r="A3" s="124" t="s">
        <v>122</v>
      </c>
    </row>
    <row r="4" spans="1:1" ht="15" x14ac:dyDescent="0.2">
      <c r="A4" s="123" t="s">
        <v>123</v>
      </c>
    </row>
    <row r="5" spans="1:1" ht="15" x14ac:dyDescent="0.2">
      <c r="A5" s="124" t="s">
        <v>124</v>
      </c>
    </row>
    <row r="6" spans="1:1" ht="15" x14ac:dyDescent="0.2">
      <c r="A6" s="124" t="s">
        <v>125</v>
      </c>
    </row>
    <row r="9" spans="1:1" ht="15" x14ac:dyDescent="0.2">
      <c r="A9" s="124" t="s">
        <v>126</v>
      </c>
    </row>
    <row r="10" spans="1:1" ht="15" x14ac:dyDescent="0.2">
      <c r="A10" s="124" t="s">
        <v>129</v>
      </c>
    </row>
  </sheetData>
  <hyperlinks>
    <hyperlink ref="A2" r:id="rId1" display="http://www.nationalarchives.gov.uk/doc/open-government-licence/version/3" xr:uid="{DBACC1D5-E7F1-4713-8C82-3A34A94388E2}"/>
    <hyperlink ref="A4" r:id="rId2" display="https://www.gov.uk/guidance/how-to-access-natural-englands-maps-and-data" xr:uid="{394D6CF8-CC07-4A02-B0C3-E3D8AD94EF7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198BA591AC2BE44A3050C7601FBF36A" ma:contentTypeVersion="4" ma:contentTypeDescription="Create a new document." ma:contentTypeScope="" ma:versionID="12bd3c4f0760dcc022b2e7d6955de7d0">
  <xsd:schema xmlns:xsd="http://www.w3.org/2001/XMLSchema" xmlns:xs="http://www.w3.org/2001/XMLSchema" xmlns:p="http://schemas.microsoft.com/office/2006/metadata/properties" xmlns:ns3="96c01f9b-8a77-4f54-a729-f6d9efe9f5e2" targetNamespace="http://schemas.microsoft.com/office/2006/metadata/properties" ma:root="true" ma:fieldsID="2f0536c95b98d57b36048f75b856745d" ns3:_="">
    <xsd:import namespace="96c01f9b-8a77-4f54-a729-f6d9efe9f5e2"/>
    <xsd:element name="properties">
      <xsd:complexType>
        <xsd:sequence>
          <xsd:element name="documentManagement">
            <xsd:complexType>
              <xsd:all>
                <xsd:element ref="ns3:MediaServiceMetadata" minOccurs="0"/>
                <xsd:element ref="ns3:MediaServiceFastMetadata" minOccurs="0"/>
                <xsd:element ref="ns3:MediaLengthInSecond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c01f9b-8a77-4f54-a729-f6d9efe9f5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6ED73E-B107-4721-801A-857545DB79FD}">
  <ds:schemaRefs>
    <ds:schemaRef ds:uri="http://schemas.microsoft.com/sharepoint/v3/contenttype/forms"/>
  </ds:schemaRefs>
</ds:datastoreItem>
</file>

<file path=customXml/itemProps2.xml><?xml version="1.0" encoding="utf-8"?>
<ds:datastoreItem xmlns:ds="http://schemas.openxmlformats.org/officeDocument/2006/customXml" ds:itemID="{9D1142AB-8427-4131-8DB1-4B50C279CB6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1B1111B-2FF2-4F92-9A80-F0D3C508BB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c01f9b-8a77-4f54-a729-f6d9efe9f5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Value Map</vt:lpstr>
      <vt:lpstr>Copyright</vt:lpstr>
      <vt:lpstr>'Value Map'!Print_Area</vt:lpstr>
      <vt:lpstr>'Value Map'!Print_Titles</vt:lpstr>
    </vt:vector>
  </TitlesOfParts>
  <Company>betamodel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Nicholls</dc:creator>
  <cp:lastModifiedBy>Martin Gilchrist</cp:lastModifiedBy>
  <cp:lastPrinted>2022-07-15T13:55:40Z</cp:lastPrinted>
  <dcterms:created xsi:type="dcterms:W3CDTF">2008-09-14T13:53:09Z</dcterms:created>
  <dcterms:modified xsi:type="dcterms:W3CDTF">2022-11-23T10:56:15Z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c39ec339-686d-4c56-b592-48805aeea748</vt:lpwstr>
  </property>
  <property fmtid="{D5CDD505-2E9C-101B-9397-08002B2CF9AE}" pid="3" name="GENTOO\CLASSIFICATION">
    <vt:lpwstr>UNRESTRICTED</vt:lpwstr>
  </property>
  <property fmtid="{D5CDD505-2E9C-101B-9397-08002B2CF9AE}" pid="4" name="ContentTypeId">
    <vt:lpwstr>0x010100D198BA591AC2BE44A3050C7601FBF36A</vt:lpwstr>
  </property>
</Properties>
</file>