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15600" windowHeight="7470" activeTab="1"/>
  </bookViews>
  <sheets>
    <sheet name="Assumptions" sheetId="6" r:id="rId1"/>
    <sheet name="Calculations" sheetId="5" r:id="rId2"/>
  </sheets>
  <definedNames>
    <definedName name="_ftn1" localSheetId="0">Assumptions!#REF!</definedName>
    <definedName name="_ftnref1" localSheetId="0">Assumptions!#REF!</definedName>
    <definedName name="_xlnm.Print_Area" localSheetId="1">Calculations!$A$1:$R$115</definedName>
  </definedNames>
  <calcPr calcId="125725"/>
</workbook>
</file>

<file path=xl/calcChain.xml><?xml version="1.0" encoding="utf-8"?>
<calcChain xmlns="http://schemas.openxmlformats.org/spreadsheetml/2006/main">
  <c r="X98" i="5"/>
  <c r="Y98" s="1"/>
  <c r="W130"/>
  <c r="V130"/>
  <c r="U130"/>
  <c r="T130"/>
  <c r="Q130"/>
  <c r="P130"/>
  <c r="O130"/>
  <c r="N130"/>
  <c r="M130"/>
  <c r="L130"/>
  <c r="K130"/>
  <c r="J130"/>
  <c r="I130"/>
  <c r="H130"/>
  <c r="G130"/>
  <c r="F130"/>
  <c r="E130"/>
  <c r="W125"/>
  <c r="V125"/>
  <c r="U125"/>
  <c r="T125"/>
  <c r="S125"/>
  <c r="R125"/>
  <c r="Q125"/>
  <c r="P125"/>
  <c r="O125"/>
  <c r="N125"/>
  <c r="M125"/>
  <c r="L125"/>
  <c r="K125"/>
  <c r="J125"/>
  <c r="I125"/>
  <c r="H125"/>
  <c r="G125"/>
  <c r="F125"/>
  <c r="E125"/>
  <c r="D125"/>
  <c r="X125" l="1"/>
  <c r="Y125" s="1"/>
  <c r="W121"/>
  <c r="V121"/>
  <c r="U121"/>
  <c r="T121"/>
  <c r="S121"/>
  <c r="R121"/>
  <c r="Q121"/>
  <c r="P121"/>
  <c r="O121"/>
  <c r="N121"/>
  <c r="M121"/>
  <c r="L121"/>
  <c r="K121"/>
  <c r="J121"/>
  <c r="I121"/>
  <c r="H121"/>
  <c r="G121"/>
  <c r="F121"/>
  <c r="E121"/>
  <c r="D121"/>
  <c r="W104"/>
  <c r="V104"/>
  <c r="U104"/>
  <c r="T104"/>
  <c r="S104"/>
  <c r="R104"/>
  <c r="Q104"/>
  <c r="P104"/>
  <c r="O104"/>
  <c r="N104"/>
  <c r="M104"/>
  <c r="L104"/>
  <c r="K104"/>
  <c r="J104"/>
  <c r="I104"/>
  <c r="H104"/>
  <c r="G104"/>
  <c r="F104"/>
  <c r="E104"/>
  <c r="D104"/>
  <c r="W69"/>
  <c r="W70" s="1"/>
  <c r="W91" s="1"/>
  <c r="W102" s="1"/>
  <c r="W109" s="1"/>
  <c r="V69"/>
  <c r="V70" s="1"/>
  <c r="V91" s="1"/>
  <c r="V102" s="1"/>
  <c r="V109" s="1"/>
  <c r="U69"/>
  <c r="U70" s="1"/>
  <c r="U91" s="1"/>
  <c r="U102" s="1"/>
  <c r="U109" s="1"/>
  <c r="T69"/>
  <c r="T70" s="1"/>
  <c r="T91" s="1"/>
  <c r="T102" s="1"/>
  <c r="T109" s="1"/>
  <c r="S69"/>
  <c r="S70" s="1"/>
  <c r="S91" s="1"/>
  <c r="S102" s="1"/>
  <c r="S109" s="1"/>
  <c r="R69"/>
  <c r="R70" s="1"/>
  <c r="R91" s="1"/>
  <c r="R102" s="1"/>
  <c r="R109" s="1"/>
  <c r="Q69"/>
  <c r="Q70" s="1"/>
  <c r="Q91" s="1"/>
  <c r="Q102" s="1"/>
  <c r="Q109" s="1"/>
  <c r="P69"/>
  <c r="O69"/>
  <c r="O70" s="1"/>
  <c r="O91" s="1"/>
  <c r="O102" s="1"/>
  <c r="O109" s="1"/>
  <c r="N69"/>
  <c r="N70" s="1"/>
  <c r="N91" s="1"/>
  <c r="N102" s="1"/>
  <c r="N109" s="1"/>
  <c r="M69"/>
  <c r="M70" s="1"/>
  <c r="M91" s="1"/>
  <c r="M102" s="1"/>
  <c r="M109" s="1"/>
  <c r="L69"/>
  <c r="L70" s="1"/>
  <c r="L91" s="1"/>
  <c r="L102" s="1"/>
  <c r="L109" s="1"/>
  <c r="K69"/>
  <c r="K70" s="1"/>
  <c r="K91" s="1"/>
  <c r="K102" s="1"/>
  <c r="K109" s="1"/>
  <c r="J69"/>
  <c r="J70" s="1"/>
  <c r="J91" s="1"/>
  <c r="J102" s="1"/>
  <c r="J109" s="1"/>
  <c r="I69"/>
  <c r="I70" s="1"/>
  <c r="I91" s="1"/>
  <c r="I102" s="1"/>
  <c r="I109" s="1"/>
  <c r="H69"/>
  <c r="H70" s="1"/>
  <c r="H91" s="1"/>
  <c r="H102" s="1"/>
  <c r="H109" s="1"/>
  <c r="G69"/>
  <c r="G70" s="1"/>
  <c r="G91" s="1"/>
  <c r="G102" s="1"/>
  <c r="G109" s="1"/>
  <c r="F69"/>
  <c r="F70" s="1"/>
  <c r="F91" s="1"/>
  <c r="F102" s="1"/>
  <c r="F109" s="1"/>
  <c r="E69"/>
  <c r="E70" s="1"/>
  <c r="E91" s="1"/>
  <c r="E102" s="1"/>
  <c r="E109" s="1"/>
  <c r="D69"/>
  <c r="D70" s="1"/>
  <c r="F60"/>
  <c r="P78"/>
  <c r="W78"/>
  <c r="V78"/>
  <c r="U78"/>
  <c r="T78"/>
  <c r="S78"/>
  <c r="R78"/>
  <c r="Q78"/>
  <c r="O78"/>
  <c r="N78"/>
  <c r="M78"/>
  <c r="K78"/>
  <c r="J78"/>
  <c r="I78"/>
  <c r="H78"/>
  <c r="G78"/>
  <c r="F78"/>
  <c r="F85" s="1"/>
  <c r="E78"/>
  <c r="D78"/>
  <c r="P60"/>
  <c r="P46"/>
  <c r="M36"/>
  <c r="Q84"/>
  <c r="J84"/>
  <c r="I84"/>
  <c r="H84"/>
  <c r="G84"/>
  <c r="F84"/>
  <c r="E84"/>
  <c r="D84"/>
  <c r="J83"/>
  <c r="I83"/>
  <c r="H83"/>
  <c r="G83"/>
  <c r="F83"/>
  <c r="E83"/>
  <c r="D83"/>
  <c r="W84"/>
  <c r="V84"/>
  <c r="U84"/>
  <c r="T84"/>
  <c r="S84"/>
  <c r="R84"/>
  <c r="P84"/>
  <c r="O84"/>
  <c r="N84"/>
  <c r="M84"/>
  <c r="K84"/>
  <c r="W83"/>
  <c r="V83"/>
  <c r="U83"/>
  <c r="T83"/>
  <c r="S83"/>
  <c r="R83"/>
  <c r="Q83"/>
  <c r="P83"/>
  <c r="O83"/>
  <c r="N83"/>
  <c r="M83"/>
  <c r="K83"/>
  <c r="W67"/>
  <c r="V67"/>
  <c r="U67"/>
  <c r="T67"/>
  <c r="Q67"/>
  <c r="P67"/>
  <c r="O67"/>
  <c r="N67"/>
  <c r="M67"/>
  <c r="L67"/>
  <c r="K67"/>
  <c r="J67"/>
  <c r="I67"/>
  <c r="H67"/>
  <c r="G67"/>
  <c r="F67"/>
  <c r="E67"/>
  <c r="W66"/>
  <c r="V66"/>
  <c r="U66"/>
  <c r="T66"/>
  <c r="Q66"/>
  <c r="P66"/>
  <c r="O66"/>
  <c r="N66"/>
  <c r="M66"/>
  <c r="L66"/>
  <c r="K66"/>
  <c r="J66"/>
  <c r="I66"/>
  <c r="H66"/>
  <c r="G66"/>
  <c r="F66"/>
  <c r="E66"/>
  <c r="W65"/>
  <c r="V65"/>
  <c r="U65"/>
  <c r="T65"/>
  <c r="S65"/>
  <c r="Q65"/>
  <c r="P65"/>
  <c r="O65"/>
  <c r="N65"/>
  <c r="M65"/>
  <c r="L65"/>
  <c r="K65"/>
  <c r="J65"/>
  <c r="I65"/>
  <c r="H65"/>
  <c r="H68" s="1"/>
  <c r="G65"/>
  <c r="F65"/>
  <c r="E65"/>
  <c r="D65"/>
  <c r="W60"/>
  <c r="V60"/>
  <c r="U60"/>
  <c r="T60"/>
  <c r="Q60"/>
  <c r="O60"/>
  <c r="N60"/>
  <c r="M60"/>
  <c r="L60"/>
  <c r="K60"/>
  <c r="J60"/>
  <c r="I60"/>
  <c r="H60"/>
  <c r="G60"/>
  <c r="E60"/>
  <c r="E52"/>
  <c r="E46"/>
  <c r="W36"/>
  <c r="V36"/>
  <c r="U36"/>
  <c r="T36"/>
  <c r="S36"/>
  <c r="Q36"/>
  <c r="P36"/>
  <c r="O36"/>
  <c r="N36"/>
  <c r="L36"/>
  <c r="L12"/>
  <c r="E68" l="1"/>
  <c r="X121"/>
  <c r="P70"/>
  <c r="P91" s="1"/>
  <c r="P102" s="1"/>
  <c r="P109" s="1"/>
  <c r="Y121"/>
  <c r="X69"/>
  <c r="Y69" s="1"/>
  <c r="F68"/>
  <c r="F71" s="1"/>
  <c r="F73" s="1"/>
  <c r="H71"/>
  <c r="H73" s="1"/>
  <c r="J68"/>
  <c r="J71" s="1"/>
  <c r="J73" s="1"/>
  <c r="L68"/>
  <c r="L71" s="1"/>
  <c r="L73" s="1"/>
  <c r="N68"/>
  <c r="N71" s="1"/>
  <c r="N73" s="1"/>
  <c r="P68"/>
  <c r="P71" s="1"/>
  <c r="P73" s="1"/>
  <c r="T68"/>
  <c r="T71" s="1"/>
  <c r="T73" s="1"/>
  <c r="V68"/>
  <c r="V71" s="1"/>
  <c r="V73" s="1"/>
  <c r="U68"/>
  <c r="W68"/>
  <c r="W71" s="1"/>
  <c r="W73" s="1"/>
  <c r="G68"/>
  <c r="G71" s="1"/>
  <c r="G73" s="1"/>
  <c r="I68"/>
  <c r="I71" s="1"/>
  <c r="I73" s="1"/>
  <c r="K68"/>
  <c r="K71" s="1"/>
  <c r="K73" s="1"/>
  <c r="M68"/>
  <c r="M71" s="1"/>
  <c r="M73" s="1"/>
  <c r="O68"/>
  <c r="O71" s="1"/>
  <c r="O73" s="1"/>
  <c r="Q68"/>
  <c r="Q71" s="1"/>
  <c r="Q73" s="1"/>
  <c r="E71"/>
  <c r="E73" s="1"/>
  <c r="D8" i="6"/>
  <c r="Q51" i="5" l="1"/>
  <c r="Q41"/>
  <c r="X41" s="1"/>
  <c r="Q42"/>
  <c r="X42" s="1"/>
  <c r="D58"/>
  <c r="S58"/>
  <c r="W43"/>
  <c r="D59"/>
  <c r="D67" s="1"/>
  <c r="S59"/>
  <c r="S67" s="1"/>
  <c r="D91"/>
  <c r="X70"/>
  <c r="Y70" s="1"/>
  <c r="J32"/>
  <c r="X32" s="1"/>
  <c r="Y32" s="1"/>
  <c r="R128"/>
  <c r="X128" s="1"/>
  <c r="Y128" s="1"/>
  <c r="R126"/>
  <c r="X126" s="1"/>
  <c r="Y126" s="1"/>
  <c r="S122"/>
  <c r="S130" s="1"/>
  <c r="R127"/>
  <c r="X127" s="1"/>
  <c r="Y127" s="1"/>
  <c r="R123"/>
  <c r="X123" s="1"/>
  <c r="Y123" s="1"/>
  <c r="D122"/>
  <c r="D130" s="1"/>
  <c r="U71"/>
  <c r="U73" s="1"/>
  <c r="K18"/>
  <c r="X18" s="1"/>
  <c r="R10"/>
  <c r="X10" s="1"/>
  <c r="R34"/>
  <c r="X34" s="1"/>
  <c r="E11"/>
  <c r="L77"/>
  <c r="X77" s="1"/>
  <c r="Y77" s="1"/>
  <c r="Q45"/>
  <c r="X45" s="1"/>
  <c r="H44"/>
  <c r="L76"/>
  <c r="X76" s="1"/>
  <c r="Y76" s="1"/>
  <c r="H43"/>
  <c r="W44"/>
  <c r="T11"/>
  <c r="R17"/>
  <c r="X17" s="1"/>
  <c r="J31"/>
  <c r="X31" s="1"/>
  <c r="Y31" s="1"/>
  <c r="J33"/>
  <c r="X33" s="1"/>
  <c r="Y33" s="1"/>
  <c r="R35"/>
  <c r="X35" s="1"/>
  <c r="X43" l="1"/>
  <c r="X59"/>
  <c r="Y59" s="1"/>
  <c r="X58"/>
  <c r="Y58" s="1"/>
  <c r="D66"/>
  <c r="D68" s="1"/>
  <c r="D71" s="1"/>
  <c r="D60"/>
  <c r="X57"/>
  <c r="Y57" s="1"/>
  <c r="R65"/>
  <c r="X65" s="1"/>
  <c r="Y65" s="1"/>
  <c r="S66"/>
  <c r="S68" s="1"/>
  <c r="S71" s="1"/>
  <c r="S73" s="1"/>
  <c r="S60"/>
  <c r="X11"/>
  <c r="X122"/>
  <c r="Y122" s="1"/>
  <c r="D102"/>
  <c r="X91"/>
  <c r="Y91" s="1"/>
  <c r="R130"/>
  <c r="R36"/>
  <c r="X51"/>
  <c r="L78"/>
  <c r="X78" s="1"/>
  <c r="L83"/>
  <c r="X83" s="1"/>
  <c r="Y83" s="1"/>
  <c r="R60"/>
  <c r="L84"/>
  <c r="X84" s="1"/>
  <c r="Y84" s="1"/>
  <c r="R66"/>
  <c r="R67"/>
  <c r="X67" s="1"/>
  <c r="Y67" s="1"/>
  <c r="X44"/>
  <c r="X66" l="1"/>
  <c r="Y66" s="1"/>
  <c r="X60"/>
  <c r="Y60" s="1"/>
  <c r="D109"/>
  <c r="X109" s="1"/>
  <c r="Y109" s="1"/>
  <c r="X102"/>
  <c r="Y102" s="1"/>
  <c r="X130"/>
  <c r="Y130" s="1"/>
  <c r="R68"/>
  <c r="R71" s="1"/>
  <c r="R73" s="1"/>
  <c r="C14" i="6"/>
  <c r="X71" i="5" l="1"/>
  <c r="W124"/>
  <c r="W131" s="1"/>
  <c r="W132" s="1"/>
  <c r="W134" s="1"/>
  <c r="U124"/>
  <c r="U131" s="1"/>
  <c r="U132" s="1"/>
  <c r="U134" s="1"/>
  <c r="S124"/>
  <c r="S131" s="1"/>
  <c r="S132" s="1"/>
  <c r="S134" s="1"/>
  <c r="Q124"/>
  <c r="Q131" s="1"/>
  <c r="Q132" s="1"/>
  <c r="Q134" s="1"/>
  <c r="O124"/>
  <c r="O131" s="1"/>
  <c r="O132" s="1"/>
  <c r="O134" s="1"/>
  <c r="M124"/>
  <c r="M131" s="1"/>
  <c r="M132" s="1"/>
  <c r="M134" s="1"/>
  <c r="K124"/>
  <c r="K131" s="1"/>
  <c r="K132" s="1"/>
  <c r="K134" s="1"/>
  <c r="I124"/>
  <c r="I131" s="1"/>
  <c r="I132" s="1"/>
  <c r="I134" s="1"/>
  <c r="G124"/>
  <c r="G131" s="1"/>
  <c r="G132" s="1"/>
  <c r="G134" s="1"/>
  <c r="E124"/>
  <c r="E131" s="1"/>
  <c r="E132" s="1"/>
  <c r="E134" s="1"/>
  <c r="L124"/>
  <c r="L131" s="1"/>
  <c r="L132" s="1"/>
  <c r="L134" s="1"/>
  <c r="H124"/>
  <c r="H131" s="1"/>
  <c r="H132" s="1"/>
  <c r="H134" s="1"/>
  <c r="D124"/>
  <c r="D131" s="1"/>
  <c r="D132" s="1"/>
  <c r="V124"/>
  <c r="V131" s="1"/>
  <c r="V132" s="1"/>
  <c r="V134" s="1"/>
  <c r="T124"/>
  <c r="T131" s="1"/>
  <c r="T132" s="1"/>
  <c r="T134" s="1"/>
  <c r="R124"/>
  <c r="R131" s="1"/>
  <c r="R132" s="1"/>
  <c r="R134" s="1"/>
  <c r="P124"/>
  <c r="P131" s="1"/>
  <c r="P132" s="1"/>
  <c r="P134" s="1"/>
  <c r="N124"/>
  <c r="N131" s="1"/>
  <c r="N132" s="1"/>
  <c r="N134" s="1"/>
  <c r="J124"/>
  <c r="J131" s="1"/>
  <c r="J132" s="1"/>
  <c r="J134" s="1"/>
  <c r="F124"/>
  <c r="F131" s="1"/>
  <c r="F132" s="1"/>
  <c r="F134" s="1"/>
  <c r="W62"/>
  <c r="V62"/>
  <c r="U62"/>
  <c r="T62"/>
  <c r="S62"/>
  <c r="R62"/>
  <c r="Q62"/>
  <c r="P62"/>
  <c r="O62"/>
  <c r="N62"/>
  <c r="M62"/>
  <c r="L62"/>
  <c r="K62"/>
  <c r="J62"/>
  <c r="I62"/>
  <c r="H62"/>
  <c r="G62"/>
  <c r="F62"/>
  <c r="E62"/>
  <c r="W52"/>
  <c r="W54" s="1"/>
  <c r="V52"/>
  <c r="V54" s="1"/>
  <c r="U52"/>
  <c r="U54" s="1"/>
  <c r="T52"/>
  <c r="T54" s="1"/>
  <c r="S52"/>
  <c r="S54" s="1"/>
  <c r="R52"/>
  <c r="R54" s="1"/>
  <c r="Q52"/>
  <c r="Q54" s="1"/>
  <c r="P52"/>
  <c r="O52"/>
  <c r="O54" s="1"/>
  <c r="N52"/>
  <c r="N54" s="1"/>
  <c r="M52"/>
  <c r="M54" s="1"/>
  <c r="L52"/>
  <c r="L54" s="1"/>
  <c r="K52"/>
  <c r="K54" s="1"/>
  <c r="J52"/>
  <c r="J54" s="1"/>
  <c r="I52"/>
  <c r="I54" s="1"/>
  <c r="H52"/>
  <c r="H54" s="1"/>
  <c r="G52"/>
  <c r="G54" s="1"/>
  <c r="F52"/>
  <c r="F54" s="1"/>
  <c r="E54"/>
  <c r="D52"/>
  <c r="Y45"/>
  <c r="Y44"/>
  <c r="E48"/>
  <c r="F46"/>
  <c r="F48" s="1"/>
  <c r="G46"/>
  <c r="G48" s="1"/>
  <c r="H46"/>
  <c r="H48" s="1"/>
  <c r="I46"/>
  <c r="I48" s="1"/>
  <c r="J46"/>
  <c r="J48" s="1"/>
  <c r="K46"/>
  <c r="K48" s="1"/>
  <c r="L46"/>
  <c r="M46"/>
  <c r="N46"/>
  <c r="O46"/>
  <c r="P48"/>
  <c r="Q46"/>
  <c r="R46"/>
  <c r="S46"/>
  <c r="T46"/>
  <c r="U46"/>
  <c r="V46"/>
  <c r="W46"/>
  <c r="D46"/>
  <c r="D36"/>
  <c r="R85"/>
  <c r="R87" s="1"/>
  <c r="T19"/>
  <c r="T21" s="1"/>
  <c r="D19"/>
  <c r="H12"/>
  <c r="I12"/>
  <c r="J12"/>
  <c r="K12"/>
  <c r="L14"/>
  <c r="M12"/>
  <c r="N12"/>
  <c r="O12"/>
  <c r="P12"/>
  <c r="Q12"/>
  <c r="R12"/>
  <c r="S12"/>
  <c r="T12"/>
  <c r="U12"/>
  <c r="V12"/>
  <c r="W12"/>
  <c r="E12"/>
  <c r="F12"/>
  <c r="G12"/>
  <c r="D12"/>
  <c r="X124" l="1"/>
  <c r="Y124" s="1"/>
  <c r="R89"/>
  <c r="V48"/>
  <c r="T48"/>
  <c r="R48"/>
  <c r="N48"/>
  <c r="L48"/>
  <c r="P54"/>
  <c r="W48"/>
  <c r="U48"/>
  <c r="S48"/>
  <c r="Q48"/>
  <c r="O48"/>
  <c r="M48"/>
  <c r="G14"/>
  <c r="E14"/>
  <c r="V14"/>
  <c r="T14"/>
  <c r="T23"/>
  <c r="T25" s="1"/>
  <c r="R14"/>
  <c r="P14"/>
  <c r="N14"/>
  <c r="J14"/>
  <c r="H14"/>
  <c r="X12"/>
  <c r="D23"/>
  <c r="D25" s="1"/>
  <c r="D27" s="1"/>
  <c r="F14"/>
  <c r="W14"/>
  <c r="U14"/>
  <c r="S14"/>
  <c r="Q14"/>
  <c r="O14"/>
  <c r="M14"/>
  <c r="K14"/>
  <c r="I14"/>
  <c r="D21"/>
  <c r="D38"/>
  <c r="D54"/>
  <c r="X52"/>
  <c r="X46"/>
  <c r="V80"/>
  <c r="V85"/>
  <c r="V87" s="1"/>
  <c r="R80"/>
  <c r="P80"/>
  <c r="P85"/>
  <c r="P87" s="1"/>
  <c r="L80"/>
  <c r="L85"/>
  <c r="J80"/>
  <c r="J85"/>
  <c r="J87" s="1"/>
  <c r="F80"/>
  <c r="F87"/>
  <c r="W80"/>
  <c r="W85"/>
  <c r="W87" s="1"/>
  <c r="U80"/>
  <c r="U85"/>
  <c r="U89" s="1"/>
  <c r="S80"/>
  <c r="S85"/>
  <c r="S87" s="1"/>
  <c r="Q80"/>
  <c r="Q85"/>
  <c r="Q87" s="1"/>
  <c r="O80"/>
  <c r="O85"/>
  <c r="O87" s="1"/>
  <c r="M80"/>
  <c r="M85"/>
  <c r="M87" s="1"/>
  <c r="K80"/>
  <c r="K85"/>
  <c r="K87" s="1"/>
  <c r="I80"/>
  <c r="I85"/>
  <c r="I87" s="1"/>
  <c r="G80"/>
  <c r="G85"/>
  <c r="G87" s="1"/>
  <c r="E80"/>
  <c r="E85"/>
  <c r="E87" s="1"/>
  <c r="D80"/>
  <c r="D85"/>
  <c r="D87" s="1"/>
  <c r="T80"/>
  <c r="T85"/>
  <c r="T87" s="1"/>
  <c r="N80"/>
  <c r="N85"/>
  <c r="N87" s="1"/>
  <c r="H80"/>
  <c r="H85"/>
  <c r="H87" s="1"/>
  <c r="D48"/>
  <c r="D14"/>
  <c r="Y78"/>
  <c r="X131" l="1"/>
  <c r="Y131" s="1"/>
  <c r="X80"/>
  <c r="L87"/>
  <c r="X85"/>
  <c r="Y85" s="1"/>
  <c r="M89"/>
  <c r="Q89"/>
  <c r="L89"/>
  <c r="V89"/>
  <c r="O89"/>
  <c r="S89"/>
  <c r="W89"/>
  <c r="P89"/>
  <c r="N89"/>
  <c r="T89"/>
  <c r="U87"/>
  <c r="U90"/>
  <c r="X48"/>
  <c r="R90"/>
  <c r="X14"/>
  <c r="X54"/>
  <c r="E36"/>
  <c r="E89" s="1"/>
  <c r="F36"/>
  <c r="F89" s="1"/>
  <c r="G36"/>
  <c r="G89" s="1"/>
  <c r="H36"/>
  <c r="H89" s="1"/>
  <c r="I36"/>
  <c r="I89" s="1"/>
  <c r="J36"/>
  <c r="J89" s="1"/>
  <c r="K36"/>
  <c r="K89" s="1"/>
  <c r="L38"/>
  <c r="M38"/>
  <c r="N38"/>
  <c r="O38"/>
  <c r="P38"/>
  <c r="Q38"/>
  <c r="S38"/>
  <c r="T38"/>
  <c r="U38"/>
  <c r="V38"/>
  <c r="W38"/>
  <c r="Y11"/>
  <c r="Y17"/>
  <c r="Y18"/>
  <c r="Y34"/>
  <c r="Y35"/>
  <c r="Y41"/>
  <c r="Y42"/>
  <c r="Y43"/>
  <c r="Y51"/>
  <c r="X132" l="1"/>
  <c r="Y132" s="1"/>
  <c r="D134"/>
  <c r="X134" s="1"/>
  <c r="X87"/>
  <c r="R92"/>
  <c r="R101"/>
  <c r="R108" s="1"/>
  <c r="R110" s="1"/>
  <c r="R112" s="1"/>
  <c r="U92"/>
  <c r="U101"/>
  <c r="U108" s="1"/>
  <c r="U110" s="1"/>
  <c r="U112" s="1"/>
  <c r="J38"/>
  <c r="H38"/>
  <c r="F38"/>
  <c r="V90"/>
  <c r="N90"/>
  <c r="P90"/>
  <c r="Q90"/>
  <c r="M90"/>
  <c r="K38"/>
  <c r="I38"/>
  <c r="G38"/>
  <c r="E90"/>
  <c r="T90"/>
  <c r="T101" s="1"/>
  <c r="L90"/>
  <c r="W90"/>
  <c r="S90"/>
  <c r="O90"/>
  <c r="E38"/>
  <c r="X36"/>
  <c r="R38"/>
  <c r="T108" l="1"/>
  <c r="T110" s="1"/>
  <c r="T112" s="1"/>
  <c r="O92"/>
  <c r="O101"/>
  <c r="O108" s="1"/>
  <c r="O110" s="1"/>
  <c r="O112" s="1"/>
  <c r="W92"/>
  <c r="W101"/>
  <c r="W108" s="1"/>
  <c r="W110" s="1"/>
  <c r="W112" s="1"/>
  <c r="Q92"/>
  <c r="Q101"/>
  <c r="Q108" s="1"/>
  <c r="Q110" s="1"/>
  <c r="Q112" s="1"/>
  <c r="N92"/>
  <c r="N101"/>
  <c r="N108" s="1"/>
  <c r="N110" s="1"/>
  <c r="N112" s="1"/>
  <c r="U94"/>
  <c r="U105" s="1"/>
  <c r="U103"/>
  <c r="R94"/>
  <c r="R105" s="1"/>
  <c r="R103"/>
  <c r="S92"/>
  <c r="S101"/>
  <c r="S108" s="1"/>
  <c r="S110" s="1"/>
  <c r="S112" s="1"/>
  <c r="L92"/>
  <c r="L101"/>
  <c r="L108" s="1"/>
  <c r="L110" s="1"/>
  <c r="L112" s="1"/>
  <c r="E92"/>
  <c r="E101"/>
  <c r="E108" s="1"/>
  <c r="E110" s="1"/>
  <c r="E112" s="1"/>
  <c r="M92"/>
  <c r="M101"/>
  <c r="M108" s="1"/>
  <c r="M110" s="1"/>
  <c r="M112" s="1"/>
  <c r="P92"/>
  <c r="P101"/>
  <c r="P108" s="1"/>
  <c r="P110" s="1"/>
  <c r="P112" s="1"/>
  <c r="V92"/>
  <c r="V101"/>
  <c r="V108" s="1"/>
  <c r="V110" s="1"/>
  <c r="V112" s="1"/>
  <c r="T92"/>
  <c r="G90"/>
  <c r="I90"/>
  <c r="K90"/>
  <c r="F90"/>
  <c r="H90"/>
  <c r="J90"/>
  <c r="X38"/>
  <c r="J92" l="1"/>
  <c r="J101"/>
  <c r="J108" s="1"/>
  <c r="J110" s="1"/>
  <c r="J112" s="1"/>
  <c r="F92"/>
  <c r="F101"/>
  <c r="F108" s="1"/>
  <c r="F110" s="1"/>
  <c r="F112" s="1"/>
  <c r="I92"/>
  <c r="I101"/>
  <c r="I108" s="1"/>
  <c r="I110" s="1"/>
  <c r="I112" s="1"/>
  <c r="T94"/>
  <c r="T105" s="1"/>
  <c r="T103"/>
  <c r="V94"/>
  <c r="V105" s="1"/>
  <c r="V103"/>
  <c r="P94"/>
  <c r="P105" s="1"/>
  <c r="P103"/>
  <c r="M94"/>
  <c r="M105" s="1"/>
  <c r="M103"/>
  <c r="E94"/>
  <c r="E105" s="1"/>
  <c r="E103"/>
  <c r="L94"/>
  <c r="L105" s="1"/>
  <c r="L103"/>
  <c r="S94"/>
  <c r="S105" s="1"/>
  <c r="S103"/>
  <c r="N94"/>
  <c r="N105" s="1"/>
  <c r="N103"/>
  <c r="Q94"/>
  <c r="Q105" s="1"/>
  <c r="Q103"/>
  <c r="W94"/>
  <c r="W105" s="1"/>
  <c r="W103"/>
  <c r="O94"/>
  <c r="O105" s="1"/>
  <c r="O103"/>
  <c r="H92"/>
  <c r="H101"/>
  <c r="H108" s="1"/>
  <c r="H110" s="1"/>
  <c r="H112" s="1"/>
  <c r="K92"/>
  <c r="K101"/>
  <c r="K108" s="1"/>
  <c r="K110" s="1"/>
  <c r="K112" s="1"/>
  <c r="G92"/>
  <c r="G101"/>
  <c r="G108" s="1"/>
  <c r="G110" s="1"/>
  <c r="G112" s="1"/>
  <c r="E19"/>
  <c r="E23" s="1"/>
  <c r="E25" s="1"/>
  <c r="F19"/>
  <c r="G19"/>
  <c r="H19"/>
  <c r="I19"/>
  <c r="J19"/>
  <c r="K19"/>
  <c r="L19"/>
  <c r="M19"/>
  <c r="N19"/>
  <c r="O19"/>
  <c r="P19"/>
  <c r="Q19"/>
  <c r="R19"/>
  <c r="S19"/>
  <c r="S23" s="1"/>
  <c r="S25" s="1"/>
  <c r="U19"/>
  <c r="V19"/>
  <c r="W19"/>
  <c r="Y10"/>
  <c r="D62"/>
  <c r="X62" s="1"/>
  <c r="Y52"/>
  <c r="E119"/>
  <c r="F119" s="1"/>
  <c r="G119" s="1"/>
  <c r="H119" s="1"/>
  <c r="I119" s="1"/>
  <c r="J119" s="1"/>
  <c r="K119" s="1"/>
  <c r="L119" s="1"/>
  <c r="M119" s="1"/>
  <c r="N119" s="1"/>
  <c r="O119" s="1"/>
  <c r="P119" s="1"/>
  <c r="Q119" s="1"/>
  <c r="R119" s="1"/>
  <c r="S119" s="1"/>
  <c r="T119" s="1"/>
  <c r="U119" s="1"/>
  <c r="V119" s="1"/>
  <c r="W119" s="1"/>
  <c r="G94" l="1"/>
  <c r="G105" s="1"/>
  <c r="G103"/>
  <c r="K94"/>
  <c r="K105" s="1"/>
  <c r="K103"/>
  <c r="H94"/>
  <c r="H105" s="1"/>
  <c r="H103"/>
  <c r="I94"/>
  <c r="I105" s="1"/>
  <c r="I103"/>
  <c r="F94"/>
  <c r="F105" s="1"/>
  <c r="F103"/>
  <c r="J94"/>
  <c r="J105" s="1"/>
  <c r="J103"/>
  <c r="W21"/>
  <c r="W23"/>
  <c r="W25" s="1"/>
  <c r="R21"/>
  <c r="R23"/>
  <c r="R25" s="1"/>
  <c r="V21"/>
  <c r="V23"/>
  <c r="V25" s="1"/>
  <c r="Q21"/>
  <c r="Q23"/>
  <c r="Q25" s="1"/>
  <c r="O21"/>
  <c r="O23"/>
  <c r="O25" s="1"/>
  <c r="M21"/>
  <c r="M23"/>
  <c r="M25" s="1"/>
  <c r="K21"/>
  <c r="K23"/>
  <c r="K25" s="1"/>
  <c r="I21"/>
  <c r="I23"/>
  <c r="I25" s="1"/>
  <c r="G21"/>
  <c r="G23"/>
  <c r="G25" s="1"/>
  <c r="U21"/>
  <c r="U23"/>
  <c r="U25" s="1"/>
  <c r="P21"/>
  <c r="P23"/>
  <c r="P25" s="1"/>
  <c r="N21"/>
  <c r="N23"/>
  <c r="N25" s="1"/>
  <c r="L21"/>
  <c r="L23"/>
  <c r="L25" s="1"/>
  <c r="J21"/>
  <c r="J23"/>
  <c r="J25" s="1"/>
  <c r="H21"/>
  <c r="H23"/>
  <c r="H25" s="1"/>
  <c r="F21"/>
  <c r="F23"/>
  <c r="F25" s="1"/>
  <c r="E21"/>
  <c r="X19"/>
  <c r="Y19" s="1"/>
  <c r="S21"/>
  <c r="Y46"/>
  <c r="Y12"/>
  <c r="Y36"/>
  <c r="X23" l="1"/>
  <c r="Y23" s="1"/>
  <c r="X21"/>
  <c r="G27"/>
  <c r="M27"/>
  <c r="T27"/>
  <c r="V27"/>
  <c r="F27"/>
  <c r="S27"/>
  <c r="R27" l="1"/>
  <c r="N27"/>
  <c r="P27"/>
  <c r="U27"/>
  <c r="J27"/>
  <c r="I27"/>
  <c r="O27"/>
  <c r="E27"/>
  <c r="L27"/>
  <c r="H27"/>
  <c r="Q27"/>
  <c r="K27"/>
  <c r="W27"/>
  <c r="X25"/>
  <c r="Y25" s="1"/>
  <c r="X24"/>
  <c r="Y24" s="1"/>
  <c r="X27" l="1"/>
  <c r="X68"/>
  <c r="Y68" s="1"/>
  <c r="D73"/>
  <c r="X73" s="1"/>
  <c r="D89"/>
  <c r="X89" s="1"/>
  <c r="Y89" s="1"/>
  <c r="D90" l="1"/>
  <c r="D92" s="1"/>
  <c r="X92" s="1"/>
  <c r="Y92" s="1"/>
  <c r="Y71"/>
  <c r="D101" l="1"/>
  <c r="X101" s="1"/>
  <c r="Y101" s="1"/>
  <c r="D94"/>
  <c r="D105" s="1"/>
  <c r="X105" s="1"/>
  <c r="X90"/>
  <c r="Y90" s="1"/>
  <c r="D103"/>
  <c r="X103" s="1"/>
  <c r="Y103" s="1"/>
  <c r="D108"/>
  <c r="X94"/>
  <c r="X108" l="1"/>
  <c r="Y108" s="1"/>
  <c r="D110"/>
  <c r="D112" l="1"/>
  <c r="X112" s="1"/>
  <c r="X110"/>
  <c r="Y110" s="1"/>
</calcChain>
</file>

<file path=xl/sharedStrings.xml><?xml version="1.0" encoding="utf-8"?>
<sst xmlns="http://schemas.openxmlformats.org/spreadsheetml/2006/main" count="181" uniqueCount="97">
  <si>
    <t>Total</t>
  </si>
  <si>
    <t>Total one-off costs</t>
  </si>
  <si>
    <t>Total annual costs</t>
  </si>
  <si>
    <t>Project Area</t>
  </si>
  <si>
    <t>MCZ Name</t>
  </si>
  <si>
    <t>Balanced Seas</t>
  </si>
  <si>
    <t>122/3</t>
  </si>
  <si>
    <t>Annual average</t>
  </si>
  <si>
    <t>Net Gain</t>
  </si>
  <si>
    <t>Additional EIA costs</t>
  </si>
  <si>
    <t>All project areas</t>
  </si>
  <si>
    <t>Finding Sanctuary</t>
  </si>
  <si>
    <t>Irish Seas Conservation Zones</t>
  </si>
  <si>
    <t>Discount factor @3.5%</t>
  </si>
  <si>
    <t>Present value of total costs</t>
  </si>
  <si>
    <t xml:space="preserve">Additional EIA costs </t>
  </si>
  <si>
    <t>Number and type of aggregate resource areas to which the additional costs apply</t>
  </si>
  <si>
    <t>SCENARIO 1 ASSUMPTIONS: Aggregate extraction</t>
  </si>
  <si>
    <t>Low estimate (£m)</t>
  </si>
  <si>
    <t>High estimate (£m)</t>
  </si>
  <si>
    <t>Estimated additional cost in assessment of environmental impact in future licence applications</t>
  </si>
  <si>
    <t>Additional EIA cost per future licence application</t>
  </si>
  <si>
    <t xml:space="preserve">Additional annual cost to operator </t>
  </si>
  <si>
    <t>Breakdown of cost</t>
  </si>
  <si>
    <t>Additional monitoring cost per year for pMCZ Reference Area 13 in Balanced Seas project area</t>
  </si>
  <si>
    <t>Total costs</t>
  </si>
  <si>
    <t>Total costs (adjusted for double counting)</t>
  </si>
  <si>
    <t>Low estimate: Estimated additional annual cost (£m)</t>
  </si>
  <si>
    <t>Midpoint of the range (£m)</t>
  </si>
  <si>
    <t>Source: BMAPA pers. comm. (2011)</t>
  </si>
  <si>
    <t>396/1</t>
  </si>
  <si>
    <t>396/2</t>
  </si>
  <si>
    <t>435/2</t>
  </si>
  <si>
    <t>122/1F</t>
  </si>
  <si>
    <t>122/1G</t>
  </si>
  <si>
    <t>451/1</t>
  </si>
  <si>
    <t>451/2</t>
  </si>
  <si>
    <t>451/3</t>
  </si>
  <si>
    <t>rMCZ NG 4 Wash Approach</t>
  </si>
  <si>
    <t>rMCZ 17 Offshore overfalls</t>
  </si>
  <si>
    <t>rMCZ 22 Bembridge</t>
  </si>
  <si>
    <t>rMCZ 28 Utopia</t>
  </si>
  <si>
    <t>395/1</t>
  </si>
  <si>
    <t>395/2</t>
  </si>
  <si>
    <t>rMCZ 28 Reference Area 13 (North Utopia)</t>
  </si>
  <si>
    <t>464/1</t>
  </si>
  <si>
    <t>464/2</t>
  </si>
  <si>
    <t>rMCZ 29.2 East Meridian</t>
  </si>
  <si>
    <t>rMCZ 16 Kingmere</t>
  </si>
  <si>
    <t>rMCZ 29 East Meridian</t>
  </si>
  <si>
    <t xml:space="preserve">Note 1: Additional EIA costs are estimated per licence area. As such, where a licenced area is within 1km of two or more sites, the additional EIA cost attributed to that licence area is only included once in the regional and national total costs to avoid double counting. This applies to licence areas within 1km of rMCZ 28, rMCZ 28 Reference Area 13 and rMCZ 29 and rMCZ 29.2 in the Balanced Seas project area. </t>
  </si>
  <si>
    <t>Additional survey costs</t>
  </si>
  <si>
    <t>Additional mitigation costs used to estimate costs for rMCZ 28 and rMCZ 28 reference area 13 in the Balanced Seas project area per future licence application</t>
  </si>
  <si>
    <t>Additional survey costs for rMCZ 28 Reference Area 13 in the Balanced Seas project area:</t>
  </si>
  <si>
    <t xml:space="preserve">Notes: In Scenario 1, it is estimated that the monitoring that would be required to demonstrate that aggregate extraction </t>
  </si>
  <si>
    <t xml:space="preserve">is having no adverse effect on the features of rMCZ Reference Area 13 would cost an additional £10,000 /yr. </t>
  </si>
  <si>
    <t xml:space="preserve">This cost would be incurred throughout the lifetime of the licence term.  The estimate, which is based on information provided by BMAPA (pers. comm., 2011), </t>
  </si>
  <si>
    <t>includes the costs of the additional survey effort, analysis and reporting needed .</t>
  </si>
  <si>
    <t>Site-specific costs</t>
  </si>
  <si>
    <t>Cost arising only for entire suite of rMCZs</t>
  </si>
  <si>
    <t>Total of all costs</t>
  </si>
  <si>
    <t xml:space="preserve">Annual cost of BMAPA producing a baseline report in the first year and an annual biodiversity action plan report in subsequent years </t>
  </si>
  <si>
    <t>Total one-off costs adjusted for double counting</t>
  </si>
  <si>
    <t>Present value of total costs (adjusted for double counting)</t>
  </si>
  <si>
    <t>Total one-off costs (no adjustment to double counting required)</t>
  </si>
  <si>
    <t>Annual costs</t>
  </si>
  <si>
    <t>Additional EIA costs for licence applications for all existing production licences</t>
  </si>
  <si>
    <t>Additional costs inclurred for 2 future applications for each of 70 existing production licences</t>
  </si>
  <si>
    <t>Additional costs incurred for 10 future licence applications</t>
  </si>
  <si>
    <t>Additional EIA costs for licence applications for strategic resource areas that overlap with or are in close proximity to an rMCZ</t>
  </si>
  <si>
    <t>Additional costs incurred for 1 future licence application</t>
  </si>
  <si>
    <t>Additional costs incurred for 2 future licence applications</t>
  </si>
  <si>
    <t>Additional costs incurred for 4 future licence applications</t>
  </si>
  <si>
    <t>Details of assumptions that the above estimates are based on are provided in Annex H2.</t>
  </si>
  <si>
    <t>Estimated additional cost of an annual closure (£m)</t>
  </si>
  <si>
    <t>Estimated additional cost of 3-month closure (£m)</t>
  </si>
  <si>
    <t>All Project Areas</t>
  </si>
  <si>
    <t>Total one-off costs (no adjustment for double counting required)</t>
  </si>
  <si>
    <t xml:space="preserve">Total costs </t>
  </si>
  <si>
    <t>Assumptions are presented in the Assumptions sheet of this workbook and in Annex H2</t>
  </si>
  <si>
    <t>Marine aggregate area licence no. (licences within 1km of an rMCZ)</t>
  </si>
  <si>
    <t xml:space="preserve">Management Scenario  2 - Estimated costs of impacts of MCZs on aggregate extraction (£m) </t>
  </si>
  <si>
    <t xml:space="preserve">Management Scenario 1 - Estimated costs of impacts of MCZs on aggregate extraction (£m).  This is also the best estimate used for the IA </t>
  </si>
  <si>
    <t>351 Production/application</t>
  </si>
  <si>
    <t>Annual costs of mitigating impacts on rMCZ 16 (Kingmere)</t>
  </si>
  <si>
    <t>Annual costs of mitigating impacts on rMCZ 28 Reference Area 13 (North Utopia)</t>
  </si>
  <si>
    <t xml:space="preserve">Present value of total costs </t>
  </si>
  <si>
    <t xml:space="preserve">Total number of licence applications </t>
  </si>
  <si>
    <t xml:space="preserve">rMCZ NG 6 Silver Pit </t>
  </si>
  <si>
    <t xml:space="preserve">Present value is calculated as total cost multiplied by discount factor.  The discount factor is calculated using a discount rate of 3.5% (based on guidance in H.M. Treasury (2007)). Discounting is used to reflect society’s preference to defer costs to future generations (and to receive goods and services sooner rather than later). </t>
  </si>
  <si>
    <t>TOTAL</t>
  </si>
  <si>
    <t>ANNUAL AV.</t>
  </si>
  <si>
    <t>Project area</t>
  </si>
  <si>
    <t>rMCZ IA Calculations: Aggregate Extraction</t>
  </si>
  <si>
    <r>
      <t xml:space="preserve">Annex N1 from Finding Sanctuary, Irish Seas Conservation Zones, Net Gain and Balanced Seas. 2012. </t>
    </r>
    <r>
      <rPr>
        <i/>
        <sz val="10"/>
        <color theme="1"/>
        <rFont val="Arial"/>
        <family val="2"/>
      </rPr>
      <t>Impact Assessment materials in support of the Regional Marine Conservation Zone Projects' Recommendations.</t>
    </r>
  </si>
  <si>
    <t>MCZ IA Calculations: Aggregate extraction</t>
  </si>
  <si>
    <t>Annex N1 from Finding Sanctuary, Irish Seas Conservation Zones, Net Gain and Balanced Seas. 2012. Impact Assessment materials in support of the Regional Marine Conservation Zone Projects' Recommendations.</t>
  </si>
</sst>
</file>

<file path=xl/styles.xml><?xml version="1.0" encoding="utf-8"?>
<styleSheet xmlns="http://schemas.openxmlformats.org/spreadsheetml/2006/main">
  <numFmts count="2">
    <numFmt numFmtId="44" formatCode="_-&quot;£&quot;* #,##0.00_-;\-&quot;£&quot;* #,##0.00_-;_-&quot;£&quot;* &quot;-&quot;??_-;_-@_-"/>
    <numFmt numFmtId="164" formatCode="0.000"/>
  </numFmts>
  <fonts count="17">
    <font>
      <sz val="11"/>
      <color theme="1"/>
      <name val="Calibri"/>
      <family val="2"/>
      <scheme val="minor"/>
    </font>
    <font>
      <sz val="12"/>
      <color theme="1"/>
      <name val="Arial"/>
      <family val="2"/>
    </font>
    <font>
      <b/>
      <sz val="11"/>
      <color theme="1"/>
      <name val="Calibri"/>
      <family val="2"/>
      <scheme val="minor"/>
    </font>
    <font>
      <b/>
      <u/>
      <sz val="14"/>
      <color theme="1"/>
      <name val="Calibri"/>
      <family val="2"/>
      <scheme val="minor"/>
    </font>
    <font>
      <b/>
      <sz val="14"/>
      <color theme="1"/>
      <name val="Calibri"/>
      <family val="2"/>
      <scheme val="minor"/>
    </font>
    <font>
      <sz val="10"/>
      <name val="MS Sans Serif"/>
      <family val="2"/>
    </font>
    <font>
      <sz val="10"/>
      <color theme="1"/>
      <name val="Arial"/>
      <family val="2"/>
    </font>
    <font>
      <b/>
      <sz val="10"/>
      <color theme="1"/>
      <name val="Arial"/>
      <family val="2"/>
    </font>
    <font>
      <b/>
      <sz val="14"/>
      <color theme="1"/>
      <name val="Arial"/>
      <family val="2"/>
    </font>
    <font>
      <b/>
      <u/>
      <sz val="14"/>
      <color theme="1"/>
      <name val="Arial"/>
      <family val="2"/>
    </font>
    <font>
      <sz val="11"/>
      <color theme="1"/>
      <name val="Calibri"/>
      <family val="2"/>
      <scheme val="minor"/>
    </font>
    <font>
      <i/>
      <sz val="10"/>
      <color theme="1"/>
      <name val="Arial"/>
      <family val="2"/>
    </font>
    <font>
      <sz val="11"/>
      <color rgb="FF000000"/>
      <name val="Arial"/>
      <family val="2"/>
    </font>
    <font>
      <b/>
      <sz val="11"/>
      <color rgb="FF000000"/>
      <name val="Arial"/>
      <family val="2"/>
    </font>
    <font>
      <sz val="11"/>
      <color theme="1"/>
      <name val="Arial"/>
      <family val="2"/>
    </font>
    <font>
      <b/>
      <sz val="11"/>
      <color theme="1"/>
      <name val="Arial"/>
      <family val="2"/>
    </font>
    <font>
      <b/>
      <sz val="14"/>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right/>
      <top/>
      <bottom style="medium">
        <color indexed="64"/>
      </bottom>
      <diagonal/>
    </border>
    <border>
      <left style="thin">
        <color auto="1"/>
      </left>
      <right/>
      <top/>
      <bottom/>
      <diagonal/>
    </border>
    <border>
      <left style="thin">
        <color indexed="64"/>
      </left>
      <right/>
      <top/>
      <bottom style="medium">
        <color indexed="64"/>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hair">
        <color indexed="64"/>
      </bottom>
      <diagonal/>
    </border>
    <border>
      <left style="thin">
        <color auto="1"/>
      </left>
      <right/>
      <top/>
      <bottom style="hair">
        <color indexed="64"/>
      </bottom>
      <diagonal/>
    </border>
    <border>
      <left style="thin">
        <color indexed="64"/>
      </left>
      <right/>
      <top style="medium">
        <color indexed="64"/>
      </top>
      <bottom style="medium">
        <color indexed="64"/>
      </bottom>
      <diagonal/>
    </border>
  </borders>
  <cellStyleXfs count="3">
    <xf numFmtId="0" fontId="0" fillId="0" borderId="0"/>
    <xf numFmtId="0" fontId="5" fillId="0" borderId="0"/>
    <xf numFmtId="44" fontId="10" fillId="0" borderId="0" applyFont="0" applyFill="0" applyBorder="0" applyAlignment="0" applyProtection="0"/>
  </cellStyleXfs>
  <cellXfs count="117">
    <xf numFmtId="0" fontId="0" fillId="0" borderId="0" xfId="0"/>
    <xf numFmtId="0" fontId="0" fillId="0" borderId="0" xfId="0" applyBorder="1"/>
    <xf numFmtId="0" fontId="3" fillId="0" borderId="0" xfId="0" applyFont="1" applyBorder="1"/>
    <xf numFmtId="0" fontId="4" fillId="0" borderId="0" xfId="0" applyFont="1" applyBorder="1"/>
    <xf numFmtId="0" fontId="0" fillId="0" borderId="0" xfId="0" applyFill="1"/>
    <xf numFmtId="0" fontId="2" fillId="0" borderId="0" xfId="0" applyFont="1"/>
    <xf numFmtId="0" fontId="2" fillId="0" borderId="0" xfId="0" applyFont="1" applyFill="1"/>
    <xf numFmtId="0" fontId="6" fillId="0" borderId="0" xfId="0" applyFont="1" applyBorder="1"/>
    <xf numFmtId="164" fontId="6" fillId="0" borderId="0" xfId="0" applyNumberFormat="1" applyFont="1" applyBorder="1"/>
    <xf numFmtId="0" fontId="6" fillId="0" borderId="0" xfId="0" applyFont="1" applyBorder="1" applyAlignment="1">
      <alignment horizontal="right"/>
    </xf>
    <xf numFmtId="0" fontId="9" fillId="0" borderId="0" xfId="0" applyFont="1" applyBorder="1"/>
    <xf numFmtId="0" fontId="6" fillId="0" borderId="2" xfId="0" applyFont="1" applyBorder="1" applyAlignment="1">
      <alignment horizontal="right"/>
    </xf>
    <xf numFmtId="0" fontId="0" fillId="0" borderId="11" xfId="0" applyNumberFormat="1" applyFill="1" applyBorder="1"/>
    <xf numFmtId="0" fontId="6" fillId="0" borderId="0" xfId="0" applyNumberFormat="1" applyFont="1" applyFill="1" applyBorder="1"/>
    <xf numFmtId="0" fontId="6" fillId="0" borderId="4" xfId="0" applyNumberFormat="1" applyFont="1" applyFill="1" applyBorder="1" applyAlignment="1">
      <alignment horizontal="center"/>
    </xf>
    <xf numFmtId="0" fontId="6" fillId="0" borderId="0" xfId="0" applyNumberFormat="1" applyFont="1" applyBorder="1"/>
    <xf numFmtId="0" fontId="7" fillId="0" borderId="11" xfId="0" applyNumberFormat="1" applyFont="1" applyFill="1" applyBorder="1"/>
    <xf numFmtId="0" fontId="7" fillId="0" borderId="0" xfId="0" applyNumberFormat="1" applyFont="1" applyFill="1" applyBorder="1"/>
    <xf numFmtId="0" fontId="7" fillId="0" borderId="4" xfId="0" applyNumberFormat="1" applyFont="1" applyFill="1" applyBorder="1"/>
    <xf numFmtId="0" fontId="6" fillId="0" borderId="11" xfId="0" applyNumberFormat="1" applyFont="1" applyFill="1" applyBorder="1"/>
    <xf numFmtId="0" fontId="7" fillId="0" borderId="4" xfId="0" applyNumberFormat="1" applyFont="1" applyFill="1" applyBorder="1" applyAlignment="1">
      <alignment horizontal="center"/>
    </xf>
    <xf numFmtId="0" fontId="7" fillId="0" borderId="12" xfId="0" applyNumberFormat="1" applyFont="1" applyFill="1" applyBorder="1"/>
    <xf numFmtId="0" fontId="7" fillId="0" borderId="1" xfId="0" applyNumberFormat="1" applyFont="1" applyFill="1" applyBorder="1"/>
    <xf numFmtId="0" fontId="7" fillId="0" borderId="13" xfId="0" applyNumberFormat="1" applyFont="1" applyFill="1" applyBorder="1" applyAlignment="1">
      <alignment horizontal="center"/>
    </xf>
    <xf numFmtId="0" fontId="11" fillId="0" borderId="0" xfId="0" applyNumberFormat="1" applyFont="1" applyFill="1" applyBorder="1"/>
    <xf numFmtId="0" fontId="7" fillId="0" borderId="11" xfId="0" applyNumberFormat="1" applyFont="1" applyBorder="1"/>
    <xf numFmtId="0" fontId="7" fillId="0" borderId="10" xfId="0" applyNumberFormat="1" applyFont="1" applyBorder="1"/>
    <xf numFmtId="0" fontId="7" fillId="0" borderId="6" xfId="0" applyNumberFormat="1" applyFont="1" applyFill="1" applyBorder="1"/>
    <xf numFmtId="0" fontId="7" fillId="0" borderId="7" xfId="0" applyNumberFormat="1" applyFont="1" applyFill="1" applyBorder="1" applyAlignment="1">
      <alignment horizontal="center"/>
    </xf>
    <xf numFmtId="0" fontId="7" fillId="0" borderId="0" xfId="0" applyNumberFormat="1" applyFont="1" applyBorder="1"/>
    <xf numFmtId="0" fontId="7" fillId="0" borderId="0" xfId="0" applyNumberFormat="1" applyFont="1"/>
    <xf numFmtId="0" fontId="7" fillId="0" borderId="0" xfId="0" applyNumberFormat="1" applyFont="1" applyBorder="1" applyAlignment="1">
      <alignment horizontal="center"/>
    </xf>
    <xf numFmtId="0" fontId="6" fillId="0" borderId="0" xfId="0" applyNumberFormat="1" applyFont="1"/>
    <xf numFmtId="0" fontId="6" fillId="0" borderId="4" xfId="0" applyNumberFormat="1" applyFont="1" applyBorder="1"/>
    <xf numFmtId="0" fontId="6" fillId="0" borderId="0" xfId="0" applyNumberFormat="1" applyFont="1" applyFill="1"/>
    <xf numFmtId="0" fontId="6" fillId="0" borderId="2" xfId="0" applyNumberFormat="1" applyFont="1" applyBorder="1"/>
    <xf numFmtId="0" fontId="6" fillId="0" borderId="11" xfId="0" applyNumberFormat="1" applyFont="1" applyBorder="1"/>
    <xf numFmtId="0" fontId="6" fillId="0" borderId="0" xfId="0" applyNumberFormat="1" applyFont="1" applyBorder="1" applyAlignment="1">
      <alignment horizontal="right"/>
    </xf>
    <xf numFmtId="0" fontId="6" fillId="0" borderId="11" xfId="0" applyNumberFormat="1" applyFont="1" applyBorder="1" applyAlignment="1">
      <alignment wrapText="1"/>
    </xf>
    <xf numFmtId="0" fontId="13" fillId="0" borderId="8" xfId="0" applyFont="1" applyBorder="1" applyAlignment="1">
      <alignment wrapText="1"/>
    </xf>
    <xf numFmtId="0" fontId="14" fillId="0" borderId="0" xfId="0" applyFont="1"/>
    <xf numFmtId="0" fontId="15" fillId="3" borderId="0" xfId="0" applyFont="1" applyFill="1"/>
    <xf numFmtId="0" fontId="14" fillId="3" borderId="0" xfId="0" applyFont="1" applyFill="1" applyAlignment="1">
      <alignment horizontal="left" vertical="top" wrapText="1"/>
    </xf>
    <xf numFmtId="0" fontId="15" fillId="0" borderId="0" xfId="0" applyFont="1" applyFill="1" applyBorder="1"/>
    <xf numFmtId="0" fontId="14" fillId="0" borderId="8" xfId="0" applyFont="1" applyBorder="1" applyAlignment="1">
      <alignment horizontal="left" vertical="top" wrapText="1"/>
    </xf>
    <xf numFmtId="164" fontId="14" fillId="0" borderId="8" xfId="0" applyNumberFormat="1" applyFont="1" applyBorder="1" applyAlignment="1">
      <alignment horizontal="center" vertical="center"/>
    </xf>
    <xf numFmtId="0" fontId="15" fillId="0" borderId="8" xfId="0" applyFont="1" applyBorder="1" applyAlignment="1">
      <alignment wrapText="1"/>
    </xf>
    <xf numFmtId="164" fontId="12" fillId="0" borderId="8" xfId="2" applyNumberFormat="1" applyFont="1" applyBorder="1" applyAlignment="1">
      <alignment horizontal="right"/>
    </xf>
    <xf numFmtId="164" fontId="14" fillId="0" borderId="8" xfId="2" applyNumberFormat="1" applyFont="1" applyBorder="1"/>
    <xf numFmtId="164" fontId="6" fillId="0" borderId="0" xfId="0" applyNumberFormat="1" applyFont="1" applyFill="1" applyBorder="1"/>
    <xf numFmtId="164" fontId="6" fillId="0" borderId="2" xfId="0" applyNumberFormat="1" applyFont="1" applyFill="1" applyBorder="1"/>
    <xf numFmtId="164" fontId="7" fillId="0" borderId="0" xfId="0" applyNumberFormat="1" applyFont="1" applyFill="1" applyBorder="1"/>
    <xf numFmtId="164" fontId="7" fillId="0" borderId="2" xfId="0" applyNumberFormat="1" applyFont="1" applyFill="1" applyBorder="1"/>
    <xf numFmtId="164" fontId="6" fillId="0" borderId="0" xfId="0" applyNumberFormat="1" applyFont="1" applyFill="1" applyBorder="1" applyAlignment="1">
      <alignment horizontal="right"/>
    </xf>
    <xf numFmtId="164" fontId="7" fillId="0" borderId="1" xfId="0" applyNumberFormat="1" applyFont="1" applyFill="1" applyBorder="1"/>
    <xf numFmtId="164" fontId="7" fillId="0" borderId="6" xfId="0" applyNumberFormat="1" applyFont="1" applyFill="1" applyBorder="1"/>
    <xf numFmtId="164" fontId="7" fillId="0" borderId="9" xfId="0" applyNumberFormat="1" applyFont="1" applyFill="1" applyBorder="1"/>
    <xf numFmtId="164" fontId="7" fillId="0" borderId="0" xfId="0" applyNumberFormat="1" applyFont="1" applyBorder="1"/>
    <xf numFmtId="0" fontId="14" fillId="0" borderId="8" xfId="0" applyFont="1" applyBorder="1" applyAlignment="1">
      <alignment wrapText="1"/>
    </xf>
    <xf numFmtId="164" fontId="11" fillId="0" borderId="0" xfId="0" applyNumberFormat="1" applyFont="1" applyFill="1" applyBorder="1"/>
    <xf numFmtId="164" fontId="11" fillId="0" borderId="2" xfId="0" applyNumberFormat="1" applyFont="1" applyFill="1" applyBorder="1"/>
    <xf numFmtId="0" fontId="6" fillId="0" borderId="2" xfId="0" applyNumberFormat="1" applyFont="1" applyBorder="1" applyAlignment="1">
      <alignment horizontal="right"/>
    </xf>
    <xf numFmtId="0" fontId="2" fillId="0" borderId="11" xfId="0" applyFont="1" applyBorder="1"/>
    <xf numFmtId="0" fontId="7" fillId="0" borderId="11" xfId="0" applyNumberFormat="1" applyFont="1" applyBorder="1" applyAlignment="1">
      <alignment horizontal="left" vertical="center"/>
    </xf>
    <xf numFmtId="164" fontId="6" fillId="0" borderId="0" xfId="0" applyNumberFormat="1" applyFont="1" applyBorder="1" applyAlignment="1">
      <alignment horizontal="right"/>
    </xf>
    <xf numFmtId="0" fontId="7" fillId="0" borderId="11" xfId="0" applyNumberFormat="1" applyFont="1" applyBorder="1" applyAlignment="1">
      <alignment horizontal="left" vertical="center"/>
    </xf>
    <xf numFmtId="0" fontId="7" fillId="0" borderId="6"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164" fontId="14"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wrapText="1"/>
    </xf>
    <xf numFmtId="0" fontId="7" fillId="0" borderId="11" xfId="0" applyFont="1" applyFill="1" applyBorder="1"/>
    <xf numFmtId="0" fontId="11" fillId="0" borderId="0" xfId="0" applyFont="1" applyBorder="1"/>
    <xf numFmtId="0" fontId="7" fillId="0" borderId="4" xfId="0" applyFont="1" applyBorder="1"/>
    <xf numFmtId="164" fontId="6" fillId="0" borderId="2" xfId="0" applyNumberFormat="1" applyFont="1" applyBorder="1" applyAlignment="1">
      <alignment horizontal="right"/>
    </xf>
    <xf numFmtId="0" fontId="7" fillId="0" borderId="0" xfId="0" applyFont="1" applyBorder="1"/>
    <xf numFmtId="0" fontId="1" fillId="0" borderId="0" xfId="0" applyFont="1"/>
    <xf numFmtId="0" fontId="14" fillId="0" borderId="0" xfId="0" applyNumberFormat="1" applyFont="1"/>
    <xf numFmtId="0" fontId="6" fillId="0" borderId="11" xfId="0" applyNumberFormat="1" applyFont="1" applyBorder="1" applyAlignment="1">
      <alignment vertical="top" wrapText="1"/>
    </xf>
    <xf numFmtId="0" fontId="6" fillId="0" borderId="4" xfId="0" applyNumberFormat="1" applyFont="1" applyFill="1" applyBorder="1" applyAlignment="1">
      <alignment horizontal="left" wrapText="1"/>
    </xf>
    <xf numFmtId="0" fontId="6" fillId="0" borderId="0" xfId="0" applyNumberFormat="1" applyFont="1" applyFill="1" applyBorder="1" applyAlignment="1">
      <alignment horizontal="left" wrapText="1"/>
    </xf>
    <xf numFmtId="164" fontId="7" fillId="0" borderId="0" xfId="0" applyNumberFormat="1" applyFont="1" applyBorder="1" applyAlignment="1">
      <alignment horizontal="right"/>
    </xf>
    <xf numFmtId="164" fontId="11" fillId="0" borderId="0" xfId="0" applyNumberFormat="1" applyFont="1" applyBorder="1" applyAlignment="1">
      <alignment horizontal="right"/>
    </xf>
    <xf numFmtId="0" fontId="6" fillId="0" borderId="0" xfId="0" applyNumberFormat="1" applyFont="1" applyBorder="1" applyAlignment="1">
      <alignment vertical="top" wrapText="1"/>
    </xf>
    <xf numFmtId="0" fontId="6" fillId="0" borderId="12" xfId="0" applyNumberFormat="1" applyFont="1" applyFill="1" applyBorder="1" applyAlignment="1">
      <alignment wrapText="1"/>
    </xf>
    <xf numFmtId="0" fontId="6" fillId="0" borderId="13" xfId="0" applyNumberFormat="1" applyFont="1" applyFill="1" applyBorder="1" applyAlignment="1">
      <alignment horizontal="center"/>
    </xf>
    <xf numFmtId="0" fontId="6" fillId="0" borderId="1" xfId="0" applyNumberFormat="1" applyFont="1" applyFill="1" applyBorder="1"/>
    <xf numFmtId="0" fontId="7" fillId="0" borderId="3" xfId="0" applyNumberFormat="1" applyFont="1" applyFill="1" applyBorder="1"/>
    <xf numFmtId="0" fontId="2" fillId="0" borderId="4" xfId="0" applyFont="1" applyFill="1" applyBorder="1"/>
    <xf numFmtId="164" fontId="7" fillId="0" borderId="13" xfId="0" applyNumberFormat="1" applyFont="1" applyFill="1" applyBorder="1"/>
    <xf numFmtId="0" fontId="6" fillId="0" borderId="1" xfId="0" applyNumberFormat="1" applyFont="1" applyFill="1" applyBorder="1" applyAlignment="1">
      <alignment wrapText="1"/>
    </xf>
    <xf numFmtId="0" fontId="6" fillId="0" borderId="14" xfId="0" applyNumberFormat="1" applyFont="1" applyBorder="1" applyAlignment="1">
      <alignment horizontal="center" wrapText="1"/>
    </xf>
    <xf numFmtId="0" fontId="7" fillId="0" borderId="10" xfId="0" applyNumberFormat="1" applyFont="1" applyBorder="1" applyAlignment="1">
      <alignment horizontal="left" vertical="center" wrapText="1"/>
    </xf>
    <xf numFmtId="0" fontId="6" fillId="0" borderId="15" xfId="0" applyNumberFormat="1" applyFont="1" applyBorder="1" applyAlignment="1">
      <alignment horizontal="center" wrapText="1"/>
    </xf>
    <xf numFmtId="0" fontId="0" fillId="0" borderId="0" xfId="0" applyFill="1" applyAlignment="1">
      <alignment wrapText="1"/>
    </xf>
    <xf numFmtId="0" fontId="14" fillId="0" borderId="0" xfId="0" applyFont="1" applyBorder="1"/>
    <xf numFmtId="0" fontId="7" fillId="0" borderId="1" xfId="0" applyFont="1" applyBorder="1"/>
    <xf numFmtId="0" fontId="7" fillId="0" borderId="6" xfId="0" applyFont="1" applyBorder="1"/>
    <xf numFmtId="0" fontId="6" fillId="0" borderId="0" xfId="0" applyFont="1"/>
    <xf numFmtId="0" fontId="6" fillId="0" borderId="0" xfId="0" applyFont="1" applyAlignment="1">
      <alignment wrapText="1"/>
    </xf>
    <xf numFmtId="0" fontId="16" fillId="3" borderId="0" xfId="0" applyFont="1" applyFill="1" applyAlignment="1">
      <alignment vertical="center"/>
    </xf>
    <xf numFmtId="0" fontId="6" fillId="0" borderId="0" xfId="0" applyFont="1" applyAlignment="1">
      <alignment horizontal="left" wrapText="1"/>
    </xf>
    <xf numFmtId="0" fontId="8" fillId="2" borderId="16" xfId="0" applyFont="1" applyFill="1" applyBorder="1" applyAlignment="1">
      <alignment horizontal="left" vertical="center"/>
    </xf>
    <xf numFmtId="0" fontId="8" fillId="2" borderId="5" xfId="0" applyFont="1" applyFill="1" applyBorder="1" applyAlignment="1">
      <alignment horizontal="left" vertical="center"/>
    </xf>
    <xf numFmtId="0" fontId="7" fillId="2" borderId="16" xfId="0" applyFont="1" applyFill="1" applyBorder="1" applyAlignment="1">
      <alignment horizontal="left" vertical="center"/>
    </xf>
    <xf numFmtId="0" fontId="7" fillId="2" borderId="5" xfId="0" applyFont="1" applyFill="1" applyBorder="1" applyAlignment="1">
      <alignment horizontal="left" vertical="center"/>
    </xf>
    <xf numFmtId="0" fontId="7" fillId="2" borderId="10" xfId="0" applyNumberFormat="1" applyFont="1" applyFill="1" applyBorder="1" applyAlignment="1">
      <alignment horizontal="left" vertical="center"/>
    </xf>
    <xf numFmtId="0" fontId="7" fillId="2" borderId="6" xfId="0" applyNumberFormat="1" applyFont="1" applyFill="1" applyBorder="1" applyAlignment="1">
      <alignment horizontal="left" vertical="center"/>
    </xf>
    <xf numFmtId="0" fontId="6" fillId="0" borderId="0" xfId="0" applyFont="1" applyBorder="1" applyAlignment="1">
      <alignment horizontal="left" vertical="top" wrapText="1"/>
    </xf>
    <xf numFmtId="0" fontId="7" fillId="0" borderId="6" xfId="0" applyFont="1" applyBorder="1" applyAlignment="1">
      <alignment horizontal="center" wrapText="1"/>
    </xf>
    <xf numFmtId="0" fontId="7" fillId="0" borderId="1" xfId="0" applyFont="1" applyBorder="1" applyAlignment="1">
      <alignment horizont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cellXfs>
  <cellStyles count="3">
    <cellStyle name="Currency" xfId="2" builtin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28"/>
  <sheetViews>
    <sheetView zoomScale="80" zoomScaleNormal="80" workbookViewId="0">
      <selection activeCell="C16" sqref="C16"/>
    </sheetView>
  </sheetViews>
  <sheetFormatPr defaultRowHeight="14.25"/>
  <cols>
    <col min="1" max="1" width="46.7109375" style="40" customWidth="1"/>
    <col min="2" max="2" width="20.5703125" style="40" customWidth="1"/>
    <col min="3" max="3" width="21.140625" style="40" customWidth="1"/>
    <col min="4" max="4" width="19.7109375" style="40" customWidth="1"/>
    <col min="5" max="16384" width="9.140625" style="40"/>
  </cols>
  <sheetData>
    <row r="1" spans="1:23" ht="36.75" customHeight="1">
      <c r="A1" s="102" t="s">
        <v>93</v>
      </c>
      <c r="B1" s="102"/>
      <c r="C1" s="102"/>
      <c r="D1" s="102"/>
      <c r="E1" s="102"/>
      <c r="F1" s="102"/>
      <c r="G1" s="102"/>
      <c r="H1" s="102"/>
      <c r="I1" s="102"/>
      <c r="J1" s="102"/>
    </row>
    <row r="2" spans="1:23" s="100" customFormat="1" ht="29.25" customHeight="1">
      <c r="A2" s="103" t="s">
        <v>94</v>
      </c>
      <c r="B2" s="103"/>
      <c r="C2" s="103"/>
      <c r="D2" s="103"/>
      <c r="E2" s="103"/>
      <c r="F2" s="103"/>
      <c r="G2" s="103"/>
      <c r="H2" s="103"/>
      <c r="I2" s="103"/>
      <c r="J2" s="103"/>
      <c r="K2" s="101"/>
      <c r="L2" s="101"/>
      <c r="M2" s="101"/>
      <c r="N2" s="101"/>
      <c r="O2" s="101"/>
      <c r="P2" s="101"/>
      <c r="Q2" s="101"/>
      <c r="R2" s="101"/>
      <c r="S2" s="101"/>
      <c r="T2" s="101"/>
      <c r="U2" s="101"/>
      <c r="V2" s="101"/>
      <c r="W2" s="101"/>
    </row>
    <row r="3" spans="1:23" ht="21" customHeight="1">
      <c r="A3" s="41" t="s">
        <v>17</v>
      </c>
      <c r="B3" s="42"/>
      <c r="C3" s="42"/>
      <c r="D3" s="42"/>
      <c r="E3" s="42"/>
      <c r="F3" s="42"/>
      <c r="G3" s="42"/>
      <c r="H3" s="42"/>
      <c r="I3" s="42"/>
      <c r="J3" s="42"/>
      <c r="K3" s="42"/>
      <c r="L3" s="42"/>
      <c r="M3" s="42"/>
      <c r="N3" s="42"/>
      <c r="O3" s="42"/>
      <c r="P3" s="42"/>
      <c r="Q3" s="42"/>
      <c r="R3" s="42"/>
      <c r="S3" s="42"/>
      <c r="T3" s="42"/>
      <c r="U3" s="42"/>
      <c r="V3" s="42"/>
      <c r="W3" s="42"/>
    </row>
    <row r="5" spans="1:23" ht="15">
      <c r="A5" s="43" t="s">
        <v>21</v>
      </c>
    </row>
    <row r="7" spans="1:23" ht="28.5">
      <c r="A7" s="44"/>
      <c r="B7" s="44" t="s">
        <v>18</v>
      </c>
      <c r="C7" s="44" t="s">
        <v>19</v>
      </c>
      <c r="D7" s="44" t="s">
        <v>28</v>
      </c>
    </row>
    <row r="8" spans="1:23" ht="42.75">
      <c r="A8" s="44" t="s">
        <v>20</v>
      </c>
      <c r="B8" s="45">
        <v>1.2E-2</v>
      </c>
      <c r="C8" s="45">
        <v>4.2000000000000003E-2</v>
      </c>
      <c r="D8" s="45">
        <f>B8+((C8-B8)/2)</f>
        <v>2.7000000000000003E-2</v>
      </c>
    </row>
    <row r="9" spans="1:23">
      <c r="A9" s="40" t="s">
        <v>29</v>
      </c>
      <c r="B9" s="70"/>
      <c r="C9" s="70"/>
      <c r="D9" s="70"/>
    </row>
    <row r="11" spans="1:23" ht="15">
      <c r="A11" s="43" t="s">
        <v>52</v>
      </c>
    </row>
    <row r="13" spans="1:23" ht="60">
      <c r="A13" s="46" t="s">
        <v>23</v>
      </c>
      <c r="B13" s="46" t="s">
        <v>74</v>
      </c>
      <c r="C13" s="46" t="s">
        <v>75</v>
      </c>
    </row>
    <row r="14" spans="1:23" ht="15">
      <c r="A14" s="39" t="s">
        <v>22</v>
      </c>
      <c r="B14" s="47">
        <v>1.6618432299999999</v>
      </c>
      <c r="C14" s="48">
        <f>(B14/12)*3</f>
        <v>0.41546080749999997</v>
      </c>
    </row>
    <row r="15" spans="1:23">
      <c r="A15" s="40" t="s">
        <v>29</v>
      </c>
    </row>
    <row r="16" spans="1:23">
      <c r="A16" s="40" t="s">
        <v>73</v>
      </c>
    </row>
    <row r="19" spans="1:2" ht="15">
      <c r="A19" s="43" t="s">
        <v>53</v>
      </c>
    </row>
    <row r="21" spans="1:2" ht="60">
      <c r="A21" s="46" t="s">
        <v>23</v>
      </c>
      <c r="B21" s="46" t="s">
        <v>27</v>
      </c>
    </row>
    <row r="22" spans="1:2" ht="42.75">
      <c r="A22" s="58" t="s">
        <v>24</v>
      </c>
      <c r="B22" s="58">
        <v>0.01</v>
      </c>
    </row>
    <row r="23" spans="1:2">
      <c r="A23" s="40" t="s">
        <v>29</v>
      </c>
    </row>
    <row r="25" spans="1:2" ht="14.25" customHeight="1">
      <c r="A25" s="78" t="s">
        <v>54</v>
      </c>
    </row>
    <row r="26" spans="1:2">
      <c r="A26" s="79" t="s">
        <v>55</v>
      </c>
    </row>
    <row r="27" spans="1:2">
      <c r="A27" s="40" t="s">
        <v>56</v>
      </c>
    </row>
    <row r="28" spans="1:2">
      <c r="A28" s="40" t="s">
        <v>57</v>
      </c>
    </row>
  </sheetData>
  <sheetProtection password="8725" sheet="1" objects="1" scenarios="1"/>
  <mergeCells count="1">
    <mergeCell ref="A2:J2"/>
  </mergeCells>
  <pageMargins left="0.7" right="0.7" top="0.75" bottom="0.75" header="0.3" footer="0.3"/>
  <pageSetup paperSize="9" orientation="portrait" horizontalDpi="4294967292" verticalDpi="0" r:id="rId1"/>
</worksheet>
</file>

<file path=xl/worksheets/sheet2.xml><?xml version="1.0" encoding="utf-8"?>
<worksheet xmlns="http://schemas.openxmlformats.org/spreadsheetml/2006/main" xmlns:r="http://schemas.openxmlformats.org/officeDocument/2006/relationships">
  <sheetPr>
    <pageSetUpPr fitToPage="1"/>
  </sheetPr>
  <dimension ref="A1:Z137"/>
  <sheetViews>
    <sheetView tabSelected="1" zoomScale="80" zoomScaleNormal="80" workbookViewId="0">
      <selection activeCell="H22" sqref="H22"/>
    </sheetView>
  </sheetViews>
  <sheetFormatPr defaultRowHeight="15"/>
  <cols>
    <col min="1" max="1" width="11.5703125" customWidth="1"/>
    <col min="2" max="2" width="43.5703125" customWidth="1"/>
    <col min="3" max="3" width="22.28515625" customWidth="1"/>
    <col min="4" max="23" width="6.7109375" bestFit="1" customWidth="1"/>
    <col min="24" max="24" width="8.5703125" customWidth="1"/>
    <col min="25" max="25" width="8.7109375" bestFit="1" customWidth="1"/>
  </cols>
  <sheetData>
    <row r="1" spans="1:25" ht="29.25" customHeight="1" thickBot="1">
      <c r="A1" s="104" t="s">
        <v>95</v>
      </c>
      <c r="B1" s="105"/>
      <c r="C1" s="105"/>
      <c r="D1" s="105"/>
      <c r="E1" s="105"/>
      <c r="F1" s="105"/>
      <c r="G1" s="105"/>
      <c r="H1" s="105"/>
      <c r="I1" s="105"/>
      <c r="J1" s="105"/>
      <c r="K1" s="105"/>
      <c r="L1" s="105"/>
      <c r="M1" s="105"/>
      <c r="N1" s="105"/>
      <c r="O1" s="105"/>
      <c r="P1" s="105"/>
      <c r="Q1" s="105"/>
      <c r="R1" s="105"/>
      <c r="S1" s="105"/>
      <c r="T1" s="105"/>
      <c r="U1" s="105"/>
      <c r="V1" s="105"/>
      <c r="W1" s="105"/>
      <c r="X1" s="105"/>
      <c r="Y1" s="105"/>
    </row>
    <row r="2" spans="1:25" ht="17.25" customHeight="1">
      <c r="A2" s="7" t="s">
        <v>96</v>
      </c>
      <c r="B2" s="10"/>
      <c r="C2" s="2"/>
      <c r="D2" s="3"/>
      <c r="E2" s="1"/>
      <c r="F2" s="1"/>
      <c r="G2" s="1"/>
      <c r="H2" s="1"/>
      <c r="I2" s="1"/>
      <c r="J2" s="1"/>
      <c r="K2" s="1"/>
      <c r="L2" s="1"/>
      <c r="M2" s="1"/>
      <c r="N2" s="1"/>
      <c r="O2" s="1"/>
      <c r="P2" s="1"/>
      <c r="Q2" s="1"/>
      <c r="R2" s="1"/>
      <c r="S2" s="1"/>
      <c r="T2" s="1"/>
      <c r="U2" s="1"/>
      <c r="V2" s="1"/>
      <c r="W2" s="1"/>
      <c r="X2" s="1"/>
      <c r="Y2" s="1"/>
    </row>
    <row r="3" spans="1:25" s="40" customFormat="1" ht="36" customHeight="1">
      <c r="A3" s="110" t="s">
        <v>89</v>
      </c>
      <c r="B3" s="110"/>
      <c r="C3" s="110"/>
      <c r="D3" s="110"/>
      <c r="E3" s="110"/>
      <c r="F3" s="110"/>
      <c r="G3" s="110"/>
      <c r="H3" s="110"/>
      <c r="I3" s="110"/>
      <c r="J3" s="110"/>
      <c r="K3" s="110"/>
      <c r="L3" s="110"/>
      <c r="M3" s="110"/>
      <c r="N3" s="110"/>
      <c r="O3" s="110"/>
      <c r="P3" s="110"/>
      <c r="Q3" s="110"/>
      <c r="R3" s="110"/>
      <c r="S3" s="110"/>
      <c r="T3" s="110"/>
      <c r="U3" s="110"/>
      <c r="V3" s="110"/>
      <c r="W3" s="110"/>
      <c r="X3" s="110"/>
    </row>
    <row r="4" spans="1:25" ht="15.75" thickBot="1">
      <c r="A4" s="1"/>
      <c r="B4" s="1"/>
      <c r="C4" s="1"/>
      <c r="D4" s="1"/>
      <c r="E4" s="1"/>
      <c r="F4" s="1"/>
      <c r="G4" s="1"/>
      <c r="H4" s="1"/>
      <c r="I4" s="1"/>
      <c r="J4" s="1"/>
      <c r="K4" s="1"/>
      <c r="L4" s="1"/>
      <c r="M4" s="1"/>
      <c r="N4" s="1"/>
      <c r="O4" s="1"/>
      <c r="P4" s="1"/>
      <c r="Q4" s="1"/>
      <c r="R4" s="1"/>
      <c r="S4" s="1"/>
      <c r="T4" s="1"/>
      <c r="U4" s="1"/>
      <c r="V4" s="1"/>
      <c r="W4" s="1"/>
      <c r="X4" s="1"/>
      <c r="Y4" s="1"/>
    </row>
    <row r="5" spans="1:25" ht="21" customHeight="1" thickBot="1">
      <c r="A5" s="106" t="s">
        <v>82</v>
      </c>
      <c r="B5" s="107"/>
      <c r="C5" s="107"/>
      <c r="D5" s="107"/>
      <c r="E5" s="107"/>
      <c r="F5" s="107"/>
      <c r="G5" s="107"/>
      <c r="H5" s="107"/>
      <c r="I5" s="107"/>
      <c r="J5" s="107"/>
      <c r="K5" s="107"/>
      <c r="L5" s="107"/>
      <c r="M5" s="107"/>
      <c r="N5" s="107"/>
      <c r="O5" s="107"/>
      <c r="P5" s="107"/>
      <c r="Q5" s="107"/>
      <c r="R5" s="107"/>
      <c r="S5" s="107"/>
      <c r="T5" s="107"/>
      <c r="U5" s="107"/>
      <c r="V5" s="107"/>
      <c r="W5" s="107"/>
      <c r="X5" s="107"/>
      <c r="Y5" s="107"/>
    </row>
    <row r="6" spans="1:25" s="97" customFormat="1" ht="42" customHeight="1">
      <c r="A6" s="111" t="s">
        <v>92</v>
      </c>
      <c r="B6" s="115" t="s">
        <v>4</v>
      </c>
      <c r="C6" s="113" t="s">
        <v>80</v>
      </c>
      <c r="D6" s="99">
        <v>2013</v>
      </c>
      <c r="E6" s="99">
        <v>2014</v>
      </c>
      <c r="F6" s="99">
        <v>2015</v>
      </c>
      <c r="G6" s="99">
        <v>2016</v>
      </c>
      <c r="H6" s="99">
        <v>2017</v>
      </c>
      <c r="I6" s="99">
        <v>2018</v>
      </c>
      <c r="J6" s="99">
        <v>2019</v>
      </c>
      <c r="K6" s="99">
        <v>2020</v>
      </c>
      <c r="L6" s="99">
        <v>2021</v>
      </c>
      <c r="M6" s="99">
        <v>2022</v>
      </c>
      <c r="N6" s="99">
        <v>2023</v>
      </c>
      <c r="O6" s="99">
        <v>2024</v>
      </c>
      <c r="P6" s="99">
        <v>2025</v>
      </c>
      <c r="Q6" s="99">
        <v>2026</v>
      </c>
      <c r="R6" s="99">
        <v>2027</v>
      </c>
      <c r="S6" s="99">
        <v>2028</v>
      </c>
      <c r="T6" s="99">
        <v>2029</v>
      </c>
      <c r="U6" s="99">
        <v>2030</v>
      </c>
      <c r="V6" s="99">
        <v>2031</v>
      </c>
      <c r="W6" s="99">
        <v>2032</v>
      </c>
      <c r="X6" s="111" t="s">
        <v>90</v>
      </c>
      <c r="Y6" s="111" t="s">
        <v>91</v>
      </c>
    </row>
    <row r="7" spans="1:25" s="97" customFormat="1" ht="31.5" customHeight="1" thickBot="1">
      <c r="A7" s="112"/>
      <c r="B7" s="116"/>
      <c r="C7" s="114"/>
      <c r="D7" s="98">
        <v>1</v>
      </c>
      <c r="E7" s="98">
        <v>2</v>
      </c>
      <c r="F7" s="98">
        <v>3</v>
      </c>
      <c r="G7" s="98">
        <v>4</v>
      </c>
      <c r="H7" s="98">
        <v>5</v>
      </c>
      <c r="I7" s="98">
        <v>6</v>
      </c>
      <c r="J7" s="98">
        <v>7</v>
      </c>
      <c r="K7" s="98">
        <v>8</v>
      </c>
      <c r="L7" s="98">
        <v>9</v>
      </c>
      <c r="M7" s="98">
        <v>10</v>
      </c>
      <c r="N7" s="98">
        <v>11</v>
      </c>
      <c r="O7" s="98">
        <v>12</v>
      </c>
      <c r="P7" s="98">
        <v>13</v>
      </c>
      <c r="Q7" s="98">
        <v>14</v>
      </c>
      <c r="R7" s="98">
        <v>15</v>
      </c>
      <c r="S7" s="98">
        <v>16</v>
      </c>
      <c r="T7" s="98">
        <v>17</v>
      </c>
      <c r="U7" s="98">
        <v>18</v>
      </c>
      <c r="V7" s="98">
        <v>19</v>
      </c>
      <c r="W7" s="98">
        <v>20</v>
      </c>
      <c r="X7" s="112"/>
      <c r="Y7" s="112"/>
    </row>
    <row r="8" spans="1:25">
      <c r="A8" s="73" t="s">
        <v>8</v>
      </c>
      <c r="B8" s="71"/>
      <c r="C8" s="72"/>
      <c r="D8" s="9"/>
      <c r="E8" s="9"/>
      <c r="F8" s="9"/>
      <c r="G8" s="9"/>
      <c r="H8" s="9"/>
      <c r="I8" s="9"/>
      <c r="J8" s="9"/>
      <c r="K8" s="9"/>
      <c r="L8" s="9"/>
      <c r="M8" s="9"/>
      <c r="N8" s="9"/>
      <c r="O8" s="9"/>
      <c r="P8" s="9"/>
      <c r="Q8" s="9"/>
      <c r="R8" s="9"/>
      <c r="S8" s="9"/>
      <c r="T8" s="9"/>
      <c r="U8" s="9"/>
      <c r="V8" s="9"/>
      <c r="W8" s="9"/>
      <c r="X8" s="11"/>
      <c r="Y8" s="9"/>
    </row>
    <row r="9" spans="1:25">
      <c r="B9" s="74" t="s">
        <v>38</v>
      </c>
      <c r="C9" s="75"/>
      <c r="D9" s="64"/>
      <c r="E9" s="64"/>
      <c r="F9" s="64"/>
      <c r="G9" s="64"/>
      <c r="H9" s="64"/>
      <c r="I9" s="64"/>
      <c r="J9" s="64"/>
      <c r="K9" s="64"/>
      <c r="L9" s="64"/>
      <c r="M9" s="64"/>
      <c r="N9" s="64"/>
      <c r="O9" s="64"/>
      <c r="P9" s="64"/>
      <c r="Q9" s="64"/>
      <c r="R9" s="64"/>
      <c r="S9" s="64"/>
      <c r="T9" s="64"/>
      <c r="U9" s="64"/>
      <c r="V9" s="64"/>
      <c r="W9" s="64"/>
      <c r="X9" s="76"/>
      <c r="Y9" s="64"/>
    </row>
    <row r="10" spans="1:25" s="4" customFormat="1">
      <c r="A10" s="12"/>
      <c r="B10" s="13" t="s">
        <v>9</v>
      </c>
      <c r="C10" s="14">
        <v>107</v>
      </c>
      <c r="D10" s="49">
        <v>0</v>
      </c>
      <c r="E10" s="49">
        <v>0</v>
      </c>
      <c r="F10" s="49">
        <v>0</v>
      </c>
      <c r="G10" s="49">
        <v>0</v>
      </c>
      <c r="H10" s="49">
        <v>0</v>
      </c>
      <c r="I10" s="49">
        <v>0</v>
      </c>
      <c r="J10" s="49">
        <v>0</v>
      </c>
      <c r="K10" s="49">
        <v>0</v>
      </c>
      <c r="L10" s="49">
        <v>0</v>
      </c>
      <c r="M10" s="49">
        <v>0</v>
      </c>
      <c r="N10" s="49">
        <v>0</v>
      </c>
      <c r="O10" s="8">
        <v>0</v>
      </c>
      <c r="P10" s="8">
        <v>0</v>
      </c>
      <c r="Q10" s="49">
        <v>0</v>
      </c>
      <c r="R10" s="49">
        <f>Assumptions!$D$8</f>
        <v>2.7000000000000003E-2</v>
      </c>
      <c r="S10" s="49">
        <v>0</v>
      </c>
      <c r="T10" s="49">
        <v>0</v>
      </c>
      <c r="U10" s="49">
        <v>0</v>
      </c>
      <c r="V10" s="49">
        <v>0</v>
      </c>
      <c r="W10" s="49">
        <v>0</v>
      </c>
      <c r="X10" s="50">
        <f>SUM(D10:W10)</f>
        <v>2.7000000000000003E-2</v>
      </c>
      <c r="Y10" s="49">
        <f>X10/20</f>
        <v>1.3500000000000001E-3</v>
      </c>
    </row>
    <row r="11" spans="1:25" s="4" customFormat="1">
      <c r="A11" s="16"/>
      <c r="B11" s="13" t="s">
        <v>9</v>
      </c>
      <c r="C11" s="14">
        <v>440</v>
      </c>
      <c r="D11" s="49">
        <v>0</v>
      </c>
      <c r="E11" s="49">
        <f>Assumptions!$D$8</f>
        <v>2.7000000000000003E-2</v>
      </c>
      <c r="F11" s="49">
        <v>0</v>
      </c>
      <c r="G11" s="49">
        <v>0</v>
      </c>
      <c r="H11" s="49">
        <v>0</v>
      </c>
      <c r="I11" s="49">
        <v>0</v>
      </c>
      <c r="J11" s="49">
        <v>0</v>
      </c>
      <c r="K11" s="49">
        <v>0</v>
      </c>
      <c r="L11" s="49">
        <v>0</v>
      </c>
      <c r="M11" s="49">
        <v>0</v>
      </c>
      <c r="N11" s="49">
        <v>0</v>
      </c>
      <c r="O11" s="8">
        <v>0</v>
      </c>
      <c r="P11" s="8">
        <v>0</v>
      </c>
      <c r="Q11" s="49">
        <v>0</v>
      </c>
      <c r="R11" s="49">
        <v>0</v>
      </c>
      <c r="S11" s="49">
        <v>0</v>
      </c>
      <c r="T11" s="49">
        <f>Assumptions!$D$8</f>
        <v>2.7000000000000003E-2</v>
      </c>
      <c r="U11" s="49">
        <v>0</v>
      </c>
      <c r="V11" s="49">
        <v>0</v>
      </c>
      <c r="W11" s="49">
        <v>0</v>
      </c>
      <c r="X11" s="50">
        <f>SUM(D11:W11)</f>
        <v>5.4000000000000006E-2</v>
      </c>
      <c r="Y11" s="49">
        <f>X11/20</f>
        <v>2.7000000000000001E-3</v>
      </c>
    </row>
    <row r="12" spans="1:25" s="6" customFormat="1">
      <c r="A12" s="16"/>
      <c r="B12" s="17" t="s">
        <v>1</v>
      </c>
      <c r="C12" s="18"/>
      <c r="D12" s="51">
        <f t="shared" ref="D12:W12" si="0">SUM(D10:D11)</f>
        <v>0</v>
      </c>
      <c r="E12" s="51">
        <f t="shared" si="0"/>
        <v>2.7000000000000003E-2</v>
      </c>
      <c r="F12" s="51">
        <f t="shared" si="0"/>
        <v>0</v>
      </c>
      <c r="G12" s="51">
        <f t="shared" si="0"/>
        <v>0</v>
      </c>
      <c r="H12" s="51">
        <f t="shared" si="0"/>
        <v>0</v>
      </c>
      <c r="I12" s="51">
        <f t="shared" si="0"/>
        <v>0</v>
      </c>
      <c r="J12" s="51">
        <f t="shared" si="0"/>
        <v>0</v>
      </c>
      <c r="K12" s="51">
        <f t="shared" si="0"/>
        <v>0</v>
      </c>
      <c r="L12" s="51">
        <f t="shared" si="0"/>
        <v>0</v>
      </c>
      <c r="M12" s="51">
        <f t="shared" si="0"/>
        <v>0</v>
      </c>
      <c r="N12" s="51">
        <f t="shared" si="0"/>
        <v>0</v>
      </c>
      <c r="O12" s="51">
        <f t="shared" si="0"/>
        <v>0</v>
      </c>
      <c r="P12" s="51">
        <f t="shared" si="0"/>
        <v>0</v>
      </c>
      <c r="Q12" s="51">
        <f t="shared" si="0"/>
        <v>0</v>
      </c>
      <c r="R12" s="51">
        <f t="shared" si="0"/>
        <v>2.7000000000000003E-2</v>
      </c>
      <c r="S12" s="51">
        <f t="shared" si="0"/>
        <v>0</v>
      </c>
      <c r="T12" s="51">
        <f t="shared" si="0"/>
        <v>2.7000000000000003E-2</v>
      </c>
      <c r="U12" s="51">
        <f t="shared" si="0"/>
        <v>0</v>
      </c>
      <c r="V12" s="51">
        <f t="shared" si="0"/>
        <v>0</v>
      </c>
      <c r="W12" s="51">
        <f t="shared" si="0"/>
        <v>0</v>
      </c>
      <c r="X12" s="52">
        <f>SUM(D12:W12)</f>
        <v>8.1000000000000016E-2</v>
      </c>
      <c r="Y12" s="51">
        <f>X12/20</f>
        <v>4.0500000000000006E-3</v>
      </c>
    </row>
    <row r="13" spans="1:25" s="6" customFormat="1">
      <c r="B13" s="24" t="s">
        <v>13</v>
      </c>
      <c r="C13" s="90"/>
      <c r="D13" s="59">
        <v>0.96618357487922713</v>
      </c>
      <c r="E13" s="59">
        <v>0.93351070036640305</v>
      </c>
      <c r="F13" s="59">
        <v>0.90194270566802237</v>
      </c>
      <c r="G13" s="59">
        <v>0.87144222769857238</v>
      </c>
      <c r="H13" s="59">
        <v>0.84197316685852419</v>
      </c>
      <c r="I13" s="59">
        <v>0.81350064430775282</v>
      </c>
      <c r="J13" s="59">
        <v>0.78599096068381913</v>
      </c>
      <c r="K13" s="59">
        <v>0.75941155621625056</v>
      </c>
      <c r="L13" s="59">
        <v>0.73373097218961414</v>
      </c>
      <c r="M13" s="59">
        <v>0.70891881370977217</v>
      </c>
      <c r="N13" s="59">
        <v>0.68494571372924851</v>
      </c>
      <c r="O13" s="59">
        <v>0.66178329828912896</v>
      </c>
      <c r="P13" s="59">
        <v>0.63940415293635666</v>
      </c>
      <c r="Q13" s="59">
        <v>0.61778179027667302</v>
      </c>
      <c r="R13" s="59">
        <v>0.59689061862480497</v>
      </c>
      <c r="S13" s="59">
        <v>0.57670591171478747</v>
      </c>
      <c r="T13" s="59">
        <v>0.55720377943457733</v>
      </c>
      <c r="U13" s="59">
        <v>0.53836113955031628</v>
      </c>
      <c r="V13" s="59">
        <v>0.52015569038677911</v>
      </c>
      <c r="W13" s="59">
        <v>0.50256588443167061</v>
      </c>
      <c r="X13" s="52"/>
      <c r="Y13" s="51"/>
    </row>
    <row r="14" spans="1:25" s="6" customFormat="1">
      <c r="A14" s="16"/>
      <c r="B14" s="17" t="s">
        <v>14</v>
      </c>
      <c r="C14" s="18"/>
      <c r="D14" s="51">
        <f>D12*D13</f>
        <v>0</v>
      </c>
      <c r="E14" s="51">
        <f t="shared" ref="E14:W14" si="1">E12*E13</f>
        <v>2.5204788909892886E-2</v>
      </c>
      <c r="F14" s="51">
        <f t="shared" si="1"/>
        <v>0</v>
      </c>
      <c r="G14" s="51">
        <f t="shared" si="1"/>
        <v>0</v>
      </c>
      <c r="H14" s="51">
        <f t="shared" si="1"/>
        <v>0</v>
      </c>
      <c r="I14" s="51">
        <f t="shared" si="1"/>
        <v>0</v>
      </c>
      <c r="J14" s="51">
        <f t="shared" si="1"/>
        <v>0</v>
      </c>
      <c r="K14" s="51">
        <f t="shared" si="1"/>
        <v>0</v>
      </c>
      <c r="L14" s="51">
        <f t="shared" si="1"/>
        <v>0</v>
      </c>
      <c r="M14" s="51">
        <f t="shared" si="1"/>
        <v>0</v>
      </c>
      <c r="N14" s="51">
        <f t="shared" si="1"/>
        <v>0</v>
      </c>
      <c r="O14" s="51">
        <f t="shared" si="1"/>
        <v>0</v>
      </c>
      <c r="P14" s="51">
        <f t="shared" si="1"/>
        <v>0</v>
      </c>
      <c r="Q14" s="51">
        <f t="shared" si="1"/>
        <v>0</v>
      </c>
      <c r="R14" s="51">
        <f t="shared" si="1"/>
        <v>1.6116046702869737E-2</v>
      </c>
      <c r="S14" s="51">
        <f t="shared" si="1"/>
        <v>0</v>
      </c>
      <c r="T14" s="51">
        <f t="shared" si="1"/>
        <v>1.504450204473359E-2</v>
      </c>
      <c r="U14" s="51">
        <f t="shared" si="1"/>
        <v>0</v>
      </c>
      <c r="V14" s="51">
        <f t="shared" si="1"/>
        <v>0</v>
      </c>
      <c r="W14" s="51">
        <f t="shared" si="1"/>
        <v>0</v>
      </c>
      <c r="X14" s="52">
        <f>SUM(D14:W14)</f>
        <v>5.6365337657496212E-2</v>
      </c>
      <c r="Y14" s="51"/>
    </row>
    <row r="15" spans="1:25" s="6" customFormat="1">
      <c r="A15" s="16"/>
      <c r="B15" s="17"/>
      <c r="C15" s="18"/>
      <c r="D15" s="51"/>
      <c r="E15" s="51"/>
      <c r="F15" s="51"/>
      <c r="G15" s="51"/>
      <c r="H15" s="51"/>
      <c r="I15" s="51"/>
      <c r="J15" s="51"/>
      <c r="K15" s="51"/>
      <c r="L15" s="51"/>
      <c r="M15" s="51"/>
      <c r="N15" s="51"/>
      <c r="O15" s="51"/>
      <c r="P15" s="51"/>
      <c r="Q15" s="51"/>
      <c r="R15" s="51"/>
      <c r="S15" s="51"/>
      <c r="T15" s="51"/>
      <c r="U15" s="51"/>
      <c r="V15" s="51"/>
      <c r="W15" s="51"/>
      <c r="X15" s="52"/>
      <c r="Y15" s="51"/>
    </row>
    <row r="16" spans="1:25" s="6" customFormat="1">
      <c r="A16" s="16"/>
      <c r="B16" s="24" t="s">
        <v>88</v>
      </c>
      <c r="C16" s="18"/>
      <c r="D16" s="51"/>
      <c r="E16" s="51"/>
      <c r="F16" s="51"/>
      <c r="G16" s="51"/>
      <c r="H16" s="51"/>
      <c r="I16" s="51"/>
      <c r="J16" s="51"/>
      <c r="K16" s="51"/>
      <c r="L16" s="51"/>
      <c r="M16" s="51"/>
      <c r="N16" s="51"/>
      <c r="O16" s="51"/>
      <c r="P16" s="51"/>
      <c r="Q16" s="51"/>
      <c r="R16" s="51"/>
      <c r="S16" s="51"/>
      <c r="T16" s="51"/>
      <c r="U16" s="51"/>
      <c r="V16" s="51"/>
      <c r="W16" s="51"/>
      <c r="X16" s="52"/>
      <c r="Y16" s="51"/>
    </row>
    <row r="17" spans="1:26" s="4" customFormat="1">
      <c r="A17" s="19"/>
      <c r="B17" s="13" t="s">
        <v>9</v>
      </c>
      <c r="C17" s="14">
        <v>105</v>
      </c>
      <c r="D17" s="49">
        <v>0</v>
      </c>
      <c r="E17" s="49">
        <v>0</v>
      </c>
      <c r="F17" s="49">
        <v>0</v>
      </c>
      <c r="G17" s="53">
        <v>0</v>
      </c>
      <c r="H17" s="49">
        <v>0</v>
      </c>
      <c r="I17" s="49">
        <v>0</v>
      </c>
      <c r="J17" s="49">
        <v>0</v>
      </c>
      <c r="K17" s="49">
        <v>0</v>
      </c>
      <c r="L17" s="49">
        <v>0</v>
      </c>
      <c r="M17" s="49">
        <v>0</v>
      </c>
      <c r="N17" s="49">
        <v>0</v>
      </c>
      <c r="O17" s="49">
        <v>0</v>
      </c>
      <c r="P17" s="49">
        <v>0</v>
      </c>
      <c r="Q17" s="49">
        <v>0</v>
      </c>
      <c r="R17" s="49">
        <f>Assumptions!$D$8</f>
        <v>2.7000000000000003E-2</v>
      </c>
      <c r="S17" s="49">
        <v>0</v>
      </c>
      <c r="T17" s="49">
        <v>0</v>
      </c>
      <c r="U17" s="49">
        <v>0</v>
      </c>
      <c r="V17" s="49">
        <v>0</v>
      </c>
      <c r="W17" s="49">
        <v>0</v>
      </c>
      <c r="X17" s="50">
        <f t="shared" ref="X17:X18" si="2">SUM(D17:W17)</f>
        <v>2.7000000000000003E-2</v>
      </c>
      <c r="Y17" s="49">
        <f>X17/20</f>
        <v>1.3500000000000001E-3</v>
      </c>
    </row>
    <row r="18" spans="1:26" s="4" customFormat="1">
      <c r="A18" s="19"/>
      <c r="B18" s="13" t="s">
        <v>9</v>
      </c>
      <c r="C18" s="14">
        <v>480</v>
      </c>
      <c r="D18" s="49">
        <v>0</v>
      </c>
      <c r="E18" s="49">
        <v>0</v>
      </c>
      <c r="F18" s="49">
        <v>0</v>
      </c>
      <c r="G18" s="53">
        <v>0</v>
      </c>
      <c r="H18" s="49">
        <v>0</v>
      </c>
      <c r="I18" s="49">
        <v>0</v>
      </c>
      <c r="J18" s="49">
        <v>0</v>
      </c>
      <c r="K18" s="49">
        <f>Assumptions!$D$8</f>
        <v>2.7000000000000003E-2</v>
      </c>
      <c r="L18" s="49">
        <v>0</v>
      </c>
      <c r="M18" s="49">
        <v>0</v>
      </c>
      <c r="N18" s="49">
        <v>0</v>
      </c>
      <c r="O18" s="8">
        <v>0</v>
      </c>
      <c r="P18" s="8">
        <v>0</v>
      </c>
      <c r="Q18" s="49">
        <v>0</v>
      </c>
      <c r="R18" s="49">
        <v>0</v>
      </c>
      <c r="S18" s="49">
        <v>0</v>
      </c>
      <c r="T18" s="49">
        <v>0</v>
      </c>
      <c r="U18" s="49">
        <v>0</v>
      </c>
      <c r="V18" s="49">
        <v>0</v>
      </c>
      <c r="W18" s="49">
        <v>0</v>
      </c>
      <c r="X18" s="50">
        <f t="shared" si="2"/>
        <v>2.7000000000000003E-2</v>
      </c>
      <c r="Y18" s="49">
        <f>X18/20</f>
        <v>1.3500000000000001E-3</v>
      </c>
    </row>
    <row r="19" spans="1:26" s="6" customFormat="1">
      <c r="A19" s="16"/>
      <c r="B19" s="17" t="s">
        <v>1</v>
      </c>
      <c r="C19" s="20"/>
      <c r="D19" s="51">
        <f t="shared" ref="D19:W19" si="3">SUM(D17:D18)</f>
        <v>0</v>
      </c>
      <c r="E19" s="51">
        <f t="shared" si="3"/>
        <v>0</v>
      </c>
      <c r="F19" s="51">
        <f t="shared" si="3"/>
        <v>0</v>
      </c>
      <c r="G19" s="51">
        <f t="shared" si="3"/>
        <v>0</v>
      </c>
      <c r="H19" s="51">
        <f t="shared" si="3"/>
        <v>0</v>
      </c>
      <c r="I19" s="51">
        <f t="shared" si="3"/>
        <v>0</v>
      </c>
      <c r="J19" s="51">
        <f t="shared" si="3"/>
        <v>0</v>
      </c>
      <c r="K19" s="51">
        <f t="shared" si="3"/>
        <v>2.7000000000000003E-2</v>
      </c>
      <c r="L19" s="51">
        <f t="shared" si="3"/>
        <v>0</v>
      </c>
      <c r="M19" s="51">
        <f t="shared" si="3"/>
        <v>0</v>
      </c>
      <c r="N19" s="51">
        <f t="shared" si="3"/>
        <v>0</v>
      </c>
      <c r="O19" s="51">
        <f t="shared" si="3"/>
        <v>0</v>
      </c>
      <c r="P19" s="51">
        <f t="shared" si="3"/>
        <v>0</v>
      </c>
      <c r="Q19" s="51">
        <f t="shared" si="3"/>
        <v>0</v>
      </c>
      <c r="R19" s="51">
        <f t="shared" si="3"/>
        <v>2.7000000000000003E-2</v>
      </c>
      <c r="S19" s="51">
        <f t="shared" si="3"/>
        <v>0</v>
      </c>
      <c r="T19" s="51">
        <f t="shared" si="3"/>
        <v>0</v>
      </c>
      <c r="U19" s="51">
        <f t="shared" si="3"/>
        <v>0</v>
      </c>
      <c r="V19" s="51">
        <f t="shared" si="3"/>
        <v>0</v>
      </c>
      <c r="W19" s="51">
        <f t="shared" si="3"/>
        <v>0</v>
      </c>
      <c r="X19" s="52">
        <f>SUM(D19:W19)</f>
        <v>5.4000000000000006E-2</v>
      </c>
      <c r="Y19" s="51">
        <f>X19/20</f>
        <v>2.7000000000000001E-3</v>
      </c>
    </row>
    <row r="20" spans="1:26" s="6" customFormat="1">
      <c r="B20" s="24" t="s">
        <v>13</v>
      </c>
      <c r="C20" s="90"/>
      <c r="D20" s="59">
        <v>0.96618357487922713</v>
      </c>
      <c r="E20" s="59">
        <v>0.93351070036640305</v>
      </c>
      <c r="F20" s="59">
        <v>0.90194270566802237</v>
      </c>
      <c r="G20" s="59">
        <v>0.87144222769857238</v>
      </c>
      <c r="H20" s="59">
        <v>0.84197316685852419</v>
      </c>
      <c r="I20" s="59">
        <v>0.81350064430775282</v>
      </c>
      <c r="J20" s="59">
        <v>0.78599096068381913</v>
      </c>
      <c r="K20" s="59">
        <v>0.75941155621625056</v>
      </c>
      <c r="L20" s="59">
        <v>0.73373097218961414</v>
      </c>
      <c r="M20" s="59">
        <v>0.70891881370977217</v>
      </c>
      <c r="N20" s="59">
        <v>0.68494571372924851</v>
      </c>
      <c r="O20" s="59">
        <v>0.66178329828912896</v>
      </c>
      <c r="P20" s="59">
        <v>0.63940415293635666</v>
      </c>
      <c r="Q20" s="59">
        <v>0.61778179027667302</v>
      </c>
      <c r="R20" s="59">
        <v>0.59689061862480497</v>
      </c>
      <c r="S20" s="59">
        <v>0.57670591171478747</v>
      </c>
      <c r="T20" s="59">
        <v>0.55720377943457733</v>
      </c>
      <c r="U20" s="59">
        <v>0.53836113955031628</v>
      </c>
      <c r="V20" s="59">
        <v>0.52015569038677911</v>
      </c>
      <c r="W20" s="59">
        <v>0.50256588443167061</v>
      </c>
      <c r="X20" s="52"/>
      <c r="Y20" s="51"/>
    </row>
    <row r="21" spans="1:26" s="6" customFormat="1">
      <c r="A21" s="16"/>
      <c r="B21" s="17" t="s">
        <v>14</v>
      </c>
      <c r="C21" s="18"/>
      <c r="D21" s="51">
        <f>D19*D20</f>
        <v>0</v>
      </c>
      <c r="E21" s="51">
        <f t="shared" ref="E21" si="4">E19*E20</f>
        <v>0</v>
      </c>
      <c r="F21" s="51">
        <f t="shared" ref="F21" si="5">F19*F20</f>
        <v>0</v>
      </c>
      <c r="G21" s="51">
        <f t="shared" ref="G21" si="6">G19*G20</f>
        <v>0</v>
      </c>
      <c r="H21" s="51">
        <f t="shared" ref="H21" si="7">H19*H20</f>
        <v>0</v>
      </c>
      <c r="I21" s="51">
        <f t="shared" ref="I21" si="8">I19*I20</f>
        <v>0</v>
      </c>
      <c r="J21" s="51">
        <f t="shared" ref="J21" si="9">J19*J20</f>
        <v>0</v>
      </c>
      <c r="K21" s="51">
        <f t="shared" ref="K21" si="10">K19*K20</f>
        <v>2.0504112017838767E-2</v>
      </c>
      <c r="L21" s="51">
        <f t="shared" ref="L21" si="11">L19*L20</f>
        <v>0</v>
      </c>
      <c r="M21" s="51">
        <f t="shared" ref="M21" si="12">M19*M20</f>
        <v>0</v>
      </c>
      <c r="N21" s="51">
        <f t="shared" ref="N21" si="13">N19*N20</f>
        <v>0</v>
      </c>
      <c r="O21" s="51">
        <f t="shared" ref="O21" si="14">O19*O20</f>
        <v>0</v>
      </c>
      <c r="P21" s="51">
        <f t="shared" ref="P21" si="15">P19*P20</f>
        <v>0</v>
      </c>
      <c r="Q21" s="51">
        <f t="shared" ref="Q21" si="16">Q19*Q20</f>
        <v>0</v>
      </c>
      <c r="R21" s="51">
        <f t="shared" ref="R21" si="17">R19*R20</f>
        <v>1.6116046702869737E-2</v>
      </c>
      <c r="S21" s="51">
        <f t="shared" ref="S21" si="18">S19*S20</f>
        <v>0</v>
      </c>
      <c r="T21" s="51">
        <f t="shared" ref="T21" si="19">T19*T20</f>
        <v>0</v>
      </c>
      <c r="U21" s="51">
        <f t="shared" ref="U21" si="20">U19*U20</f>
        <v>0</v>
      </c>
      <c r="V21" s="51">
        <f t="shared" ref="V21" si="21">V19*V20</f>
        <v>0</v>
      </c>
      <c r="W21" s="51">
        <f t="shared" ref="W21" si="22">W19*W20</f>
        <v>0</v>
      </c>
      <c r="X21" s="52">
        <f>SUM(D21:W21)</f>
        <v>3.6620158720708507E-2</v>
      </c>
      <c r="Y21" s="51"/>
    </row>
    <row r="22" spans="1:26" s="6" customFormat="1">
      <c r="A22" s="16"/>
      <c r="B22" s="17"/>
      <c r="C22" s="20"/>
      <c r="D22" s="51"/>
      <c r="E22" s="51"/>
      <c r="F22" s="51"/>
      <c r="G22" s="51"/>
      <c r="H22" s="51"/>
      <c r="I22" s="51"/>
      <c r="J22" s="51"/>
      <c r="K22" s="51"/>
      <c r="L22" s="51"/>
      <c r="M22" s="51"/>
      <c r="N22" s="51"/>
      <c r="O22" s="51"/>
      <c r="P22" s="51"/>
      <c r="Q22" s="51"/>
      <c r="R22" s="51"/>
      <c r="S22" s="51"/>
      <c r="T22" s="51"/>
      <c r="U22" s="51"/>
      <c r="V22" s="51"/>
      <c r="W22" s="51"/>
      <c r="X22" s="52"/>
      <c r="Y22" s="51"/>
    </row>
    <row r="23" spans="1:26" s="4" customFormat="1">
      <c r="A23" s="62"/>
      <c r="B23" s="13" t="s">
        <v>64</v>
      </c>
      <c r="C23" s="69"/>
      <c r="D23" s="64">
        <f>D12+D19</f>
        <v>0</v>
      </c>
      <c r="E23" s="64">
        <f t="shared" ref="E23:W23" si="23">E12+E19</f>
        <v>2.7000000000000003E-2</v>
      </c>
      <c r="F23" s="64">
        <f t="shared" si="23"/>
        <v>0</v>
      </c>
      <c r="G23" s="64">
        <f t="shared" si="23"/>
        <v>0</v>
      </c>
      <c r="H23" s="64">
        <f t="shared" si="23"/>
        <v>0</v>
      </c>
      <c r="I23" s="64">
        <f t="shared" si="23"/>
        <v>0</v>
      </c>
      <c r="J23" s="64">
        <f t="shared" si="23"/>
        <v>0</v>
      </c>
      <c r="K23" s="64">
        <f t="shared" si="23"/>
        <v>2.7000000000000003E-2</v>
      </c>
      <c r="L23" s="64">
        <f t="shared" si="23"/>
        <v>0</v>
      </c>
      <c r="M23" s="64">
        <f t="shared" si="23"/>
        <v>0</v>
      </c>
      <c r="N23" s="64">
        <f t="shared" si="23"/>
        <v>0</v>
      </c>
      <c r="O23" s="64">
        <f t="shared" si="23"/>
        <v>0</v>
      </c>
      <c r="P23" s="64">
        <f t="shared" si="23"/>
        <v>0</v>
      </c>
      <c r="Q23" s="64">
        <f t="shared" si="23"/>
        <v>0</v>
      </c>
      <c r="R23" s="64">
        <f t="shared" si="23"/>
        <v>5.4000000000000006E-2</v>
      </c>
      <c r="S23" s="64">
        <f t="shared" si="23"/>
        <v>0</v>
      </c>
      <c r="T23" s="64">
        <f t="shared" si="23"/>
        <v>2.7000000000000003E-2</v>
      </c>
      <c r="U23" s="64">
        <f t="shared" si="23"/>
        <v>0</v>
      </c>
      <c r="V23" s="64">
        <f t="shared" si="23"/>
        <v>0</v>
      </c>
      <c r="W23" s="64">
        <f t="shared" si="23"/>
        <v>0</v>
      </c>
      <c r="X23" s="50">
        <f t="shared" ref="X23:X24" si="24">SUM(D23:W23)</f>
        <v>0.13500000000000001</v>
      </c>
      <c r="Y23" s="49">
        <f t="shared" ref="Y23:Y24" si="25">X23/20</f>
        <v>6.7500000000000008E-3</v>
      </c>
    </row>
    <row r="24" spans="1:26" s="4" customFormat="1">
      <c r="A24" s="63"/>
      <c r="B24" s="13" t="s">
        <v>65</v>
      </c>
      <c r="C24" s="69"/>
      <c r="D24" s="64">
        <v>0</v>
      </c>
      <c r="E24" s="64">
        <v>0</v>
      </c>
      <c r="F24" s="64">
        <v>0</v>
      </c>
      <c r="G24" s="64">
        <v>0</v>
      </c>
      <c r="H24" s="64">
        <v>0</v>
      </c>
      <c r="I24" s="64">
        <v>0</v>
      </c>
      <c r="J24" s="64">
        <v>0</v>
      </c>
      <c r="K24" s="64">
        <v>0</v>
      </c>
      <c r="L24" s="64">
        <v>0</v>
      </c>
      <c r="M24" s="64">
        <v>0</v>
      </c>
      <c r="N24" s="64">
        <v>0</v>
      </c>
      <c r="O24" s="64">
        <v>0</v>
      </c>
      <c r="P24" s="64">
        <v>0</v>
      </c>
      <c r="Q24" s="64">
        <v>0</v>
      </c>
      <c r="R24" s="64">
        <v>0</v>
      </c>
      <c r="S24" s="64">
        <v>0</v>
      </c>
      <c r="T24" s="64">
        <v>0</v>
      </c>
      <c r="U24" s="64">
        <v>0</v>
      </c>
      <c r="V24" s="64">
        <v>0</v>
      </c>
      <c r="W24" s="64">
        <v>0</v>
      </c>
      <c r="X24" s="50">
        <f t="shared" si="24"/>
        <v>0</v>
      </c>
      <c r="Y24" s="49">
        <f t="shared" si="25"/>
        <v>0</v>
      </c>
    </row>
    <row r="25" spans="1:26" s="6" customFormat="1">
      <c r="A25" s="16"/>
      <c r="B25" s="17" t="s">
        <v>78</v>
      </c>
      <c r="C25" s="20"/>
      <c r="D25" s="51">
        <f>D23</f>
        <v>0</v>
      </c>
      <c r="E25" s="51">
        <f t="shared" ref="E25:W25" si="26">E23</f>
        <v>2.7000000000000003E-2</v>
      </c>
      <c r="F25" s="51">
        <f t="shared" si="26"/>
        <v>0</v>
      </c>
      <c r="G25" s="51">
        <f t="shared" si="26"/>
        <v>0</v>
      </c>
      <c r="H25" s="51">
        <f t="shared" si="26"/>
        <v>0</v>
      </c>
      <c r="I25" s="51">
        <f t="shared" si="26"/>
        <v>0</v>
      </c>
      <c r="J25" s="51">
        <f t="shared" si="26"/>
        <v>0</v>
      </c>
      <c r="K25" s="51">
        <f t="shared" si="26"/>
        <v>2.7000000000000003E-2</v>
      </c>
      <c r="L25" s="51">
        <f t="shared" si="26"/>
        <v>0</v>
      </c>
      <c r="M25" s="51">
        <f t="shared" si="26"/>
        <v>0</v>
      </c>
      <c r="N25" s="51">
        <f t="shared" si="26"/>
        <v>0</v>
      </c>
      <c r="O25" s="51">
        <f t="shared" si="26"/>
        <v>0</v>
      </c>
      <c r="P25" s="51">
        <f t="shared" si="26"/>
        <v>0</v>
      </c>
      <c r="Q25" s="51">
        <f t="shared" si="26"/>
        <v>0</v>
      </c>
      <c r="R25" s="51">
        <f t="shared" si="26"/>
        <v>5.4000000000000006E-2</v>
      </c>
      <c r="S25" s="51">
        <f t="shared" si="26"/>
        <v>0</v>
      </c>
      <c r="T25" s="51">
        <f t="shared" si="26"/>
        <v>2.7000000000000003E-2</v>
      </c>
      <c r="U25" s="51">
        <f t="shared" si="26"/>
        <v>0</v>
      </c>
      <c r="V25" s="51">
        <f t="shared" si="26"/>
        <v>0</v>
      </c>
      <c r="W25" s="51">
        <f t="shared" si="26"/>
        <v>0</v>
      </c>
      <c r="X25" s="52">
        <f>SUM(D25:W25)</f>
        <v>0.13500000000000001</v>
      </c>
      <c r="Y25" s="51">
        <f>X25/20</f>
        <v>6.7500000000000008E-3</v>
      </c>
      <c r="Z25" s="4"/>
    </row>
    <row r="26" spans="1:26" s="6" customFormat="1">
      <c r="B26" s="24" t="s">
        <v>13</v>
      </c>
      <c r="C26" s="90"/>
      <c r="D26" s="59">
        <v>0.96618357487922713</v>
      </c>
      <c r="E26" s="59">
        <v>0.93351070036640305</v>
      </c>
      <c r="F26" s="59">
        <v>0.90194270566802237</v>
      </c>
      <c r="G26" s="59">
        <v>0.87144222769857238</v>
      </c>
      <c r="H26" s="59">
        <v>0.84197316685852419</v>
      </c>
      <c r="I26" s="59">
        <v>0.81350064430775282</v>
      </c>
      <c r="J26" s="59">
        <v>0.78599096068381913</v>
      </c>
      <c r="K26" s="59">
        <v>0.75941155621625056</v>
      </c>
      <c r="L26" s="59">
        <v>0.73373097218961414</v>
      </c>
      <c r="M26" s="59">
        <v>0.70891881370977217</v>
      </c>
      <c r="N26" s="59">
        <v>0.68494571372924851</v>
      </c>
      <c r="O26" s="59">
        <v>0.66178329828912896</v>
      </c>
      <c r="P26" s="59">
        <v>0.63940415293635666</v>
      </c>
      <c r="Q26" s="59">
        <v>0.61778179027667302</v>
      </c>
      <c r="R26" s="59">
        <v>0.59689061862480497</v>
      </c>
      <c r="S26" s="59">
        <v>0.57670591171478747</v>
      </c>
      <c r="T26" s="59">
        <v>0.55720377943457733</v>
      </c>
      <c r="U26" s="59">
        <v>0.53836113955031628</v>
      </c>
      <c r="V26" s="59">
        <v>0.52015569038677911</v>
      </c>
      <c r="W26" s="59">
        <v>0.50256588443167061</v>
      </c>
      <c r="X26" s="52"/>
      <c r="Y26" s="51"/>
    </row>
    <row r="27" spans="1:26" s="6" customFormat="1">
      <c r="A27" s="16"/>
      <c r="B27" s="17" t="s">
        <v>86</v>
      </c>
      <c r="C27" s="18"/>
      <c r="D27" s="51">
        <f>D25*D26</f>
        <v>0</v>
      </c>
      <c r="E27" s="51">
        <f t="shared" ref="E27" si="27">E25*E26</f>
        <v>2.5204788909892886E-2</v>
      </c>
      <c r="F27" s="51">
        <f t="shared" ref="F27" si="28">F25*F26</f>
        <v>0</v>
      </c>
      <c r="G27" s="51">
        <f t="shared" ref="G27" si="29">G25*G26</f>
        <v>0</v>
      </c>
      <c r="H27" s="51">
        <f t="shared" ref="H27" si="30">H25*H26</f>
        <v>0</v>
      </c>
      <c r="I27" s="51">
        <f t="shared" ref="I27" si="31">I25*I26</f>
        <v>0</v>
      </c>
      <c r="J27" s="51">
        <f t="shared" ref="J27" si="32">J25*J26</f>
        <v>0</v>
      </c>
      <c r="K27" s="51">
        <f t="shared" ref="K27" si="33">K25*K26</f>
        <v>2.0504112017838767E-2</v>
      </c>
      <c r="L27" s="51">
        <f t="shared" ref="L27" si="34">L25*L26</f>
        <v>0</v>
      </c>
      <c r="M27" s="51">
        <f t="shared" ref="M27" si="35">M25*M26</f>
        <v>0</v>
      </c>
      <c r="N27" s="51">
        <f t="shared" ref="N27" si="36">N25*N26</f>
        <v>0</v>
      </c>
      <c r="O27" s="51">
        <f t="shared" ref="O27" si="37">O25*O26</f>
        <v>0</v>
      </c>
      <c r="P27" s="51">
        <f t="shared" ref="P27" si="38">P25*P26</f>
        <v>0</v>
      </c>
      <c r="Q27" s="51">
        <f t="shared" ref="Q27" si="39">Q25*Q26</f>
        <v>0</v>
      </c>
      <c r="R27" s="51">
        <f t="shared" ref="R27" si="40">R25*R26</f>
        <v>3.2232093405739473E-2</v>
      </c>
      <c r="S27" s="51">
        <f t="shared" ref="S27" si="41">S25*S26</f>
        <v>0</v>
      </c>
      <c r="T27" s="51">
        <f t="shared" ref="T27" si="42">T25*T26</f>
        <v>1.504450204473359E-2</v>
      </c>
      <c r="U27" s="51">
        <f t="shared" ref="U27" si="43">U25*U26</f>
        <v>0</v>
      </c>
      <c r="V27" s="51">
        <f t="shared" ref="V27" si="44">V25*V26</f>
        <v>0</v>
      </c>
      <c r="W27" s="51">
        <f t="shared" ref="W27" si="45">W25*W26</f>
        <v>0</v>
      </c>
      <c r="X27" s="52">
        <f>SUM(D27:W27)</f>
        <v>9.2985496378204718E-2</v>
      </c>
      <c r="Y27" s="51"/>
    </row>
    <row r="28" spans="1:26" s="6" customFormat="1" ht="15.75" thickBot="1">
      <c r="A28" s="21"/>
      <c r="B28" s="22"/>
      <c r="C28" s="23"/>
      <c r="D28" s="54"/>
      <c r="E28" s="54"/>
      <c r="F28" s="54"/>
      <c r="G28" s="54"/>
      <c r="H28" s="54"/>
      <c r="I28" s="54"/>
      <c r="J28" s="54"/>
      <c r="K28" s="54"/>
      <c r="L28" s="54"/>
      <c r="M28" s="54"/>
      <c r="N28" s="54"/>
      <c r="O28" s="54"/>
      <c r="P28" s="54"/>
      <c r="Q28" s="54"/>
      <c r="R28" s="54"/>
      <c r="S28" s="54"/>
      <c r="T28" s="54"/>
      <c r="U28" s="54"/>
      <c r="V28" s="54"/>
      <c r="W28" s="91"/>
      <c r="X28" s="54"/>
      <c r="Y28" s="54"/>
    </row>
    <row r="29" spans="1:26" s="4" customFormat="1">
      <c r="A29" s="16" t="s">
        <v>5</v>
      </c>
      <c r="B29" s="17"/>
      <c r="C29" s="14"/>
      <c r="D29" s="49"/>
      <c r="E29" s="49"/>
      <c r="F29" s="49"/>
      <c r="G29" s="49"/>
      <c r="H29" s="49"/>
      <c r="I29" s="49"/>
      <c r="J29" s="49"/>
      <c r="K29" s="49"/>
      <c r="L29" s="49"/>
      <c r="M29" s="49"/>
      <c r="N29" s="49"/>
      <c r="O29" s="49"/>
      <c r="P29" s="49"/>
      <c r="Q29" s="49"/>
      <c r="R29" s="49"/>
      <c r="S29" s="49"/>
      <c r="T29" s="49"/>
      <c r="U29" s="49"/>
      <c r="V29" s="49"/>
      <c r="W29" s="49"/>
      <c r="X29" s="50"/>
      <c r="Y29" s="49"/>
    </row>
    <row r="30" spans="1:26" s="4" customFormat="1">
      <c r="A30" s="12"/>
      <c r="B30" s="24" t="s">
        <v>48</v>
      </c>
      <c r="C30" s="14"/>
      <c r="D30" s="49"/>
      <c r="E30" s="49"/>
      <c r="F30" s="49"/>
      <c r="G30" s="49"/>
      <c r="H30" s="49"/>
      <c r="I30" s="49"/>
      <c r="J30" s="49"/>
      <c r="K30" s="49"/>
      <c r="L30" s="49"/>
      <c r="M30" s="49"/>
      <c r="N30" s="49"/>
      <c r="O30" s="49"/>
      <c r="P30" s="49"/>
      <c r="Q30" s="49"/>
      <c r="R30" s="49"/>
      <c r="S30" s="49"/>
      <c r="T30" s="49"/>
      <c r="U30" s="49"/>
      <c r="V30" s="49"/>
      <c r="W30" s="49"/>
      <c r="X30" s="50"/>
      <c r="Y30" s="49"/>
    </row>
    <row r="31" spans="1:26" s="4" customFormat="1">
      <c r="A31" s="12"/>
      <c r="B31" s="13" t="s">
        <v>15</v>
      </c>
      <c r="C31" s="14" t="s">
        <v>30</v>
      </c>
      <c r="D31" s="49">
        <v>0</v>
      </c>
      <c r="E31" s="49">
        <v>0</v>
      </c>
      <c r="F31" s="49">
        <v>0</v>
      </c>
      <c r="G31" s="49">
        <v>0</v>
      </c>
      <c r="H31" s="49">
        <v>0</v>
      </c>
      <c r="I31" s="49">
        <v>0</v>
      </c>
      <c r="J31" s="49">
        <f>Assumptions!$D$8</f>
        <v>2.7000000000000003E-2</v>
      </c>
      <c r="K31" s="49">
        <v>0</v>
      </c>
      <c r="L31" s="49">
        <v>0</v>
      </c>
      <c r="M31" s="49">
        <v>0</v>
      </c>
      <c r="N31" s="49">
        <v>0</v>
      </c>
      <c r="O31" s="49">
        <v>0</v>
      </c>
      <c r="P31" s="49">
        <v>0</v>
      </c>
      <c r="Q31" s="49">
        <v>0</v>
      </c>
      <c r="R31" s="49">
        <v>0</v>
      </c>
      <c r="S31" s="49">
        <v>0</v>
      </c>
      <c r="T31" s="49">
        <v>0</v>
      </c>
      <c r="U31" s="49">
        <v>0</v>
      </c>
      <c r="V31" s="49">
        <v>0</v>
      </c>
      <c r="W31" s="49">
        <v>0</v>
      </c>
      <c r="X31" s="50">
        <f t="shared" ref="X31:X35" si="46">SUM(D31:W31)</f>
        <v>2.7000000000000003E-2</v>
      </c>
      <c r="Y31" s="49">
        <f t="shared" ref="Y31:Y33" si="47">X31/20</f>
        <v>1.3500000000000001E-3</v>
      </c>
    </row>
    <row r="32" spans="1:26" s="4" customFormat="1">
      <c r="A32" s="12"/>
      <c r="B32" s="13" t="s">
        <v>15</v>
      </c>
      <c r="C32" s="14" t="s">
        <v>31</v>
      </c>
      <c r="D32" s="49">
        <v>0</v>
      </c>
      <c r="E32" s="49">
        <v>0</v>
      </c>
      <c r="F32" s="49">
        <v>0</v>
      </c>
      <c r="G32" s="49">
        <v>0</v>
      </c>
      <c r="H32" s="49">
        <v>0</v>
      </c>
      <c r="I32" s="49">
        <v>0</v>
      </c>
      <c r="J32" s="49">
        <f>Assumptions!$D$8</f>
        <v>2.7000000000000003E-2</v>
      </c>
      <c r="K32" s="49">
        <v>0</v>
      </c>
      <c r="L32" s="49">
        <v>0</v>
      </c>
      <c r="M32" s="49">
        <v>0</v>
      </c>
      <c r="N32" s="49">
        <v>0</v>
      </c>
      <c r="O32" s="49">
        <v>0</v>
      </c>
      <c r="P32" s="49">
        <v>0</v>
      </c>
      <c r="Q32" s="49">
        <v>0</v>
      </c>
      <c r="R32" s="49">
        <v>0</v>
      </c>
      <c r="S32" s="49">
        <v>0</v>
      </c>
      <c r="T32" s="49">
        <v>0</v>
      </c>
      <c r="U32" s="49">
        <v>0</v>
      </c>
      <c r="V32" s="49">
        <v>0</v>
      </c>
      <c r="W32" s="49">
        <v>0</v>
      </c>
      <c r="X32" s="50">
        <f t="shared" si="46"/>
        <v>2.7000000000000003E-2</v>
      </c>
      <c r="Y32" s="49">
        <f t="shared" si="47"/>
        <v>1.3500000000000001E-3</v>
      </c>
    </row>
    <row r="33" spans="1:25" s="4" customFormat="1">
      <c r="A33" s="12"/>
      <c r="B33" s="13" t="s">
        <v>15</v>
      </c>
      <c r="C33" s="14" t="s">
        <v>32</v>
      </c>
      <c r="D33" s="49">
        <v>0</v>
      </c>
      <c r="E33" s="49">
        <v>0</v>
      </c>
      <c r="F33" s="49">
        <v>0</v>
      </c>
      <c r="G33" s="49">
        <v>0</v>
      </c>
      <c r="H33" s="49">
        <v>0</v>
      </c>
      <c r="I33" s="49">
        <v>0</v>
      </c>
      <c r="J33" s="49">
        <f>Assumptions!$D$8</f>
        <v>2.7000000000000003E-2</v>
      </c>
      <c r="K33" s="49">
        <v>0</v>
      </c>
      <c r="L33" s="49">
        <v>0</v>
      </c>
      <c r="M33" s="49">
        <v>0</v>
      </c>
      <c r="N33" s="49">
        <v>0</v>
      </c>
      <c r="O33" s="49">
        <v>0</v>
      </c>
      <c r="P33" s="49">
        <v>0</v>
      </c>
      <c r="Q33" s="49">
        <v>0</v>
      </c>
      <c r="R33" s="49">
        <v>0</v>
      </c>
      <c r="S33" s="49">
        <v>0</v>
      </c>
      <c r="T33" s="49">
        <v>0</v>
      </c>
      <c r="U33" s="49">
        <v>0</v>
      </c>
      <c r="V33" s="49">
        <v>0</v>
      </c>
      <c r="W33" s="49">
        <v>0</v>
      </c>
      <c r="X33" s="50">
        <f t="shared" si="46"/>
        <v>2.7000000000000003E-2</v>
      </c>
      <c r="Y33" s="49">
        <f t="shared" si="47"/>
        <v>1.3500000000000001E-3</v>
      </c>
    </row>
    <row r="34" spans="1:25" s="4" customFormat="1">
      <c r="A34" s="19"/>
      <c r="B34" s="13" t="s">
        <v>15</v>
      </c>
      <c r="C34" s="14">
        <v>453</v>
      </c>
      <c r="D34" s="49">
        <v>0</v>
      </c>
      <c r="E34" s="49">
        <v>0</v>
      </c>
      <c r="F34" s="49">
        <v>0</v>
      </c>
      <c r="G34" s="49">
        <v>0</v>
      </c>
      <c r="H34" s="49">
        <v>0</v>
      </c>
      <c r="I34" s="49">
        <v>0</v>
      </c>
      <c r="J34" s="49">
        <v>0</v>
      </c>
      <c r="K34" s="49">
        <v>0</v>
      </c>
      <c r="L34" s="49">
        <v>0</v>
      </c>
      <c r="M34" s="49">
        <v>0</v>
      </c>
      <c r="N34" s="49">
        <v>0</v>
      </c>
      <c r="O34" s="49">
        <v>0</v>
      </c>
      <c r="P34" s="49">
        <v>0</v>
      </c>
      <c r="Q34" s="49">
        <v>0</v>
      </c>
      <c r="R34" s="49">
        <f>Assumptions!$D$8</f>
        <v>2.7000000000000003E-2</v>
      </c>
      <c r="S34" s="49">
        <v>0</v>
      </c>
      <c r="T34" s="49">
        <v>0</v>
      </c>
      <c r="U34" s="49">
        <v>0</v>
      </c>
      <c r="V34" s="49">
        <v>0</v>
      </c>
      <c r="W34" s="49">
        <v>0</v>
      </c>
      <c r="X34" s="50">
        <f t="shared" si="46"/>
        <v>2.7000000000000003E-2</v>
      </c>
      <c r="Y34" s="49">
        <f>X34/20</f>
        <v>1.3500000000000001E-3</v>
      </c>
    </row>
    <row r="35" spans="1:25" s="4" customFormat="1">
      <c r="A35" s="19"/>
      <c r="B35" s="13" t="s">
        <v>15</v>
      </c>
      <c r="C35" s="14">
        <v>488</v>
      </c>
      <c r="D35" s="49">
        <v>0</v>
      </c>
      <c r="E35" s="49">
        <v>0</v>
      </c>
      <c r="F35" s="49">
        <v>0</v>
      </c>
      <c r="G35" s="49">
        <v>0</v>
      </c>
      <c r="H35" s="49">
        <v>0</v>
      </c>
      <c r="I35" s="49">
        <v>0</v>
      </c>
      <c r="J35" s="49">
        <v>0</v>
      </c>
      <c r="K35" s="49">
        <v>0</v>
      </c>
      <c r="L35" s="49">
        <v>0</v>
      </c>
      <c r="M35" s="49">
        <v>0</v>
      </c>
      <c r="N35" s="49">
        <v>0</v>
      </c>
      <c r="O35" s="49">
        <v>0</v>
      </c>
      <c r="P35" s="49">
        <v>0</v>
      </c>
      <c r="Q35" s="49">
        <v>0</v>
      </c>
      <c r="R35" s="49">
        <f>Assumptions!$D$8</f>
        <v>2.7000000000000003E-2</v>
      </c>
      <c r="S35" s="49">
        <v>0</v>
      </c>
      <c r="T35" s="49">
        <v>0</v>
      </c>
      <c r="U35" s="49">
        <v>0</v>
      </c>
      <c r="V35" s="49">
        <v>0</v>
      </c>
      <c r="W35" s="49">
        <v>0</v>
      </c>
      <c r="X35" s="50">
        <f t="shared" si="46"/>
        <v>2.7000000000000003E-2</v>
      </c>
      <c r="Y35" s="49">
        <f>X35/20</f>
        <v>1.3500000000000001E-3</v>
      </c>
    </row>
    <row r="36" spans="1:25" s="6" customFormat="1">
      <c r="A36" s="16"/>
      <c r="B36" s="17" t="s">
        <v>1</v>
      </c>
      <c r="C36" s="18"/>
      <c r="D36" s="51">
        <f t="shared" ref="D36:K36" si="48">SUM(D34:D35)</f>
        <v>0</v>
      </c>
      <c r="E36" s="51">
        <f t="shared" si="48"/>
        <v>0</v>
      </c>
      <c r="F36" s="51">
        <f t="shared" si="48"/>
        <v>0</v>
      </c>
      <c r="G36" s="51">
        <f t="shared" si="48"/>
        <v>0</v>
      </c>
      <c r="H36" s="51">
        <f t="shared" si="48"/>
        <v>0</v>
      </c>
      <c r="I36" s="51">
        <f t="shared" si="48"/>
        <v>0</v>
      </c>
      <c r="J36" s="51">
        <f t="shared" si="48"/>
        <v>0</v>
      </c>
      <c r="K36" s="51">
        <f t="shared" si="48"/>
        <v>0</v>
      </c>
      <c r="L36" s="51">
        <f t="shared" ref="L36:W36" si="49">SUM(L31:L35)</f>
        <v>0</v>
      </c>
      <c r="M36" s="51">
        <f t="shared" si="49"/>
        <v>0</v>
      </c>
      <c r="N36" s="51">
        <f t="shared" si="49"/>
        <v>0</v>
      </c>
      <c r="O36" s="51">
        <f t="shared" si="49"/>
        <v>0</v>
      </c>
      <c r="P36" s="51">
        <f t="shared" si="49"/>
        <v>0</v>
      </c>
      <c r="Q36" s="51">
        <f t="shared" si="49"/>
        <v>0</v>
      </c>
      <c r="R36" s="51">
        <f t="shared" si="49"/>
        <v>5.4000000000000006E-2</v>
      </c>
      <c r="S36" s="51">
        <f t="shared" si="49"/>
        <v>0</v>
      </c>
      <c r="T36" s="51">
        <f t="shared" si="49"/>
        <v>0</v>
      </c>
      <c r="U36" s="51">
        <f t="shared" si="49"/>
        <v>0</v>
      </c>
      <c r="V36" s="51">
        <f t="shared" si="49"/>
        <v>0</v>
      </c>
      <c r="W36" s="51">
        <f t="shared" si="49"/>
        <v>0</v>
      </c>
      <c r="X36" s="52">
        <f>SUM(D36:W36)</f>
        <v>5.4000000000000006E-2</v>
      </c>
      <c r="Y36" s="51">
        <f>X36/20</f>
        <v>2.7000000000000001E-3</v>
      </c>
    </row>
    <row r="37" spans="1:25" s="6" customFormat="1">
      <c r="B37" s="24" t="s">
        <v>13</v>
      </c>
      <c r="C37" s="90"/>
      <c r="D37" s="59">
        <v>0.96618357487922713</v>
      </c>
      <c r="E37" s="59">
        <v>0.93351070036640305</v>
      </c>
      <c r="F37" s="59">
        <v>0.90194270566802237</v>
      </c>
      <c r="G37" s="59">
        <v>0.87144222769857238</v>
      </c>
      <c r="H37" s="59">
        <v>0.84197316685852419</v>
      </c>
      <c r="I37" s="59">
        <v>0.81350064430775282</v>
      </c>
      <c r="J37" s="59">
        <v>0.78599096068381913</v>
      </c>
      <c r="K37" s="59">
        <v>0.75941155621625056</v>
      </c>
      <c r="L37" s="59">
        <v>0.73373097218961414</v>
      </c>
      <c r="M37" s="59">
        <v>0.70891881370977217</v>
      </c>
      <c r="N37" s="59">
        <v>0.68494571372924851</v>
      </c>
      <c r="O37" s="59">
        <v>0.66178329828912896</v>
      </c>
      <c r="P37" s="59">
        <v>0.63940415293635666</v>
      </c>
      <c r="Q37" s="59">
        <v>0.61778179027667302</v>
      </c>
      <c r="R37" s="59">
        <v>0.59689061862480497</v>
      </c>
      <c r="S37" s="59">
        <v>0.57670591171478747</v>
      </c>
      <c r="T37" s="59">
        <v>0.55720377943457733</v>
      </c>
      <c r="U37" s="59">
        <v>0.53836113955031628</v>
      </c>
      <c r="V37" s="59">
        <v>0.52015569038677911</v>
      </c>
      <c r="W37" s="59">
        <v>0.50256588443167061</v>
      </c>
      <c r="X37" s="52"/>
      <c r="Y37" s="51"/>
    </row>
    <row r="38" spans="1:25" s="6" customFormat="1">
      <c r="A38" s="16"/>
      <c r="B38" s="17" t="s">
        <v>14</v>
      </c>
      <c r="C38" s="18"/>
      <c r="D38" s="51">
        <f>D36*D37</f>
        <v>0</v>
      </c>
      <c r="E38" s="51">
        <f t="shared" ref="E38" si="50">E36*E37</f>
        <v>0</v>
      </c>
      <c r="F38" s="51">
        <f t="shared" ref="F38" si="51">F36*F37</f>
        <v>0</v>
      </c>
      <c r="G38" s="51">
        <f t="shared" ref="G38" si="52">G36*G37</f>
        <v>0</v>
      </c>
      <c r="H38" s="51">
        <f t="shared" ref="H38" si="53">H36*H37</f>
        <v>0</v>
      </c>
      <c r="I38" s="51">
        <f t="shared" ref="I38" si="54">I36*I37</f>
        <v>0</v>
      </c>
      <c r="J38" s="51">
        <f t="shared" ref="J38" si="55">J36*J37</f>
        <v>0</v>
      </c>
      <c r="K38" s="51">
        <f t="shared" ref="K38" si="56">K36*K37</f>
        <v>0</v>
      </c>
      <c r="L38" s="51">
        <f t="shared" ref="L38" si="57">L36*L37</f>
        <v>0</v>
      </c>
      <c r="M38" s="51">
        <f t="shared" ref="M38" si="58">M36*M37</f>
        <v>0</v>
      </c>
      <c r="N38" s="51">
        <f t="shared" ref="N38" si="59">N36*N37</f>
        <v>0</v>
      </c>
      <c r="O38" s="51">
        <f t="shared" ref="O38" si="60">O36*O37</f>
        <v>0</v>
      </c>
      <c r="P38" s="51">
        <f t="shared" ref="P38" si="61">P36*P37</f>
        <v>0</v>
      </c>
      <c r="Q38" s="51">
        <f t="shared" ref="Q38" si="62">Q36*Q37</f>
        <v>0</v>
      </c>
      <c r="R38" s="51">
        <f t="shared" ref="R38" si="63">R36*R37</f>
        <v>3.2232093405739473E-2</v>
      </c>
      <c r="S38" s="51">
        <f t="shared" ref="S38" si="64">S36*S37</f>
        <v>0</v>
      </c>
      <c r="T38" s="51">
        <f t="shared" ref="T38" si="65">T36*T37</f>
        <v>0</v>
      </c>
      <c r="U38" s="51">
        <f t="shared" ref="U38" si="66">U36*U37</f>
        <v>0</v>
      </c>
      <c r="V38" s="51">
        <f t="shared" ref="V38" si="67">V36*V37</f>
        <v>0</v>
      </c>
      <c r="W38" s="51">
        <f t="shared" ref="W38" si="68">W36*W37</f>
        <v>0</v>
      </c>
      <c r="X38" s="52">
        <f>SUM(D38:W38)</f>
        <v>3.2232093405739473E-2</v>
      </c>
      <c r="Y38" s="51"/>
    </row>
    <row r="39" spans="1:25" s="6" customFormat="1">
      <c r="A39" s="16"/>
      <c r="B39" s="17"/>
      <c r="C39" s="18"/>
      <c r="D39" s="51"/>
      <c r="E39" s="51"/>
      <c r="F39" s="51"/>
      <c r="G39" s="51"/>
      <c r="H39" s="51"/>
      <c r="I39" s="51"/>
      <c r="J39" s="51"/>
      <c r="K39" s="51"/>
      <c r="L39" s="51"/>
      <c r="M39" s="51"/>
      <c r="N39" s="51"/>
      <c r="O39" s="51"/>
      <c r="P39" s="51"/>
      <c r="Q39" s="51"/>
      <c r="R39" s="51"/>
      <c r="S39" s="51"/>
      <c r="T39" s="51"/>
      <c r="U39" s="51"/>
      <c r="V39" s="51"/>
      <c r="W39" s="51"/>
      <c r="X39" s="52"/>
      <c r="Y39" s="51"/>
    </row>
    <row r="40" spans="1:25" s="6" customFormat="1">
      <c r="A40" s="16"/>
      <c r="B40" s="24" t="s">
        <v>39</v>
      </c>
      <c r="C40" s="90"/>
      <c r="D40" s="51"/>
      <c r="E40" s="51"/>
      <c r="F40" s="51"/>
      <c r="G40" s="51"/>
      <c r="H40" s="51"/>
      <c r="I40" s="51"/>
      <c r="J40" s="51"/>
      <c r="K40" s="51"/>
      <c r="L40" s="51"/>
      <c r="M40" s="51"/>
      <c r="N40" s="51"/>
      <c r="O40" s="51"/>
      <c r="P40" s="51"/>
      <c r="Q40" s="51"/>
      <c r="R40" s="51"/>
      <c r="S40" s="51"/>
      <c r="T40" s="51"/>
      <c r="U40" s="51"/>
      <c r="V40" s="51"/>
      <c r="W40" s="51"/>
      <c r="X40" s="52"/>
      <c r="Y40" s="51"/>
    </row>
    <row r="41" spans="1:25" s="4" customFormat="1">
      <c r="A41" s="19"/>
      <c r="B41" s="13" t="s">
        <v>15</v>
      </c>
      <c r="C41" s="14" t="s">
        <v>33</v>
      </c>
      <c r="D41" s="49">
        <v>0</v>
      </c>
      <c r="E41" s="49">
        <v>0</v>
      </c>
      <c r="F41" s="49">
        <v>0</v>
      </c>
      <c r="G41" s="49">
        <v>0</v>
      </c>
      <c r="H41" s="49">
        <v>0</v>
      </c>
      <c r="I41" s="49">
        <v>0</v>
      </c>
      <c r="J41" s="49">
        <v>0</v>
      </c>
      <c r="K41" s="49">
        <v>0</v>
      </c>
      <c r="L41" s="49">
        <v>0</v>
      </c>
      <c r="M41" s="49">
        <v>0</v>
      </c>
      <c r="N41" s="49">
        <v>0</v>
      </c>
      <c r="O41" s="49">
        <v>0</v>
      </c>
      <c r="P41" s="49">
        <v>0</v>
      </c>
      <c r="Q41" s="49">
        <f>Assumptions!$D$8</f>
        <v>2.7000000000000003E-2</v>
      </c>
      <c r="R41" s="49">
        <v>0</v>
      </c>
      <c r="S41" s="49">
        <v>0</v>
      </c>
      <c r="T41" s="49">
        <v>0</v>
      </c>
      <c r="U41" s="49">
        <v>0</v>
      </c>
      <c r="V41" s="49">
        <v>0</v>
      </c>
      <c r="W41" s="49">
        <v>0</v>
      </c>
      <c r="X41" s="50">
        <f t="shared" ref="X41:X45" si="69">SUM(D41:W41)</f>
        <v>2.7000000000000003E-2</v>
      </c>
      <c r="Y41" s="49">
        <f t="shared" ref="Y41:Y46" si="70">X41/20</f>
        <v>1.3500000000000001E-3</v>
      </c>
    </row>
    <row r="42" spans="1:25" s="4" customFormat="1">
      <c r="A42" s="19"/>
      <c r="B42" s="13" t="s">
        <v>15</v>
      </c>
      <c r="C42" s="14" t="s">
        <v>34</v>
      </c>
      <c r="D42" s="49">
        <v>0</v>
      </c>
      <c r="E42" s="49">
        <v>0</v>
      </c>
      <c r="F42" s="49">
        <v>0</v>
      </c>
      <c r="G42" s="49">
        <v>0</v>
      </c>
      <c r="H42" s="49">
        <v>0</v>
      </c>
      <c r="I42" s="49">
        <v>0</v>
      </c>
      <c r="J42" s="49">
        <v>0</v>
      </c>
      <c r="K42" s="49">
        <v>0</v>
      </c>
      <c r="L42" s="49">
        <v>0</v>
      </c>
      <c r="M42" s="49">
        <v>0</v>
      </c>
      <c r="N42" s="49">
        <v>0</v>
      </c>
      <c r="O42" s="49">
        <v>0</v>
      </c>
      <c r="P42" s="49">
        <v>0</v>
      </c>
      <c r="Q42" s="49">
        <f>Assumptions!$D$8</f>
        <v>2.7000000000000003E-2</v>
      </c>
      <c r="R42" s="49">
        <v>0</v>
      </c>
      <c r="S42" s="49">
        <v>0</v>
      </c>
      <c r="T42" s="49">
        <v>0</v>
      </c>
      <c r="U42" s="49">
        <v>0</v>
      </c>
      <c r="V42" s="49">
        <v>0</v>
      </c>
      <c r="W42" s="49">
        <v>0</v>
      </c>
      <c r="X42" s="50">
        <f t="shared" si="69"/>
        <v>2.7000000000000003E-2</v>
      </c>
      <c r="Y42" s="49">
        <f t="shared" si="70"/>
        <v>1.3500000000000001E-3</v>
      </c>
    </row>
    <row r="43" spans="1:25" s="4" customFormat="1">
      <c r="A43" s="19"/>
      <c r="B43" s="13" t="s">
        <v>15</v>
      </c>
      <c r="C43" s="14" t="s">
        <v>35</v>
      </c>
      <c r="D43" s="49">
        <v>0</v>
      </c>
      <c r="E43" s="49">
        <v>0</v>
      </c>
      <c r="F43" s="49">
        <v>0</v>
      </c>
      <c r="G43" s="49">
        <v>0</v>
      </c>
      <c r="H43" s="49">
        <f>Assumptions!$D$8</f>
        <v>2.7000000000000003E-2</v>
      </c>
      <c r="I43" s="49">
        <v>0</v>
      </c>
      <c r="J43" s="49">
        <v>0</v>
      </c>
      <c r="K43" s="49">
        <v>0</v>
      </c>
      <c r="L43" s="49">
        <v>0</v>
      </c>
      <c r="M43" s="49">
        <v>0</v>
      </c>
      <c r="N43" s="49">
        <v>0</v>
      </c>
      <c r="O43" s="49">
        <v>0</v>
      </c>
      <c r="P43" s="49">
        <v>0</v>
      </c>
      <c r="Q43" s="49">
        <v>0</v>
      </c>
      <c r="R43" s="49">
        <v>0</v>
      </c>
      <c r="S43" s="49">
        <v>0</v>
      </c>
      <c r="T43" s="49">
        <v>0</v>
      </c>
      <c r="U43" s="49">
        <v>0</v>
      </c>
      <c r="V43" s="49">
        <v>0</v>
      </c>
      <c r="W43" s="49">
        <f>Assumptions!$D$8</f>
        <v>2.7000000000000003E-2</v>
      </c>
      <c r="X43" s="50">
        <f>SUM(E43:W43)</f>
        <v>5.4000000000000006E-2</v>
      </c>
      <c r="Y43" s="49">
        <f t="shared" si="70"/>
        <v>2.7000000000000001E-3</v>
      </c>
    </row>
    <row r="44" spans="1:25" s="4" customFormat="1">
      <c r="A44" s="19"/>
      <c r="B44" s="13" t="s">
        <v>15</v>
      </c>
      <c r="C44" s="14" t="s">
        <v>36</v>
      </c>
      <c r="D44" s="49">
        <v>0</v>
      </c>
      <c r="E44" s="49">
        <v>0</v>
      </c>
      <c r="F44" s="49">
        <v>0</v>
      </c>
      <c r="G44" s="49">
        <v>0</v>
      </c>
      <c r="H44" s="49">
        <f>Assumptions!$D$8</f>
        <v>2.7000000000000003E-2</v>
      </c>
      <c r="I44" s="49">
        <v>0</v>
      </c>
      <c r="J44" s="49">
        <v>0</v>
      </c>
      <c r="K44" s="49">
        <v>0</v>
      </c>
      <c r="L44" s="49">
        <v>0</v>
      </c>
      <c r="M44" s="49">
        <v>0</v>
      </c>
      <c r="N44" s="49">
        <v>0</v>
      </c>
      <c r="O44" s="49">
        <v>0</v>
      </c>
      <c r="P44" s="49">
        <v>0</v>
      </c>
      <c r="Q44" s="49">
        <v>0</v>
      </c>
      <c r="R44" s="49">
        <v>0</v>
      </c>
      <c r="S44" s="49">
        <v>0</v>
      </c>
      <c r="T44" s="49">
        <v>0</v>
      </c>
      <c r="U44" s="49">
        <v>0</v>
      </c>
      <c r="V44" s="49">
        <v>0</v>
      </c>
      <c r="W44" s="49">
        <f>Assumptions!$D$8</f>
        <v>2.7000000000000003E-2</v>
      </c>
      <c r="X44" s="50">
        <f>SUM(E44:W44)</f>
        <v>5.4000000000000006E-2</v>
      </c>
      <c r="Y44" s="49">
        <f t="shared" si="70"/>
        <v>2.7000000000000001E-3</v>
      </c>
    </row>
    <row r="45" spans="1:25" s="4" customFormat="1">
      <c r="A45" s="19"/>
      <c r="B45" s="13" t="s">
        <v>15</v>
      </c>
      <c r="C45" s="14" t="s">
        <v>37</v>
      </c>
      <c r="D45" s="49">
        <v>0</v>
      </c>
      <c r="E45" s="49">
        <v>0</v>
      </c>
      <c r="F45" s="49">
        <v>0</v>
      </c>
      <c r="G45" s="49">
        <v>0</v>
      </c>
      <c r="H45" s="49">
        <v>0</v>
      </c>
      <c r="I45" s="49">
        <v>0</v>
      </c>
      <c r="J45" s="49">
        <v>0</v>
      </c>
      <c r="K45" s="49">
        <v>0</v>
      </c>
      <c r="L45" s="49">
        <v>0</v>
      </c>
      <c r="M45" s="49">
        <v>0</v>
      </c>
      <c r="N45" s="49">
        <v>0</v>
      </c>
      <c r="O45" s="49">
        <v>0</v>
      </c>
      <c r="P45" s="49">
        <v>0</v>
      </c>
      <c r="Q45" s="49">
        <f>Assumptions!$D$8</f>
        <v>2.7000000000000003E-2</v>
      </c>
      <c r="R45" s="49">
        <v>0</v>
      </c>
      <c r="S45" s="49">
        <v>0</v>
      </c>
      <c r="T45" s="49">
        <v>0</v>
      </c>
      <c r="U45" s="49">
        <v>0</v>
      </c>
      <c r="V45" s="49">
        <v>0</v>
      </c>
      <c r="W45" s="49">
        <v>0</v>
      </c>
      <c r="X45" s="50">
        <f t="shared" si="69"/>
        <v>2.7000000000000003E-2</v>
      </c>
      <c r="Y45" s="49">
        <f t="shared" si="70"/>
        <v>1.3500000000000001E-3</v>
      </c>
    </row>
    <row r="46" spans="1:25" s="6" customFormat="1">
      <c r="A46" s="16"/>
      <c r="B46" s="17" t="s">
        <v>1</v>
      </c>
      <c r="C46" s="14"/>
      <c r="D46" s="51">
        <f>SUM(D41:D44)</f>
        <v>0</v>
      </c>
      <c r="E46" s="51">
        <f>SUM(E41:E45)</f>
        <v>0</v>
      </c>
      <c r="F46" s="51">
        <f t="shared" ref="F46:W46" si="71">SUM(F41:F45)</f>
        <v>0</v>
      </c>
      <c r="G46" s="51">
        <f t="shared" si="71"/>
        <v>0</v>
      </c>
      <c r="H46" s="51">
        <f t="shared" si="71"/>
        <v>5.4000000000000006E-2</v>
      </c>
      <c r="I46" s="51">
        <f t="shared" si="71"/>
        <v>0</v>
      </c>
      <c r="J46" s="51">
        <f t="shared" si="71"/>
        <v>0</v>
      </c>
      <c r="K46" s="51">
        <f t="shared" si="71"/>
        <v>0</v>
      </c>
      <c r="L46" s="51">
        <f t="shared" si="71"/>
        <v>0</v>
      </c>
      <c r="M46" s="51">
        <f t="shared" si="71"/>
        <v>0</v>
      </c>
      <c r="N46" s="51">
        <f t="shared" si="71"/>
        <v>0</v>
      </c>
      <c r="O46" s="51">
        <f t="shared" si="71"/>
        <v>0</v>
      </c>
      <c r="P46" s="51">
        <f>SUM(P41:P45)</f>
        <v>0</v>
      </c>
      <c r="Q46" s="51">
        <f t="shared" si="71"/>
        <v>8.1000000000000016E-2</v>
      </c>
      <c r="R46" s="51">
        <f t="shared" si="71"/>
        <v>0</v>
      </c>
      <c r="S46" s="51">
        <f t="shared" si="71"/>
        <v>0</v>
      </c>
      <c r="T46" s="51">
        <f t="shared" si="71"/>
        <v>0</v>
      </c>
      <c r="U46" s="51">
        <f t="shared" si="71"/>
        <v>0</v>
      </c>
      <c r="V46" s="51">
        <f t="shared" si="71"/>
        <v>0</v>
      </c>
      <c r="W46" s="51">
        <f t="shared" si="71"/>
        <v>5.4000000000000006E-2</v>
      </c>
      <c r="X46" s="52">
        <f>SUM(D46:W46)</f>
        <v>0.189</v>
      </c>
      <c r="Y46" s="51">
        <f t="shared" si="70"/>
        <v>9.4500000000000001E-3</v>
      </c>
    </row>
    <row r="47" spans="1:25" s="6" customFormat="1">
      <c r="B47" s="13" t="s">
        <v>13</v>
      </c>
      <c r="C47" s="90"/>
      <c r="D47" s="59">
        <v>0.96618357487922713</v>
      </c>
      <c r="E47" s="59">
        <v>0.93351070036640305</v>
      </c>
      <c r="F47" s="59">
        <v>0.90194270566802237</v>
      </c>
      <c r="G47" s="59">
        <v>0.87144222769857238</v>
      </c>
      <c r="H47" s="59">
        <v>0.84197316685852419</v>
      </c>
      <c r="I47" s="59">
        <v>0.81350064430775282</v>
      </c>
      <c r="J47" s="59">
        <v>0.78599096068381913</v>
      </c>
      <c r="K47" s="59">
        <v>0.75941155621625056</v>
      </c>
      <c r="L47" s="59">
        <v>0.73373097218961414</v>
      </c>
      <c r="M47" s="59">
        <v>0.70891881370977217</v>
      </c>
      <c r="N47" s="59">
        <v>0.68494571372924851</v>
      </c>
      <c r="O47" s="59">
        <v>0.66178329828912896</v>
      </c>
      <c r="P47" s="59">
        <v>0.63940415293635666</v>
      </c>
      <c r="Q47" s="59">
        <v>0.61778179027667302</v>
      </c>
      <c r="R47" s="59">
        <v>0.59689061862480497</v>
      </c>
      <c r="S47" s="59">
        <v>0.57670591171478747</v>
      </c>
      <c r="T47" s="59">
        <v>0.55720377943457733</v>
      </c>
      <c r="U47" s="59">
        <v>0.53836113955031628</v>
      </c>
      <c r="V47" s="59">
        <v>0.52015569038677911</v>
      </c>
      <c r="W47" s="59">
        <v>0.50256588443167061</v>
      </c>
      <c r="X47" s="52"/>
      <c r="Y47" s="51"/>
    </row>
    <row r="48" spans="1:25" s="6" customFormat="1">
      <c r="A48" s="16"/>
      <c r="B48" s="17" t="s">
        <v>14</v>
      </c>
      <c r="C48" s="18"/>
      <c r="D48" s="51">
        <f>D46*D47</f>
        <v>0</v>
      </c>
      <c r="E48" s="51">
        <f t="shared" ref="E48" si="72">E46*E47</f>
        <v>0</v>
      </c>
      <c r="F48" s="51">
        <f t="shared" ref="F48" si="73">F46*F47</f>
        <v>0</v>
      </c>
      <c r="G48" s="51">
        <f t="shared" ref="G48" si="74">G46*G47</f>
        <v>0</v>
      </c>
      <c r="H48" s="51">
        <f t="shared" ref="H48" si="75">H46*H47</f>
        <v>4.5466551010360311E-2</v>
      </c>
      <c r="I48" s="51">
        <f t="shared" ref="I48" si="76">I46*I47</f>
        <v>0</v>
      </c>
      <c r="J48" s="51">
        <f t="shared" ref="J48" si="77">J46*J47</f>
        <v>0</v>
      </c>
      <c r="K48" s="51">
        <f t="shared" ref="K48" si="78">K46*K47</f>
        <v>0</v>
      </c>
      <c r="L48" s="51">
        <f t="shared" ref="L48" si="79">L46*L47</f>
        <v>0</v>
      </c>
      <c r="M48" s="51">
        <f t="shared" ref="M48" si="80">M46*M47</f>
        <v>0</v>
      </c>
      <c r="N48" s="51">
        <f t="shared" ref="N48" si="81">N46*N47</f>
        <v>0</v>
      </c>
      <c r="O48" s="51">
        <f t="shared" ref="O48" si="82">O46*O47</f>
        <v>0</v>
      </c>
      <c r="P48" s="51">
        <f t="shared" ref="P48" si="83">P46*P47</f>
        <v>0</v>
      </c>
      <c r="Q48" s="51">
        <f t="shared" ref="Q48" si="84">Q46*Q47</f>
        <v>5.0040325012410528E-2</v>
      </c>
      <c r="R48" s="51">
        <f t="shared" ref="R48" si="85">R46*R47</f>
        <v>0</v>
      </c>
      <c r="S48" s="51">
        <f t="shared" ref="S48" si="86">S46*S47</f>
        <v>0</v>
      </c>
      <c r="T48" s="51">
        <f t="shared" ref="T48" si="87">T46*T47</f>
        <v>0</v>
      </c>
      <c r="U48" s="51">
        <f t="shared" ref="U48" si="88">U46*U47</f>
        <v>0</v>
      </c>
      <c r="V48" s="51">
        <f t="shared" ref="V48" si="89">V46*V47</f>
        <v>0</v>
      </c>
      <c r="W48" s="51">
        <f t="shared" ref="W48" si="90">W46*W47</f>
        <v>2.7138557759310216E-2</v>
      </c>
      <c r="X48" s="52">
        <f>SUM(D48:W48)</f>
        <v>0.12264543378208105</v>
      </c>
      <c r="Y48" s="51"/>
    </row>
    <row r="49" spans="1:25" s="6" customFormat="1">
      <c r="A49" s="16"/>
      <c r="B49" s="13"/>
      <c r="C49" s="18"/>
      <c r="D49" s="51"/>
      <c r="E49" s="51"/>
      <c r="F49" s="51"/>
      <c r="G49" s="51"/>
      <c r="H49" s="51"/>
      <c r="I49" s="51"/>
      <c r="J49" s="51"/>
      <c r="K49" s="51"/>
      <c r="L49" s="51"/>
      <c r="M49" s="51"/>
      <c r="N49" s="51"/>
      <c r="O49" s="51"/>
      <c r="P49" s="51"/>
      <c r="Q49" s="51"/>
      <c r="R49" s="51"/>
      <c r="S49" s="51"/>
      <c r="T49" s="51"/>
      <c r="U49" s="51"/>
      <c r="V49" s="51"/>
      <c r="W49" s="51"/>
      <c r="X49" s="52"/>
      <c r="Y49" s="51"/>
    </row>
    <row r="50" spans="1:25" s="6" customFormat="1">
      <c r="A50" s="16"/>
      <c r="B50" s="24" t="s">
        <v>40</v>
      </c>
      <c r="C50" s="18"/>
      <c r="D50" s="51"/>
      <c r="E50" s="51"/>
      <c r="F50" s="51"/>
      <c r="G50" s="51"/>
      <c r="H50" s="51"/>
      <c r="I50" s="51"/>
      <c r="J50" s="51"/>
      <c r="K50" s="51"/>
      <c r="L50" s="51"/>
      <c r="M50" s="51"/>
      <c r="N50" s="51"/>
      <c r="O50" s="51"/>
      <c r="P50" s="51"/>
      <c r="Q50" s="51"/>
      <c r="R50" s="51"/>
      <c r="S50" s="51"/>
      <c r="T50" s="51"/>
      <c r="U50" s="51"/>
      <c r="V50" s="51"/>
      <c r="W50" s="51"/>
      <c r="X50" s="52"/>
      <c r="Y50" s="51"/>
    </row>
    <row r="51" spans="1:25" s="4" customFormat="1">
      <c r="A51" s="19"/>
      <c r="B51" s="13" t="s">
        <v>15</v>
      </c>
      <c r="C51" s="14" t="s">
        <v>6</v>
      </c>
      <c r="D51" s="49">
        <v>0</v>
      </c>
      <c r="E51" s="49">
        <v>0</v>
      </c>
      <c r="F51" s="53">
        <v>0</v>
      </c>
      <c r="G51" s="53">
        <v>0</v>
      </c>
      <c r="H51" s="49">
        <v>0</v>
      </c>
      <c r="I51" s="49">
        <v>0</v>
      </c>
      <c r="J51" s="49">
        <v>0</v>
      </c>
      <c r="K51" s="49">
        <v>0</v>
      </c>
      <c r="L51" s="49">
        <v>0</v>
      </c>
      <c r="M51" s="49">
        <v>0</v>
      </c>
      <c r="N51" s="49">
        <v>0</v>
      </c>
      <c r="O51" s="8">
        <v>0</v>
      </c>
      <c r="P51" s="8">
        <v>0</v>
      </c>
      <c r="Q51" s="49">
        <f>Assumptions!$D$8</f>
        <v>2.7000000000000003E-2</v>
      </c>
      <c r="R51" s="49">
        <v>0</v>
      </c>
      <c r="S51" s="49">
        <v>0</v>
      </c>
      <c r="T51" s="49">
        <v>0</v>
      </c>
      <c r="U51" s="49">
        <v>0</v>
      </c>
      <c r="V51" s="49">
        <v>0</v>
      </c>
      <c r="W51" s="49">
        <v>0</v>
      </c>
      <c r="X51" s="50">
        <f t="shared" ref="X51" si="91">SUM(D51:W51)</f>
        <v>2.7000000000000003E-2</v>
      </c>
      <c r="Y51" s="49">
        <f>X51/20</f>
        <v>1.3500000000000001E-3</v>
      </c>
    </row>
    <row r="52" spans="1:25" s="6" customFormat="1">
      <c r="A52" s="16"/>
      <c r="B52" s="17" t="s">
        <v>1</v>
      </c>
      <c r="C52" s="18"/>
      <c r="D52" s="51">
        <f t="shared" ref="D52:W52" si="92">SUM(D51:D51)</f>
        <v>0</v>
      </c>
      <c r="E52" s="51">
        <f t="shared" si="92"/>
        <v>0</v>
      </c>
      <c r="F52" s="51">
        <f t="shared" si="92"/>
        <v>0</v>
      </c>
      <c r="G52" s="51">
        <f t="shared" si="92"/>
        <v>0</v>
      </c>
      <c r="H52" s="51">
        <f t="shared" si="92"/>
        <v>0</v>
      </c>
      <c r="I52" s="51">
        <f t="shared" si="92"/>
        <v>0</v>
      </c>
      <c r="J52" s="51">
        <f t="shared" si="92"/>
        <v>0</v>
      </c>
      <c r="K52" s="51">
        <f t="shared" si="92"/>
        <v>0</v>
      </c>
      <c r="L52" s="51">
        <f t="shared" si="92"/>
        <v>0</v>
      </c>
      <c r="M52" s="51">
        <f t="shared" si="92"/>
        <v>0</v>
      </c>
      <c r="N52" s="51">
        <f t="shared" si="92"/>
        <v>0</v>
      </c>
      <c r="O52" s="51">
        <f t="shared" si="92"/>
        <v>0</v>
      </c>
      <c r="P52" s="51">
        <f t="shared" si="92"/>
        <v>0</v>
      </c>
      <c r="Q52" s="51">
        <f t="shared" si="92"/>
        <v>2.7000000000000003E-2</v>
      </c>
      <c r="R52" s="51">
        <f t="shared" si="92"/>
        <v>0</v>
      </c>
      <c r="S52" s="51">
        <f t="shared" si="92"/>
        <v>0</v>
      </c>
      <c r="T52" s="51">
        <f t="shared" si="92"/>
        <v>0</v>
      </c>
      <c r="U52" s="51">
        <f t="shared" si="92"/>
        <v>0</v>
      </c>
      <c r="V52" s="51">
        <f t="shared" si="92"/>
        <v>0</v>
      </c>
      <c r="W52" s="51">
        <f t="shared" si="92"/>
        <v>0</v>
      </c>
      <c r="X52" s="52">
        <f>SUM(D52:W52)</f>
        <v>2.7000000000000003E-2</v>
      </c>
      <c r="Y52" s="51">
        <f>X52/20</f>
        <v>1.3500000000000001E-3</v>
      </c>
    </row>
    <row r="53" spans="1:25" s="6" customFormat="1">
      <c r="B53" s="13" t="s">
        <v>13</v>
      </c>
      <c r="C53" s="90"/>
      <c r="D53" s="59">
        <v>0.96618357487922713</v>
      </c>
      <c r="E53" s="59">
        <v>0.93351070036640305</v>
      </c>
      <c r="F53" s="59">
        <v>0.90194270566802237</v>
      </c>
      <c r="G53" s="59">
        <v>0.87144222769857238</v>
      </c>
      <c r="H53" s="59">
        <v>0.84197316685852419</v>
      </c>
      <c r="I53" s="59">
        <v>0.81350064430775282</v>
      </c>
      <c r="J53" s="59">
        <v>0.78599096068381913</v>
      </c>
      <c r="K53" s="59">
        <v>0.75941155621625056</v>
      </c>
      <c r="L53" s="59">
        <v>0.73373097218961414</v>
      </c>
      <c r="M53" s="59">
        <v>0.70891881370977217</v>
      </c>
      <c r="N53" s="59">
        <v>0.68494571372924851</v>
      </c>
      <c r="O53" s="59">
        <v>0.66178329828912896</v>
      </c>
      <c r="P53" s="59">
        <v>0.63940415293635666</v>
      </c>
      <c r="Q53" s="59">
        <v>0.61778179027667302</v>
      </c>
      <c r="R53" s="59">
        <v>0.59689061862480497</v>
      </c>
      <c r="S53" s="59">
        <v>0.57670591171478747</v>
      </c>
      <c r="T53" s="59">
        <v>0.55720377943457733</v>
      </c>
      <c r="U53" s="59">
        <v>0.53836113955031628</v>
      </c>
      <c r="V53" s="59">
        <v>0.52015569038677911</v>
      </c>
      <c r="W53" s="59">
        <v>0.50256588443167061</v>
      </c>
      <c r="X53" s="52"/>
      <c r="Y53" s="51"/>
    </row>
    <row r="54" spans="1:25" s="6" customFormat="1">
      <c r="A54" s="16"/>
      <c r="B54" s="17" t="s">
        <v>14</v>
      </c>
      <c r="C54" s="18"/>
      <c r="D54" s="51">
        <f>D52*D53</f>
        <v>0</v>
      </c>
      <c r="E54" s="51">
        <f t="shared" ref="E54" si="93">E52*E53</f>
        <v>0</v>
      </c>
      <c r="F54" s="51">
        <f t="shared" ref="F54" si="94">F52*F53</f>
        <v>0</v>
      </c>
      <c r="G54" s="51">
        <f t="shared" ref="G54" si="95">G52*G53</f>
        <v>0</v>
      </c>
      <c r="H54" s="51">
        <f t="shared" ref="H54" si="96">H52*H53</f>
        <v>0</v>
      </c>
      <c r="I54" s="51">
        <f t="shared" ref="I54" si="97">I52*I53</f>
        <v>0</v>
      </c>
      <c r="J54" s="51">
        <f t="shared" ref="J54" si="98">J52*J53</f>
        <v>0</v>
      </c>
      <c r="K54" s="51">
        <f t="shared" ref="K54" si="99">K52*K53</f>
        <v>0</v>
      </c>
      <c r="L54" s="51">
        <f t="shared" ref="L54" si="100">L52*L53</f>
        <v>0</v>
      </c>
      <c r="M54" s="51">
        <f t="shared" ref="M54" si="101">M52*M53</f>
        <v>0</v>
      </c>
      <c r="N54" s="51">
        <f t="shared" ref="N54" si="102">N52*N53</f>
        <v>0</v>
      </c>
      <c r="O54" s="51">
        <f t="shared" ref="O54" si="103">O52*O53</f>
        <v>0</v>
      </c>
      <c r="P54" s="51">
        <f t="shared" ref="P54" si="104">P52*P53</f>
        <v>0</v>
      </c>
      <c r="Q54" s="51">
        <f t="shared" ref="Q54" si="105">Q52*Q53</f>
        <v>1.6680108337470172E-2</v>
      </c>
      <c r="R54" s="51">
        <f t="shared" ref="R54" si="106">R52*R53</f>
        <v>0</v>
      </c>
      <c r="S54" s="51">
        <f t="shared" ref="S54" si="107">S52*S53</f>
        <v>0</v>
      </c>
      <c r="T54" s="51">
        <f t="shared" ref="T54" si="108">T52*T53</f>
        <v>0</v>
      </c>
      <c r="U54" s="51">
        <f t="shared" ref="U54" si="109">U52*U53</f>
        <v>0</v>
      </c>
      <c r="V54" s="51">
        <f t="shared" ref="V54" si="110">V52*V53</f>
        <v>0</v>
      </c>
      <c r="W54" s="51">
        <f t="shared" ref="W54" si="111">W52*W53</f>
        <v>0</v>
      </c>
      <c r="X54" s="52">
        <f>SUM(D54:W54)</f>
        <v>1.6680108337470172E-2</v>
      </c>
      <c r="Y54" s="51"/>
    </row>
    <row r="55" spans="1:25" s="6" customFormat="1">
      <c r="A55" s="16"/>
      <c r="B55" s="13"/>
      <c r="C55" s="18"/>
      <c r="D55" s="51"/>
      <c r="E55" s="51"/>
      <c r="F55" s="51"/>
      <c r="G55" s="51"/>
      <c r="H55" s="51"/>
      <c r="I55" s="51"/>
      <c r="J55" s="51"/>
      <c r="K55" s="51"/>
      <c r="L55" s="51"/>
      <c r="M55" s="51"/>
      <c r="N55" s="51"/>
      <c r="O55" s="51"/>
      <c r="P55" s="51"/>
      <c r="Q55" s="51"/>
      <c r="R55" s="51"/>
      <c r="S55" s="51"/>
      <c r="T55" s="51"/>
      <c r="U55" s="51"/>
      <c r="V55" s="51"/>
      <c r="W55" s="51"/>
      <c r="X55" s="52"/>
      <c r="Y55" s="51"/>
    </row>
    <row r="56" spans="1:25" s="6" customFormat="1">
      <c r="A56" s="16"/>
      <c r="B56" s="24" t="s">
        <v>41</v>
      </c>
      <c r="C56" s="18"/>
      <c r="D56" s="51"/>
      <c r="E56" s="51"/>
      <c r="F56" s="51"/>
      <c r="G56" s="51"/>
      <c r="H56" s="51"/>
      <c r="I56" s="51"/>
      <c r="J56" s="51"/>
      <c r="K56" s="51"/>
      <c r="L56" s="51"/>
      <c r="M56" s="51"/>
      <c r="N56" s="51"/>
      <c r="O56" s="51"/>
      <c r="P56" s="51"/>
      <c r="Q56" s="51"/>
      <c r="R56" s="51"/>
      <c r="S56" s="51"/>
      <c r="T56" s="51"/>
      <c r="U56" s="51"/>
      <c r="V56" s="51"/>
      <c r="W56" s="51"/>
      <c r="X56" s="52"/>
      <c r="Y56" s="51"/>
    </row>
    <row r="57" spans="1:25" s="6" customFormat="1">
      <c r="A57" s="16"/>
      <c r="B57" s="13" t="s">
        <v>15</v>
      </c>
      <c r="C57" s="14" t="s">
        <v>83</v>
      </c>
      <c r="D57" s="49">
        <v>0</v>
      </c>
      <c r="E57" s="49">
        <v>0</v>
      </c>
      <c r="F57" s="49">
        <v>0</v>
      </c>
      <c r="G57" s="49">
        <v>0</v>
      </c>
      <c r="H57" s="49">
        <v>0</v>
      </c>
      <c r="I57" s="49">
        <v>0</v>
      </c>
      <c r="J57" s="49">
        <v>0</v>
      </c>
      <c r="K57" s="49">
        <v>0</v>
      </c>
      <c r="L57" s="49">
        <v>0</v>
      </c>
      <c r="M57" s="49">
        <v>0</v>
      </c>
      <c r="N57" s="49">
        <v>0</v>
      </c>
      <c r="O57" s="49">
        <v>0</v>
      </c>
      <c r="P57" s="49">
        <v>0</v>
      </c>
      <c r="Q57" s="49">
        <v>2.7E-2</v>
      </c>
      <c r="R57" s="49">
        <v>0</v>
      </c>
      <c r="S57" s="49">
        <v>0</v>
      </c>
      <c r="T57" s="49">
        <v>0</v>
      </c>
      <c r="U57" s="49">
        <v>0</v>
      </c>
      <c r="V57" s="49">
        <v>0</v>
      </c>
      <c r="W57" s="49">
        <v>0</v>
      </c>
      <c r="X57" s="50">
        <f t="shared" ref="X57:X59" si="112">SUM(D57:W57)</f>
        <v>2.7E-2</v>
      </c>
      <c r="Y57" s="49">
        <f t="shared" ref="Y57:Y59" si="113">X57/20</f>
        <v>1.3500000000000001E-3</v>
      </c>
    </row>
    <row r="58" spans="1:25" s="6" customFormat="1">
      <c r="A58" s="16"/>
      <c r="B58" s="13" t="s">
        <v>15</v>
      </c>
      <c r="C58" s="14" t="s">
        <v>42</v>
      </c>
      <c r="D58" s="49">
        <f>Assumptions!$D$8</f>
        <v>2.7000000000000003E-2</v>
      </c>
      <c r="E58" s="49">
        <v>0</v>
      </c>
      <c r="F58" s="49">
        <v>0</v>
      </c>
      <c r="G58" s="49">
        <v>0</v>
      </c>
      <c r="H58" s="49">
        <v>0</v>
      </c>
      <c r="I58" s="49">
        <v>0</v>
      </c>
      <c r="J58" s="49">
        <v>0</v>
      </c>
      <c r="K58" s="49">
        <v>0</v>
      </c>
      <c r="L58" s="49">
        <v>0</v>
      </c>
      <c r="M58" s="49">
        <v>0</v>
      </c>
      <c r="N58" s="49">
        <v>0</v>
      </c>
      <c r="O58" s="49">
        <v>0</v>
      </c>
      <c r="P58" s="49">
        <v>0</v>
      </c>
      <c r="Q58" s="49">
        <v>0</v>
      </c>
      <c r="R58" s="49">
        <v>0</v>
      </c>
      <c r="S58" s="49">
        <f>Assumptions!$D$8</f>
        <v>2.7000000000000003E-2</v>
      </c>
      <c r="T58" s="49">
        <v>0</v>
      </c>
      <c r="U58" s="49">
        <v>0</v>
      </c>
      <c r="V58" s="49">
        <v>0</v>
      </c>
      <c r="W58" s="49">
        <v>0</v>
      </c>
      <c r="X58" s="50">
        <f t="shared" si="112"/>
        <v>5.4000000000000006E-2</v>
      </c>
      <c r="Y58" s="49">
        <f t="shared" si="113"/>
        <v>2.7000000000000001E-3</v>
      </c>
    </row>
    <row r="59" spans="1:25" s="4" customFormat="1">
      <c r="A59" s="19"/>
      <c r="B59" s="13" t="s">
        <v>15</v>
      </c>
      <c r="C59" s="14" t="s">
        <v>43</v>
      </c>
      <c r="D59" s="49">
        <f>Assumptions!$D$8</f>
        <v>2.7000000000000003E-2</v>
      </c>
      <c r="E59" s="49">
        <v>0</v>
      </c>
      <c r="F59" s="53">
        <v>0</v>
      </c>
      <c r="G59" s="53">
        <v>0</v>
      </c>
      <c r="H59" s="49">
        <v>0</v>
      </c>
      <c r="I59" s="49">
        <v>0</v>
      </c>
      <c r="J59" s="49">
        <v>0</v>
      </c>
      <c r="K59" s="49">
        <v>0</v>
      </c>
      <c r="L59" s="49">
        <v>0</v>
      </c>
      <c r="M59" s="49">
        <v>0</v>
      </c>
      <c r="N59" s="49">
        <v>0</v>
      </c>
      <c r="O59" s="8">
        <v>0</v>
      </c>
      <c r="P59" s="8">
        <v>0</v>
      </c>
      <c r="Q59" s="49">
        <v>0</v>
      </c>
      <c r="R59" s="49">
        <v>0</v>
      </c>
      <c r="S59" s="49">
        <f>Assumptions!$D$8</f>
        <v>2.7000000000000003E-2</v>
      </c>
      <c r="T59" s="49">
        <v>0</v>
      </c>
      <c r="U59" s="49">
        <v>0</v>
      </c>
      <c r="V59" s="49">
        <v>0</v>
      </c>
      <c r="W59" s="49">
        <v>0</v>
      </c>
      <c r="X59" s="50">
        <f t="shared" si="112"/>
        <v>5.4000000000000006E-2</v>
      </c>
      <c r="Y59" s="49">
        <f t="shared" si="113"/>
        <v>2.7000000000000001E-3</v>
      </c>
    </row>
    <row r="60" spans="1:25" s="6" customFormat="1">
      <c r="A60" s="16"/>
      <c r="B60" s="17" t="s">
        <v>1</v>
      </c>
      <c r="C60" s="20"/>
      <c r="D60" s="51">
        <f>SUM(D57:D59)</f>
        <v>5.4000000000000006E-2</v>
      </c>
      <c r="E60" s="51">
        <f t="shared" ref="E60:W60" si="114">SUM(E57:E59)</f>
        <v>0</v>
      </c>
      <c r="F60" s="51">
        <f>SUM(F57:F59)</f>
        <v>0</v>
      </c>
      <c r="G60" s="51">
        <f t="shared" si="114"/>
        <v>0</v>
      </c>
      <c r="H60" s="51">
        <f t="shared" si="114"/>
        <v>0</v>
      </c>
      <c r="I60" s="51">
        <f t="shared" si="114"/>
        <v>0</v>
      </c>
      <c r="J60" s="51">
        <f t="shared" si="114"/>
        <v>0</v>
      </c>
      <c r="K60" s="51">
        <f t="shared" si="114"/>
        <v>0</v>
      </c>
      <c r="L60" s="51">
        <f t="shared" si="114"/>
        <v>0</v>
      </c>
      <c r="M60" s="51">
        <f t="shared" si="114"/>
        <v>0</v>
      </c>
      <c r="N60" s="51">
        <f t="shared" si="114"/>
        <v>0</v>
      </c>
      <c r="O60" s="51">
        <f t="shared" si="114"/>
        <v>0</v>
      </c>
      <c r="P60" s="51">
        <f>SUM(P57:P59)</f>
        <v>0</v>
      </c>
      <c r="Q60" s="51">
        <f>SUM(Q57:Q59)</f>
        <v>2.7E-2</v>
      </c>
      <c r="R60" s="51">
        <f t="shared" si="114"/>
        <v>0</v>
      </c>
      <c r="S60" s="51">
        <f t="shared" si="114"/>
        <v>5.4000000000000006E-2</v>
      </c>
      <c r="T60" s="51">
        <f t="shared" si="114"/>
        <v>0</v>
      </c>
      <c r="U60" s="51">
        <f t="shared" si="114"/>
        <v>0</v>
      </c>
      <c r="V60" s="51">
        <f t="shared" si="114"/>
        <v>0</v>
      </c>
      <c r="W60" s="51">
        <f t="shared" si="114"/>
        <v>0</v>
      </c>
      <c r="X60" s="52">
        <f>SUM(D60:W60)</f>
        <v>0.13500000000000001</v>
      </c>
      <c r="Y60" s="51">
        <f>X60/20</f>
        <v>6.7500000000000008E-3</v>
      </c>
    </row>
    <row r="61" spans="1:25" s="6" customFormat="1">
      <c r="B61" s="13" t="s">
        <v>13</v>
      </c>
      <c r="C61" s="90"/>
      <c r="D61" s="59">
        <v>0.96618357487922713</v>
      </c>
      <c r="E61" s="59">
        <v>0.93351070036640305</v>
      </c>
      <c r="F61" s="59">
        <v>0.90194270566802237</v>
      </c>
      <c r="G61" s="59">
        <v>0.87144222769857238</v>
      </c>
      <c r="H61" s="59">
        <v>0.84197316685852419</v>
      </c>
      <c r="I61" s="59">
        <v>0.81350064430775282</v>
      </c>
      <c r="J61" s="59">
        <v>0.78599096068381913</v>
      </c>
      <c r="K61" s="59">
        <v>0.75941155621625056</v>
      </c>
      <c r="L61" s="59">
        <v>0.73373097218961414</v>
      </c>
      <c r="M61" s="59">
        <v>0.70891881370977217</v>
      </c>
      <c r="N61" s="59">
        <v>0.68494571372924851</v>
      </c>
      <c r="O61" s="59">
        <v>0.66178329828912896</v>
      </c>
      <c r="P61" s="59">
        <v>0.63940415293635666</v>
      </c>
      <c r="Q61" s="59">
        <v>0.61778179027667302</v>
      </c>
      <c r="R61" s="59">
        <v>0.59689061862480497</v>
      </c>
      <c r="S61" s="59">
        <v>0.57670591171478747</v>
      </c>
      <c r="T61" s="59">
        <v>0.55720377943457733</v>
      </c>
      <c r="U61" s="59">
        <v>0.53836113955031628</v>
      </c>
      <c r="V61" s="59">
        <v>0.52015569038677911</v>
      </c>
      <c r="W61" s="59">
        <v>0.50256588443167061</v>
      </c>
      <c r="X61" s="52"/>
      <c r="Y61" s="51"/>
    </row>
    <row r="62" spans="1:25" s="6" customFormat="1">
      <c r="A62" s="16"/>
      <c r="B62" s="17" t="s">
        <v>14</v>
      </c>
      <c r="C62" s="18"/>
      <c r="D62" s="51">
        <f>D60*D61</f>
        <v>5.2173913043478272E-2</v>
      </c>
      <c r="E62" s="51">
        <f t="shared" ref="E62" si="115">E60*E61</f>
        <v>0</v>
      </c>
      <c r="F62" s="51">
        <f t="shared" ref="F62" si="116">F60*F61</f>
        <v>0</v>
      </c>
      <c r="G62" s="51">
        <f t="shared" ref="G62" si="117">G60*G61</f>
        <v>0</v>
      </c>
      <c r="H62" s="51">
        <f t="shared" ref="H62" si="118">H60*H61</f>
        <v>0</v>
      </c>
      <c r="I62" s="51">
        <f t="shared" ref="I62" si="119">I60*I61</f>
        <v>0</v>
      </c>
      <c r="J62" s="51">
        <f t="shared" ref="J62" si="120">J60*J61</f>
        <v>0</v>
      </c>
      <c r="K62" s="51">
        <f t="shared" ref="K62" si="121">K60*K61</f>
        <v>0</v>
      </c>
      <c r="L62" s="51">
        <f t="shared" ref="L62" si="122">L60*L61</f>
        <v>0</v>
      </c>
      <c r="M62" s="51">
        <f t="shared" ref="M62" si="123">M60*M61</f>
        <v>0</v>
      </c>
      <c r="N62" s="51">
        <f t="shared" ref="N62" si="124">N60*N61</f>
        <v>0</v>
      </c>
      <c r="O62" s="51">
        <f t="shared" ref="O62" si="125">O60*O61</f>
        <v>0</v>
      </c>
      <c r="P62" s="51">
        <f t="shared" ref="P62" si="126">P60*P61</f>
        <v>0</v>
      </c>
      <c r="Q62" s="51">
        <f t="shared" ref="Q62" si="127">Q60*Q61</f>
        <v>1.6680108337470172E-2</v>
      </c>
      <c r="R62" s="51">
        <f t="shared" ref="R62" si="128">R60*R61</f>
        <v>0</v>
      </c>
      <c r="S62" s="51">
        <f t="shared" ref="S62" si="129">S60*S61</f>
        <v>3.1142119232598527E-2</v>
      </c>
      <c r="T62" s="51">
        <f t="shared" ref="T62" si="130">T60*T61</f>
        <v>0</v>
      </c>
      <c r="U62" s="51">
        <f t="shared" ref="U62" si="131">U60*U61</f>
        <v>0</v>
      </c>
      <c r="V62" s="51">
        <f t="shared" ref="V62" si="132">V60*V61</f>
        <v>0</v>
      </c>
      <c r="W62" s="51">
        <f t="shared" ref="W62" si="133">W60*W61</f>
        <v>0</v>
      </c>
      <c r="X62" s="52">
        <f>SUM(D62:W62)</f>
        <v>9.9996140613546974E-2</v>
      </c>
      <c r="Y62" s="51"/>
    </row>
    <row r="63" spans="1:25" s="6" customFormat="1">
      <c r="A63" s="16"/>
      <c r="B63" s="13"/>
      <c r="C63" s="18"/>
      <c r="D63" s="51"/>
      <c r="E63" s="51"/>
      <c r="F63" s="51"/>
      <c r="G63" s="51"/>
      <c r="H63" s="51"/>
      <c r="I63" s="51"/>
      <c r="J63" s="51"/>
      <c r="K63" s="51"/>
      <c r="L63" s="51"/>
      <c r="M63" s="51"/>
      <c r="N63" s="51"/>
      <c r="O63" s="51"/>
      <c r="P63" s="51"/>
      <c r="Q63" s="51"/>
      <c r="R63" s="51"/>
      <c r="S63" s="51"/>
      <c r="T63" s="51"/>
      <c r="U63" s="51"/>
      <c r="V63" s="51"/>
      <c r="W63" s="51"/>
      <c r="X63" s="52"/>
      <c r="Y63" s="51"/>
    </row>
    <row r="64" spans="1:25" s="6" customFormat="1">
      <c r="A64" s="16"/>
      <c r="B64" s="24" t="s">
        <v>44</v>
      </c>
      <c r="C64" s="18"/>
      <c r="D64" s="51"/>
      <c r="E64" s="51"/>
      <c r="F64" s="51"/>
      <c r="G64" s="51"/>
      <c r="H64" s="51"/>
      <c r="I64" s="51"/>
      <c r="J64" s="51"/>
      <c r="K64" s="51"/>
      <c r="L64" s="51"/>
      <c r="M64" s="51"/>
      <c r="N64" s="51"/>
      <c r="O64" s="51"/>
      <c r="P64" s="51"/>
      <c r="Q64" s="51"/>
      <c r="R64" s="51"/>
      <c r="S64" s="51"/>
      <c r="T64" s="51"/>
      <c r="U64" s="51"/>
      <c r="V64" s="51"/>
      <c r="W64" s="51"/>
      <c r="X64" s="52"/>
      <c r="Y64" s="51"/>
    </row>
    <row r="65" spans="1:25" s="6" customFormat="1">
      <c r="A65" s="16"/>
      <c r="B65" s="13" t="s">
        <v>15</v>
      </c>
      <c r="C65" s="14" t="s">
        <v>83</v>
      </c>
      <c r="D65" s="49">
        <f>D57</f>
        <v>0</v>
      </c>
      <c r="E65" s="49">
        <f t="shared" ref="E65:W65" si="134">E57</f>
        <v>0</v>
      </c>
      <c r="F65" s="49">
        <f t="shared" si="134"/>
        <v>0</v>
      </c>
      <c r="G65" s="49">
        <f t="shared" si="134"/>
        <v>0</v>
      </c>
      <c r="H65" s="49">
        <f t="shared" si="134"/>
        <v>0</v>
      </c>
      <c r="I65" s="49">
        <f t="shared" si="134"/>
        <v>0</v>
      </c>
      <c r="J65" s="49">
        <f t="shared" si="134"/>
        <v>0</v>
      </c>
      <c r="K65" s="49">
        <f t="shared" si="134"/>
        <v>0</v>
      </c>
      <c r="L65" s="49">
        <f t="shared" si="134"/>
        <v>0</v>
      </c>
      <c r="M65" s="49">
        <f t="shared" si="134"/>
        <v>0</v>
      </c>
      <c r="N65" s="49">
        <f t="shared" si="134"/>
        <v>0</v>
      </c>
      <c r="O65" s="49">
        <f t="shared" si="134"/>
        <v>0</v>
      </c>
      <c r="P65" s="49">
        <f t="shared" si="134"/>
        <v>0</v>
      </c>
      <c r="Q65" s="49">
        <f>Q57</f>
        <v>2.7E-2</v>
      </c>
      <c r="R65" s="49">
        <f>R57</f>
        <v>0</v>
      </c>
      <c r="S65" s="49">
        <f t="shared" si="134"/>
        <v>0</v>
      </c>
      <c r="T65" s="49">
        <f t="shared" si="134"/>
        <v>0</v>
      </c>
      <c r="U65" s="49">
        <f t="shared" si="134"/>
        <v>0</v>
      </c>
      <c r="V65" s="49">
        <f t="shared" si="134"/>
        <v>0</v>
      </c>
      <c r="W65" s="49">
        <f t="shared" si="134"/>
        <v>0</v>
      </c>
      <c r="X65" s="50">
        <f t="shared" ref="X65:X67" si="135">SUM(D65:W65)</f>
        <v>2.7E-2</v>
      </c>
      <c r="Y65" s="49">
        <f t="shared" ref="Y65:Y67" si="136">X65/20</f>
        <v>1.3500000000000001E-3</v>
      </c>
    </row>
    <row r="66" spans="1:25" s="6" customFormat="1">
      <c r="A66" s="16"/>
      <c r="B66" s="13" t="s">
        <v>15</v>
      </c>
      <c r="C66" s="14" t="s">
        <v>42</v>
      </c>
      <c r="D66" s="49">
        <f t="shared" ref="D66:W66" si="137">D58</f>
        <v>2.7000000000000003E-2</v>
      </c>
      <c r="E66" s="49">
        <f t="shared" si="137"/>
        <v>0</v>
      </c>
      <c r="F66" s="49">
        <f t="shared" si="137"/>
        <v>0</v>
      </c>
      <c r="G66" s="49">
        <f t="shared" si="137"/>
        <v>0</v>
      </c>
      <c r="H66" s="49">
        <f t="shared" si="137"/>
        <v>0</v>
      </c>
      <c r="I66" s="49">
        <f t="shared" si="137"/>
        <v>0</v>
      </c>
      <c r="J66" s="49">
        <f t="shared" si="137"/>
        <v>0</v>
      </c>
      <c r="K66" s="49">
        <f t="shared" si="137"/>
        <v>0</v>
      </c>
      <c r="L66" s="49">
        <f t="shared" si="137"/>
        <v>0</v>
      </c>
      <c r="M66" s="49">
        <f t="shared" si="137"/>
        <v>0</v>
      </c>
      <c r="N66" s="49">
        <f t="shared" si="137"/>
        <v>0</v>
      </c>
      <c r="O66" s="49">
        <f t="shared" si="137"/>
        <v>0</v>
      </c>
      <c r="P66" s="49">
        <f t="shared" si="137"/>
        <v>0</v>
      </c>
      <c r="Q66" s="49">
        <f t="shared" si="137"/>
        <v>0</v>
      </c>
      <c r="R66" s="49">
        <f t="shared" si="137"/>
        <v>0</v>
      </c>
      <c r="S66" s="49">
        <f t="shared" si="137"/>
        <v>2.7000000000000003E-2</v>
      </c>
      <c r="T66" s="49">
        <f t="shared" si="137"/>
        <v>0</v>
      </c>
      <c r="U66" s="49">
        <f t="shared" si="137"/>
        <v>0</v>
      </c>
      <c r="V66" s="49">
        <f t="shared" si="137"/>
        <v>0</v>
      </c>
      <c r="W66" s="49">
        <f t="shared" si="137"/>
        <v>0</v>
      </c>
      <c r="X66" s="50">
        <f t="shared" si="135"/>
        <v>5.4000000000000006E-2</v>
      </c>
      <c r="Y66" s="49">
        <f t="shared" si="136"/>
        <v>2.7000000000000001E-3</v>
      </c>
    </row>
    <row r="67" spans="1:25" s="4" customFormat="1">
      <c r="A67" s="19"/>
      <c r="B67" s="13" t="s">
        <v>15</v>
      </c>
      <c r="C67" s="14" t="s">
        <v>43</v>
      </c>
      <c r="D67" s="49">
        <f t="shared" ref="D67:W67" si="138">D59</f>
        <v>2.7000000000000003E-2</v>
      </c>
      <c r="E67" s="49">
        <f t="shared" si="138"/>
        <v>0</v>
      </c>
      <c r="F67" s="49">
        <f t="shared" si="138"/>
        <v>0</v>
      </c>
      <c r="G67" s="49">
        <f t="shared" si="138"/>
        <v>0</v>
      </c>
      <c r="H67" s="49">
        <f t="shared" si="138"/>
        <v>0</v>
      </c>
      <c r="I67" s="49">
        <f t="shared" si="138"/>
        <v>0</v>
      </c>
      <c r="J67" s="49">
        <f t="shared" si="138"/>
        <v>0</v>
      </c>
      <c r="K67" s="49">
        <f t="shared" si="138"/>
        <v>0</v>
      </c>
      <c r="L67" s="49">
        <f t="shared" si="138"/>
        <v>0</v>
      </c>
      <c r="M67" s="49">
        <f t="shared" si="138"/>
        <v>0</v>
      </c>
      <c r="N67" s="49">
        <f t="shared" si="138"/>
        <v>0</v>
      </c>
      <c r="O67" s="49">
        <f t="shared" si="138"/>
        <v>0</v>
      </c>
      <c r="P67" s="49">
        <f t="shared" si="138"/>
        <v>0</v>
      </c>
      <c r="Q67" s="49">
        <f t="shared" si="138"/>
        <v>0</v>
      </c>
      <c r="R67" s="49">
        <f t="shared" si="138"/>
        <v>0</v>
      </c>
      <c r="S67" s="49">
        <f t="shared" si="138"/>
        <v>2.7000000000000003E-2</v>
      </c>
      <c r="T67" s="49">
        <f t="shared" si="138"/>
        <v>0</v>
      </c>
      <c r="U67" s="49">
        <f t="shared" si="138"/>
        <v>0</v>
      </c>
      <c r="V67" s="49">
        <f t="shared" si="138"/>
        <v>0</v>
      </c>
      <c r="W67" s="49">
        <f t="shared" si="138"/>
        <v>0</v>
      </c>
      <c r="X67" s="50">
        <f t="shared" si="135"/>
        <v>5.4000000000000006E-2</v>
      </c>
      <c r="Y67" s="49">
        <f t="shared" si="136"/>
        <v>2.7000000000000001E-3</v>
      </c>
    </row>
    <row r="68" spans="1:25" s="6" customFormat="1">
      <c r="A68" s="16"/>
      <c r="B68" s="17" t="s">
        <v>1</v>
      </c>
      <c r="C68" s="20"/>
      <c r="D68" s="51">
        <f>SUM(D65:D67)</f>
        <v>5.4000000000000006E-2</v>
      </c>
      <c r="E68" s="51">
        <f>SUM(E65:E67)</f>
        <v>0</v>
      </c>
      <c r="F68" s="51">
        <f t="shared" ref="F68:W68" si="139">SUM(F65:F67)</f>
        <v>0</v>
      </c>
      <c r="G68" s="51">
        <f t="shared" si="139"/>
        <v>0</v>
      </c>
      <c r="H68" s="51">
        <f>SUM(H65:H67)</f>
        <v>0</v>
      </c>
      <c r="I68" s="51">
        <f t="shared" si="139"/>
        <v>0</v>
      </c>
      <c r="J68" s="51">
        <f t="shared" si="139"/>
        <v>0</v>
      </c>
      <c r="K68" s="51">
        <f t="shared" si="139"/>
        <v>0</v>
      </c>
      <c r="L68" s="51">
        <f t="shared" si="139"/>
        <v>0</v>
      </c>
      <c r="M68" s="51">
        <f t="shared" si="139"/>
        <v>0</v>
      </c>
      <c r="N68" s="51">
        <f t="shared" si="139"/>
        <v>0</v>
      </c>
      <c r="O68" s="51">
        <f t="shared" si="139"/>
        <v>0</v>
      </c>
      <c r="P68" s="51">
        <f t="shared" si="139"/>
        <v>0</v>
      </c>
      <c r="Q68" s="51">
        <f t="shared" si="139"/>
        <v>2.7E-2</v>
      </c>
      <c r="R68" s="51">
        <f t="shared" si="139"/>
        <v>0</v>
      </c>
      <c r="S68" s="51">
        <f t="shared" si="139"/>
        <v>5.4000000000000006E-2</v>
      </c>
      <c r="T68" s="51">
        <f t="shared" si="139"/>
        <v>0</v>
      </c>
      <c r="U68" s="51">
        <f t="shared" si="139"/>
        <v>0</v>
      </c>
      <c r="V68" s="51">
        <f t="shared" si="139"/>
        <v>0</v>
      </c>
      <c r="W68" s="51">
        <f t="shared" si="139"/>
        <v>0</v>
      </c>
      <c r="X68" s="52">
        <f>SUM(D68:W68)</f>
        <v>0.13500000000000001</v>
      </c>
      <c r="Y68" s="51">
        <f>X68/20</f>
        <v>6.7500000000000008E-3</v>
      </c>
    </row>
    <row r="69" spans="1:25" s="4" customFormat="1">
      <c r="B69" s="13" t="s">
        <v>51</v>
      </c>
      <c r="C69" s="14"/>
      <c r="D69" s="49">
        <f>Assumptions!$B$22</f>
        <v>0.01</v>
      </c>
      <c r="E69" s="49">
        <f>Assumptions!$B$22</f>
        <v>0.01</v>
      </c>
      <c r="F69" s="49">
        <f>Assumptions!$B$22</f>
        <v>0.01</v>
      </c>
      <c r="G69" s="49">
        <f>Assumptions!$B$22</f>
        <v>0.01</v>
      </c>
      <c r="H69" s="49">
        <f>Assumptions!$B$22</f>
        <v>0.01</v>
      </c>
      <c r="I69" s="49">
        <f>Assumptions!$B$22</f>
        <v>0.01</v>
      </c>
      <c r="J69" s="49">
        <f>Assumptions!$B$22</f>
        <v>0.01</v>
      </c>
      <c r="K69" s="49">
        <f>Assumptions!$B$22</f>
        <v>0.01</v>
      </c>
      <c r="L69" s="49">
        <f>Assumptions!$B$22</f>
        <v>0.01</v>
      </c>
      <c r="M69" s="49">
        <f>Assumptions!$B$22</f>
        <v>0.01</v>
      </c>
      <c r="N69" s="49">
        <f>Assumptions!$B$22</f>
        <v>0.01</v>
      </c>
      <c r="O69" s="49">
        <f>Assumptions!$B$22</f>
        <v>0.01</v>
      </c>
      <c r="P69" s="49">
        <f>Assumptions!$B$22</f>
        <v>0.01</v>
      </c>
      <c r="Q69" s="49">
        <f>Assumptions!$B$22</f>
        <v>0.01</v>
      </c>
      <c r="R69" s="49">
        <f>Assumptions!$B$22</f>
        <v>0.01</v>
      </c>
      <c r="S69" s="49">
        <f>Assumptions!$B$22</f>
        <v>0.01</v>
      </c>
      <c r="T69" s="49">
        <f>Assumptions!$B$22</f>
        <v>0.01</v>
      </c>
      <c r="U69" s="49">
        <f>Assumptions!$B$22</f>
        <v>0.01</v>
      </c>
      <c r="V69" s="49">
        <f>Assumptions!$B$22</f>
        <v>0.01</v>
      </c>
      <c r="W69" s="49">
        <f>Assumptions!$B$22</f>
        <v>0.01</v>
      </c>
      <c r="X69" s="50">
        <f t="shared" ref="X69" si="140">SUM(D69:W69)</f>
        <v>0.20000000000000004</v>
      </c>
      <c r="Y69" s="49">
        <f t="shared" ref="Y69" si="141">X69/20</f>
        <v>1.0000000000000002E-2</v>
      </c>
    </row>
    <row r="70" spans="1:25" s="6" customFormat="1">
      <c r="A70" s="17"/>
      <c r="B70" s="17" t="s">
        <v>2</v>
      </c>
      <c r="C70" s="20"/>
      <c r="D70" s="51">
        <f>D69</f>
        <v>0.01</v>
      </c>
      <c r="E70" s="51">
        <f t="shared" ref="E70:W70" si="142">E69</f>
        <v>0.01</v>
      </c>
      <c r="F70" s="51">
        <f t="shared" si="142"/>
        <v>0.01</v>
      </c>
      <c r="G70" s="51">
        <f t="shared" si="142"/>
        <v>0.01</v>
      </c>
      <c r="H70" s="51">
        <f t="shared" si="142"/>
        <v>0.01</v>
      </c>
      <c r="I70" s="51">
        <f t="shared" si="142"/>
        <v>0.01</v>
      </c>
      <c r="J70" s="51">
        <f t="shared" si="142"/>
        <v>0.01</v>
      </c>
      <c r="K70" s="51">
        <f t="shared" si="142"/>
        <v>0.01</v>
      </c>
      <c r="L70" s="51">
        <f t="shared" si="142"/>
        <v>0.01</v>
      </c>
      <c r="M70" s="51">
        <f t="shared" si="142"/>
        <v>0.01</v>
      </c>
      <c r="N70" s="51">
        <f t="shared" si="142"/>
        <v>0.01</v>
      </c>
      <c r="O70" s="51">
        <f t="shared" si="142"/>
        <v>0.01</v>
      </c>
      <c r="P70" s="51">
        <f>P69</f>
        <v>0.01</v>
      </c>
      <c r="Q70" s="51">
        <f t="shared" si="142"/>
        <v>0.01</v>
      </c>
      <c r="R70" s="51">
        <f t="shared" si="142"/>
        <v>0.01</v>
      </c>
      <c r="S70" s="51">
        <f t="shared" si="142"/>
        <v>0.01</v>
      </c>
      <c r="T70" s="51">
        <f t="shared" si="142"/>
        <v>0.01</v>
      </c>
      <c r="U70" s="51">
        <f t="shared" si="142"/>
        <v>0.01</v>
      </c>
      <c r="V70" s="51">
        <f t="shared" si="142"/>
        <v>0.01</v>
      </c>
      <c r="W70" s="51">
        <f t="shared" si="142"/>
        <v>0.01</v>
      </c>
      <c r="X70" s="52">
        <f>SUM(D70:W70)</f>
        <v>0.20000000000000004</v>
      </c>
      <c r="Y70" s="51">
        <f>X70/20</f>
        <v>1.0000000000000002E-2</v>
      </c>
    </row>
    <row r="71" spans="1:25" s="6" customFormat="1">
      <c r="A71" s="17"/>
      <c r="B71" s="17" t="s">
        <v>25</v>
      </c>
      <c r="C71" s="20"/>
      <c r="D71" s="51">
        <f>D68+D70</f>
        <v>6.4000000000000001E-2</v>
      </c>
      <c r="E71" s="51">
        <f>E68+E70</f>
        <v>0.01</v>
      </c>
      <c r="F71" s="51">
        <f t="shared" ref="F71:W71" si="143">F68+F70</f>
        <v>0.01</v>
      </c>
      <c r="G71" s="51">
        <f t="shared" si="143"/>
        <v>0.01</v>
      </c>
      <c r="H71" s="51">
        <f t="shared" si="143"/>
        <v>0.01</v>
      </c>
      <c r="I71" s="51">
        <f t="shared" si="143"/>
        <v>0.01</v>
      </c>
      <c r="J71" s="51">
        <f t="shared" si="143"/>
        <v>0.01</v>
      </c>
      <c r="K71" s="51">
        <f t="shared" si="143"/>
        <v>0.01</v>
      </c>
      <c r="L71" s="51">
        <f t="shared" si="143"/>
        <v>0.01</v>
      </c>
      <c r="M71" s="51">
        <f t="shared" si="143"/>
        <v>0.01</v>
      </c>
      <c r="N71" s="51">
        <f t="shared" si="143"/>
        <v>0.01</v>
      </c>
      <c r="O71" s="51">
        <f t="shared" si="143"/>
        <v>0.01</v>
      </c>
      <c r="P71" s="51">
        <f t="shared" si="143"/>
        <v>0.01</v>
      </c>
      <c r="Q71" s="51">
        <f t="shared" si="143"/>
        <v>3.6999999999999998E-2</v>
      </c>
      <c r="R71" s="51">
        <f t="shared" si="143"/>
        <v>0.01</v>
      </c>
      <c r="S71" s="51">
        <f t="shared" si="143"/>
        <v>6.4000000000000001E-2</v>
      </c>
      <c r="T71" s="51">
        <f t="shared" si="143"/>
        <v>0.01</v>
      </c>
      <c r="U71" s="51">
        <f t="shared" si="143"/>
        <v>0.01</v>
      </c>
      <c r="V71" s="51">
        <f t="shared" si="143"/>
        <v>0.01</v>
      </c>
      <c r="W71" s="51">
        <f t="shared" si="143"/>
        <v>0.01</v>
      </c>
      <c r="X71" s="52">
        <f>SUM(D71:W71)</f>
        <v>0.33500000000000008</v>
      </c>
      <c r="Y71" s="51">
        <f>X71/20</f>
        <v>1.6750000000000004E-2</v>
      </c>
    </row>
    <row r="72" spans="1:25" s="6" customFormat="1">
      <c r="B72" s="13" t="s">
        <v>13</v>
      </c>
      <c r="C72" s="90"/>
      <c r="D72" s="59">
        <v>0.96618357487922713</v>
      </c>
      <c r="E72" s="59">
        <v>0.93351070036640305</v>
      </c>
      <c r="F72" s="59">
        <v>0.90194270566802237</v>
      </c>
      <c r="G72" s="59">
        <v>0.87144222769857238</v>
      </c>
      <c r="H72" s="59">
        <v>0.84197316685852419</v>
      </c>
      <c r="I72" s="59">
        <v>0.81350064430775282</v>
      </c>
      <c r="J72" s="59">
        <v>0.78599096068381913</v>
      </c>
      <c r="K72" s="59">
        <v>0.75941155621625056</v>
      </c>
      <c r="L72" s="59">
        <v>0.73373097218961414</v>
      </c>
      <c r="M72" s="59">
        <v>0.70891881370977217</v>
      </c>
      <c r="N72" s="59">
        <v>0.68494571372924851</v>
      </c>
      <c r="O72" s="59">
        <v>0.66178329828912896</v>
      </c>
      <c r="P72" s="59">
        <v>0.63940415293635666</v>
      </c>
      <c r="Q72" s="59">
        <v>0.61778179027667302</v>
      </c>
      <c r="R72" s="59">
        <v>0.59689061862480497</v>
      </c>
      <c r="S72" s="59">
        <v>0.57670591171478747</v>
      </c>
      <c r="T72" s="59">
        <v>0.55720377943457733</v>
      </c>
      <c r="U72" s="59">
        <v>0.53836113955031628</v>
      </c>
      <c r="V72" s="59">
        <v>0.52015569038677911</v>
      </c>
      <c r="W72" s="59">
        <v>0.50256588443167061</v>
      </c>
      <c r="X72" s="52"/>
      <c r="Y72" s="51"/>
    </row>
    <row r="73" spans="1:25" s="6" customFormat="1">
      <c r="A73" s="16"/>
      <c r="B73" s="17" t="s">
        <v>14</v>
      </c>
      <c r="C73" s="18"/>
      <c r="D73" s="51">
        <f>D71*D72</f>
        <v>6.1835748792270537E-2</v>
      </c>
      <c r="E73" s="51">
        <f>E71*E72</f>
        <v>9.3351070036640314E-3</v>
      </c>
      <c r="F73" s="51">
        <f t="shared" ref="F73:W73" si="144">F71*F72</f>
        <v>9.0194270566802247E-3</v>
      </c>
      <c r="G73" s="51">
        <f t="shared" si="144"/>
        <v>8.7144222769857237E-3</v>
      </c>
      <c r="H73" s="51">
        <f t="shared" si="144"/>
        <v>8.4197316685852425E-3</v>
      </c>
      <c r="I73" s="51">
        <f t="shared" si="144"/>
        <v>8.135006443077528E-3</v>
      </c>
      <c r="J73" s="51">
        <f t="shared" si="144"/>
        <v>7.8599096068381908E-3</v>
      </c>
      <c r="K73" s="51">
        <f t="shared" si="144"/>
        <v>7.594115562162506E-3</v>
      </c>
      <c r="L73" s="51">
        <f t="shared" si="144"/>
        <v>7.3373097218961411E-3</v>
      </c>
      <c r="M73" s="51">
        <f t="shared" si="144"/>
        <v>7.0891881370977218E-3</v>
      </c>
      <c r="N73" s="51">
        <f t="shared" si="144"/>
        <v>6.8494571372924853E-3</v>
      </c>
      <c r="O73" s="51">
        <f t="shared" si="144"/>
        <v>6.6178329828912898E-3</v>
      </c>
      <c r="P73" s="51">
        <f t="shared" si="144"/>
        <v>6.3940415293635665E-3</v>
      </c>
      <c r="Q73" s="51">
        <f t="shared" si="144"/>
        <v>2.28579262402369E-2</v>
      </c>
      <c r="R73" s="51">
        <f t="shared" si="144"/>
        <v>5.9689061862480495E-3</v>
      </c>
      <c r="S73" s="51">
        <f t="shared" si="144"/>
        <v>3.6909178349746399E-2</v>
      </c>
      <c r="T73" s="51">
        <f t="shared" si="144"/>
        <v>5.5720377943457734E-3</v>
      </c>
      <c r="U73" s="51">
        <f t="shared" si="144"/>
        <v>5.3836113955031632E-3</v>
      </c>
      <c r="V73" s="51">
        <f t="shared" si="144"/>
        <v>5.2015569038677909E-3</v>
      </c>
      <c r="W73" s="51">
        <f t="shared" si="144"/>
        <v>5.0256588443167065E-3</v>
      </c>
      <c r="X73" s="52">
        <f>SUM(D73:W73)</f>
        <v>0.24212017363307003</v>
      </c>
      <c r="Y73" s="51"/>
    </row>
    <row r="74" spans="1:25" s="6" customFormat="1">
      <c r="A74" s="16"/>
      <c r="B74" s="13"/>
      <c r="C74" s="18"/>
      <c r="D74" s="51"/>
      <c r="E74" s="51"/>
      <c r="F74" s="51"/>
      <c r="G74" s="51"/>
      <c r="H74" s="51"/>
      <c r="I74" s="51"/>
      <c r="J74" s="51"/>
      <c r="K74" s="51"/>
      <c r="L74" s="51"/>
      <c r="M74" s="51"/>
      <c r="N74" s="51"/>
      <c r="O74" s="51"/>
      <c r="P74" s="51"/>
      <c r="Q74" s="51"/>
      <c r="R74" s="51"/>
      <c r="S74" s="51"/>
      <c r="T74" s="51"/>
      <c r="U74" s="51"/>
      <c r="V74" s="51"/>
      <c r="W74" s="51"/>
      <c r="X74" s="52"/>
      <c r="Y74" s="51"/>
    </row>
    <row r="75" spans="1:25" s="6" customFormat="1">
      <c r="A75" s="16"/>
      <c r="B75" s="24" t="s">
        <v>49</v>
      </c>
      <c r="C75" s="18"/>
      <c r="D75" s="51"/>
      <c r="E75" s="51"/>
      <c r="F75" s="51"/>
      <c r="G75" s="51"/>
      <c r="H75" s="51"/>
      <c r="I75" s="51"/>
      <c r="J75" s="51"/>
      <c r="K75" s="51"/>
      <c r="L75" s="51"/>
      <c r="M75" s="51"/>
      <c r="N75" s="51"/>
      <c r="O75" s="51"/>
      <c r="P75" s="51"/>
      <c r="Q75" s="51"/>
      <c r="R75" s="51"/>
      <c r="S75" s="51"/>
      <c r="T75" s="51"/>
      <c r="U75" s="51"/>
      <c r="V75" s="51"/>
      <c r="W75" s="51"/>
      <c r="X75" s="52"/>
      <c r="Y75" s="51"/>
    </row>
    <row r="76" spans="1:25" s="6" customFormat="1">
      <c r="A76" s="16"/>
      <c r="B76" s="13" t="s">
        <v>15</v>
      </c>
      <c r="C76" s="14" t="s">
        <v>45</v>
      </c>
      <c r="D76" s="49">
        <v>0</v>
      </c>
      <c r="E76" s="49">
        <v>0</v>
      </c>
      <c r="F76" s="49">
        <v>0</v>
      </c>
      <c r="G76" s="49">
        <v>0</v>
      </c>
      <c r="H76" s="49">
        <v>0</v>
      </c>
      <c r="I76" s="49">
        <v>0</v>
      </c>
      <c r="J76" s="49">
        <v>0</v>
      </c>
      <c r="K76" s="49">
        <v>0</v>
      </c>
      <c r="L76" s="49">
        <f>Assumptions!$D$8</f>
        <v>2.7000000000000003E-2</v>
      </c>
      <c r="M76" s="49">
        <v>0</v>
      </c>
      <c r="N76" s="49">
        <v>0</v>
      </c>
      <c r="O76" s="49">
        <v>0</v>
      </c>
      <c r="P76" s="49">
        <v>0</v>
      </c>
      <c r="Q76" s="49">
        <v>0</v>
      </c>
      <c r="R76" s="49">
        <v>0</v>
      </c>
      <c r="S76" s="49">
        <v>0</v>
      </c>
      <c r="T76" s="49">
        <v>0</v>
      </c>
      <c r="U76" s="49">
        <v>0</v>
      </c>
      <c r="V76" s="49">
        <v>0</v>
      </c>
      <c r="W76" s="49">
        <v>0</v>
      </c>
      <c r="X76" s="50">
        <f t="shared" ref="X76:X77" si="145">SUM(D76:W76)</f>
        <v>2.7000000000000003E-2</v>
      </c>
      <c r="Y76" s="49">
        <f t="shared" ref="Y76:Y77" si="146">X76/20</f>
        <v>1.3500000000000001E-3</v>
      </c>
    </row>
    <row r="77" spans="1:25" s="6" customFormat="1">
      <c r="A77" s="16"/>
      <c r="B77" s="13" t="s">
        <v>15</v>
      </c>
      <c r="C77" s="14" t="s">
        <v>46</v>
      </c>
      <c r="D77" s="49">
        <v>0</v>
      </c>
      <c r="E77" s="49">
        <v>0</v>
      </c>
      <c r="F77" s="49">
        <v>0</v>
      </c>
      <c r="G77" s="49">
        <v>0</v>
      </c>
      <c r="H77" s="49">
        <v>0</v>
      </c>
      <c r="I77" s="49">
        <v>0</v>
      </c>
      <c r="J77" s="49">
        <v>0</v>
      </c>
      <c r="K77" s="49">
        <v>0</v>
      </c>
      <c r="L77" s="49">
        <f>Assumptions!$D$8</f>
        <v>2.7000000000000003E-2</v>
      </c>
      <c r="M77" s="49">
        <v>0</v>
      </c>
      <c r="N77" s="49">
        <v>0</v>
      </c>
      <c r="O77" s="49">
        <v>0</v>
      </c>
      <c r="P77" s="49">
        <v>0</v>
      </c>
      <c r="Q77" s="49">
        <v>0</v>
      </c>
      <c r="R77" s="49">
        <v>0</v>
      </c>
      <c r="S77" s="49">
        <v>0</v>
      </c>
      <c r="T77" s="49">
        <v>0</v>
      </c>
      <c r="U77" s="49">
        <v>0</v>
      </c>
      <c r="V77" s="49">
        <v>0</v>
      </c>
      <c r="W77" s="49">
        <v>0</v>
      </c>
      <c r="X77" s="50">
        <f t="shared" si="145"/>
        <v>2.7000000000000003E-2</v>
      </c>
      <c r="Y77" s="49">
        <f t="shared" si="146"/>
        <v>1.3500000000000001E-3</v>
      </c>
    </row>
    <row r="78" spans="1:25" s="6" customFormat="1">
      <c r="A78" s="16"/>
      <c r="B78" s="17" t="s">
        <v>1</v>
      </c>
      <c r="C78" s="20"/>
      <c r="D78" s="51">
        <f>SUM(D76:D77)</f>
        <v>0</v>
      </c>
      <c r="E78" s="51">
        <f t="shared" ref="E78:W78" si="147">SUM(E76:E77)</f>
        <v>0</v>
      </c>
      <c r="F78" s="51">
        <f t="shared" si="147"/>
        <v>0</v>
      </c>
      <c r="G78" s="51">
        <f t="shared" si="147"/>
        <v>0</v>
      </c>
      <c r="H78" s="51">
        <f t="shared" si="147"/>
        <v>0</v>
      </c>
      <c r="I78" s="51">
        <f t="shared" si="147"/>
        <v>0</v>
      </c>
      <c r="J78" s="51">
        <f t="shared" si="147"/>
        <v>0</v>
      </c>
      <c r="K78" s="51">
        <f t="shared" si="147"/>
        <v>0</v>
      </c>
      <c r="L78" s="51">
        <f t="shared" si="147"/>
        <v>5.4000000000000006E-2</v>
      </c>
      <c r="M78" s="51">
        <f t="shared" si="147"/>
        <v>0</v>
      </c>
      <c r="N78" s="51">
        <f t="shared" si="147"/>
        <v>0</v>
      </c>
      <c r="O78" s="51">
        <f t="shared" si="147"/>
        <v>0</v>
      </c>
      <c r="P78" s="51">
        <f>SUM(P76:P77)</f>
        <v>0</v>
      </c>
      <c r="Q78" s="51">
        <f t="shared" si="147"/>
        <v>0</v>
      </c>
      <c r="R78" s="51">
        <f t="shared" si="147"/>
        <v>0</v>
      </c>
      <c r="S78" s="51">
        <f t="shared" si="147"/>
        <v>0</v>
      </c>
      <c r="T78" s="51">
        <f t="shared" si="147"/>
        <v>0</v>
      </c>
      <c r="U78" s="51">
        <f t="shared" si="147"/>
        <v>0</v>
      </c>
      <c r="V78" s="51">
        <f t="shared" si="147"/>
        <v>0</v>
      </c>
      <c r="W78" s="51">
        <f t="shared" si="147"/>
        <v>0</v>
      </c>
      <c r="X78" s="52">
        <f>SUM(D78:W78)</f>
        <v>5.4000000000000006E-2</v>
      </c>
      <c r="Y78" s="51">
        <f>X78/20</f>
        <v>2.7000000000000001E-3</v>
      </c>
    </row>
    <row r="79" spans="1:25" s="6" customFormat="1">
      <c r="B79" s="24" t="s">
        <v>13</v>
      </c>
      <c r="C79" s="90"/>
      <c r="D79" s="59">
        <v>0.96618357487922713</v>
      </c>
      <c r="E79" s="59">
        <v>0.93351070036640305</v>
      </c>
      <c r="F79" s="59">
        <v>0.90194270566802237</v>
      </c>
      <c r="G79" s="59">
        <v>0.87144222769857238</v>
      </c>
      <c r="H79" s="59">
        <v>0.84197316685852419</v>
      </c>
      <c r="I79" s="59">
        <v>0.81350064430775282</v>
      </c>
      <c r="J79" s="59">
        <v>0.78599096068381913</v>
      </c>
      <c r="K79" s="59">
        <v>0.75941155621625056</v>
      </c>
      <c r="L79" s="59">
        <v>0.73373097218961414</v>
      </c>
      <c r="M79" s="59">
        <v>0.70891881370977217</v>
      </c>
      <c r="N79" s="59">
        <v>0.68494571372924851</v>
      </c>
      <c r="O79" s="59">
        <v>0.66178329828912896</v>
      </c>
      <c r="P79" s="59">
        <v>0.63940415293635666</v>
      </c>
      <c r="Q79" s="59">
        <v>0.61778179027667302</v>
      </c>
      <c r="R79" s="59">
        <v>0.59689061862480497</v>
      </c>
      <c r="S79" s="59">
        <v>0.57670591171478747</v>
      </c>
      <c r="T79" s="59">
        <v>0.55720377943457733</v>
      </c>
      <c r="U79" s="59">
        <v>0.53836113955031628</v>
      </c>
      <c r="V79" s="59">
        <v>0.52015569038677911</v>
      </c>
      <c r="W79" s="59">
        <v>0.50256588443167061</v>
      </c>
      <c r="X79" s="52"/>
      <c r="Y79" s="51"/>
    </row>
    <row r="80" spans="1:25" s="6" customFormat="1">
      <c r="A80" s="16"/>
      <c r="B80" s="17" t="s">
        <v>14</v>
      </c>
      <c r="C80" s="18"/>
      <c r="D80" s="51">
        <f>D78*D79</f>
        <v>0</v>
      </c>
      <c r="E80" s="51">
        <f t="shared" ref="E80" si="148">E78*E79</f>
        <v>0</v>
      </c>
      <c r="F80" s="51">
        <f t="shared" ref="F80" si="149">F78*F79</f>
        <v>0</v>
      </c>
      <c r="G80" s="51">
        <f t="shared" ref="G80" si="150">G78*G79</f>
        <v>0</v>
      </c>
      <c r="H80" s="51">
        <f t="shared" ref="H80" si="151">H78*H79</f>
        <v>0</v>
      </c>
      <c r="I80" s="51">
        <f t="shared" ref="I80" si="152">I78*I79</f>
        <v>0</v>
      </c>
      <c r="J80" s="51">
        <f t="shared" ref="J80" si="153">J78*J79</f>
        <v>0</v>
      </c>
      <c r="K80" s="51">
        <f t="shared" ref="K80" si="154">K78*K79</f>
        <v>0</v>
      </c>
      <c r="L80" s="51">
        <f t="shared" ref="L80" si="155">L78*L79</f>
        <v>3.962147249823917E-2</v>
      </c>
      <c r="M80" s="51">
        <f t="shared" ref="M80" si="156">M78*M79</f>
        <v>0</v>
      </c>
      <c r="N80" s="51">
        <f t="shared" ref="N80" si="157">N78*N79</f>
        <v>0</v>
      </c>
      <c r="O80" s="51">
        <f t="shared" ref="O80" si="158">O78*O79</f>
        <v>0</v>
      </c>
      <c r="P80" s="51">
        <f t="shared" ref="P80" si="159">P78*P79</f>
        <v>0</v>
      </c>
      <c r="Q80" s="51">
        <f t="shared" ref="Q80" si="160">Q78*Q79</f>
        <v>0</v>
      </c>
      <c r="R80" s="51">
        <f t="shared" ref="R80" si="161">R78*R79</f>
        <v>0</v>
      </c>
      <c r="S80" s="51">
        <f t="shared" ref="S80" si="162">S78*S79</f>
        <v>0</v>
      </c>
      <c r="T80" s="51">
        <f t="shared" ref="T80" si="163">T78*T79</f>
        <v>0</v>
      </c>
      <c r="U80" s="51">
        <f t="shared" ref="U80" si="164">U78*U79</f>
        <v>0</v>
      </c>
      <c r="V80" s="51">
        <f t="shared" ref="V80" si="165">V78*V79</f>
        <v>0</v>
      </c>
      <c r="W80" s="51">
        <f t="shared" ref="W80" si="166">W78*W79</f>
        <v>0</v>
      </c>
      <c r="X80" s="52">
        <f>SUM(D80:W80)</f>
        <v>3.962147249823917E-2</v>
      </c>
      <c r="Y80" s="51"/>
    </row>
    <row r="81" spans="1:25" s="6" customFormat="1">
      <c r="A81" s="16"/>
      <c r="B81" s="13"/>
      <c r="C81" s="18"/>
      <c r="D81" s="51"/>
      <c r="E81" s="51"/>
      <c r="F81" s="51"/>
      <c r="G81" s="51"/>
      <c r="H81" s="51"/>
      <c r="I81" s="51"/>
      <c r="J81" s="51"/>
      <c r="K81" s="51"/>
      <c r="L81" s="51"/>
      <c r="M81" s="51"/>
      <c r="N81" s="51"/>
      <c r="O81" s="51"/>
      <c r="P81" s="51"/>
      <c r="Q81" s="51"/>
      <c r="R81" s="51"/>
      <c r="S81" s="51"/>
      <c r="T81" s="51"/>
      <c r="U81" s="51"/>
      <c r="V81" s="51"/>
      <c r="W81" s="51"/>
      <c r="X81" s="52"/>
      <c r="Y81" s="51"/>
    </row>
    <row r="82" spans="1:25" s="6" customFormat="1">
      <c r="A82" s="16"/>
      <c r="B82" s="24" t="s">
        <v>47</v>
      </c>
      <c r="C82" s="18"/>
      <c r="D82" s="51"/>
      <c r="E82" s="51"/>
      <c r="F82" s="51"/>
      <c r="G82" s="51"/>
      <c r="H82" s="51"/>
      <c r="I82" s="51"/>
      <c r="J82" s="51"/>
      <c r="K82" s="51"/>
      <c r="L82" s="51"/>
      <c r="M82" s="51"/>
      <c r="N82" s="51"/>
      <c r="O82" s="51"/>
      <c r="P82" s="51"/>
      <c r="Q82" s="51"/>
      <c r="R82" s="51"/>
      <c r="S82" s="51"/>
      <c r="T82" s="51"/>
      <c r="U82" s="51"/>
      <c r="V82" s="51"/>
      <c r="W82" s="51"/>
      <c r="X82" s="52"/>
      <c r="Y82" s="51"/>
    </row>
    <row r="83" spans="1:25" s="6" customFormat="1">
      <c r="A83" s="16"/>
      <c r="B83" s="13" t="s">
        <v>15</v>
      </c>
      <c r="C83" s="14" t="s">
        <v>45</v>
      </c>
      <c r="D83" s="49">
        <f t="shared" ref="D83:J83" si="167">D76</f>
        <v>0</v>
      </c>
      <c r="E83" s="49">
        <f t="shared" si="167"/>
        <v>0</v>
      </c>
      <c r="F83" s="49">
        <f t="shared" si="167"/>
        <v>0</v>
      </c>
      <c r="G83" s="49">
        <f t="shared" si="167"/>
        <v>0</v>
      </c>
      <c r="H83" s="49">
        <f t="shared" si="167"/>
        <v>0</v>
      </c>
      <c r="I83" s="49">
        <f t="shared" si="167"/>
        <v>0</v>
      </c>
      <c r="J83" s="49">
        <f t="shared" si="167"/>
        <v>0</v>
      </c>
      <c r="K83" s="49">
        <f>K76</f>
        <v>0</v>
      </c>
      <c r="L83" s="49">
        <f t="shared" ref="L83:W83" si="168">L76</f>
        <v>2.7000000000000003E-2</v>
      </c>
      <c r="M83" s="49">
        <f t="shared" si="168"/>
        <v>0</v>
      </c>
      <c r="N83" s="49">
        <f t="shared" si="168"/>
        <v>0</v>
      </c>
      <c r="O83" s="49">
        <f t="shared" si="168"/>
        <v>0</v>
      </c>
      <c r="P83" s="49">
        <f t="shared" si="168"/>
        <v>0</v>
      </c>
      <c r="Q83" s="49">
        <f t="shared" si="168"/>
        <v>0</v>
      </c>
      <c r="R83" s="49">
        <f t="shared" si="168"/>
        <v>0</v>
      </c>
      <c r="S83" s="49">
        <f t="shared" si="168"/>
        <v>0</v>
      </c>
      <c r="T83" s="49">
        <f t="shared" si="168"/>
        <v>0</v>
      </c>
      <c r="U83" s="49">
        <f t="shared" si="168"/>
        <v>0</v>
      </c>
      <c r="V83" s="49">
        <f t="shared" si="168"/>
        <v>0</v>
      </c>
      <c r="W83" s="49">
        <f t="shared" si="168"/>
        <v>0</v>
      </c>
      <c r="X83" s="50">
        <f t="shared" ref="X83:X84" si="169">SUM(D83:W83)</f>
        <v>2.7000000000000003E-2</v>
      </c>
      <c r="Y83" s="49">
        <f t="shared" ref="Y83:Y84" si="170">X83/20</f>
        <v>1.3500000000000001E-3</v>
      </c>
    </row>
    <row r="84" spans="1:25" s="6" customFormat="1">
      <c r="A84" s="16"/>
      <c r="B84" s="13" t="s">
        <v>15</v>
      </c>
      <c r="C84" s="14" t="s">
        <v>46</v>
      </c>
      <c r="D84" s="49">
        <f t="shared" ref="D84:J84" si="171">D77</f>
        <v>0</v>
      </c>
      <c r="E84" s="49">
        <f t="shared" si="171"/>
        <v>0</v>
      </c>
      <c r="F84" s="49">
        <f t="shared" si="171"/>
        <v>0</v>
      </c>
      <c r="G84" s="49">
        <f t="shared" si="171"/>
        <v>0</v>
      </c>
      <c r="H84" s="49">
        <f t="shared" si="171"/>
        <v>0</v>
      </c>
      <c r="I84" s="49">
        <f t="shared" si="171"/>
        <v>0</v>
      </c>
      <c r="J84" s="49">
        <f t="shared" si="171"/>
        <v>0</v>
      </c>
      <c r="K84" s="49">
        <f t="shared" ref="K84:W84" si="172">K77</f>
        <v>0</v>
      </c>
      <c r="L84" s="49">
        <f t="shared" si="172"/>
        <v>2.7000000000000003E-2</v>
      </c>
      <c r="M84" s="49">
        <f t="shared" si="172"/>
        <v>0</v>
      </c>
      <c r="N84" s="49">
        <f t="shared" si="172"/>
        <v>0</v>
      </c>
      <c r="O84" s="49">
        <f t="shared" si="172"/>
        <v>0</v>
      </c>
      <c r="P84" s="49">
        <f t="shared" si="172"/>
        <v>0</v>
      </c>
      <c r="Q84" s="49">
        <f>Q77</f>
        <v>0</v>
      </c>
      <c r="R84" s="49">
        <f t="shared" si="172"/>
        <v>0</v>
      </c>
      <c r="S84" s="49">
        <f t="shared" si="172"/>
        <v>0</v>
      </c>
      <c r="T84" s="49">
        <f t="shared" si="172"/>
        <v>0</v>
      </c>
      <c r="U84" s="49">
        <f t="shared" si="172"/>
        <v>0</v>
      </c>
      <c r="V84" s="49">
        <f t="shared" si="172"/>
        <v>0</v>
      </c>
      <c r="W84" s="49">
        <f t="shared" si="172"/>
        <v>0</v>
      </c>
      <c r="X84" s="50">
        <f t="shared" si="169"/>
        <v>2.7000000000000003E-2</v>
      </c>
      <c r="Y84" s="49">
        <f t="shared" si="170"/>
        <v>1.3500000000000001E-3</v>
      </c>
    </row>
    <row r="85" spans="1:25" s="6" customFormat="1">
      <c r="A85" s="16"/>
      <c r="B85" s="17" t="s">
        <v>1</v>
      </c>
      <c r="C85" s="20"/>
      <c r="D85" s="51">
        <f t="shared" ref="D85:J85" si="173">D78</f>
        <v>0</v>
      </c>
      <c r="E85" s="51">
        <f t="shared" si="173"/>
        <v>0</v>
      </c>
      <c r="F85" s="51">
        <f>F78</f>
        <v>0</v>
      </c>
      <c r="G85" s="51">
        <f t="shared" si="173"/>
        <v>0</v>
      </c>
      <c r="H85" s="51">
        <f t="shared" si="173"/>
        <v>0</v>
      </c>
      <c r="I85" s="51">
        <f t="shared" si="173"/>
        <v>0</v>
      </c>
      <c r="J85" s="51">
        <f t="shared" si="173"/>
        <v>0</v>
      </c>
      <c r="K85" s="51">
        <f t="shared" ref="K85:W85" si="174">K78</f>
        <v>0</v>
      </c>
      <c r="L85" s="51">
        <f t="shared" si="174"/>
        <v>5.4000000000000006E-2</v>
      </c>
      <c r="M85" s="51">
        <f t="shared" si="174"/>
        <v>0</v>
      </c>
      <c r="N85" s="51">
        <f t="shared" si="174"/>
        <v>0</v>
      </c>
      <c r="O85" s="51">
        <f t="shared" si="174"/>
        <v>0</v>
      </c>
      <c r="P85" s="51">
        <f t="shared" si="174"/>
        <v>0</v>
      </c>
      <c r="Q85" s="51">
        <f t="shared" si="174"/>
        <v>0</v>
      </c>
      <c r="R85" s="51">
        <f>R78</f>
        <v>0</v>
      </c>
      <c r="S85" s="51">
        <f t="shared" si="174"/>
        <v>0</v>
      </c>
      <c r="T85" s="51">
        <f t="shared" si="174"/>
        <v>0</v>
      </c>
      <c r="U85" s="51">
        <f t="shared" si="174"/>
        <v>0</v>
      </c>
      <c r="V85" s="51">
        <f t="shared" si="174"/>
        <v>0</v>
      </c>
      <c r="W85" s="51">
        <f t="shared" si="174"/>
        <v>0</v>
      </c>
      <c r="X85" s="52">
        <f>SUM(D85:W85)</f>
        <v>5.4000000000000006E-2</v>
      </c>
      <c r="Y85" s="51">
        <f>X85/20</f>
        <v>2.7000000000000001E-3</v>
      </c>
    </row>
    <row r="86" spans="1:25" s="6" customFormat="1">
      <c r="B86" s="24" t="s">
        <v>13</v>
      </c>
      <c r="C86" s="90"/>
      <c r="D86" s="59">
        <v>0.96618357487922713</v>
      </c>
      <c r="E86" s="59">
        <v>0.93351070036640305</v>
      </c>
      <c r="F86" s="59">
        <v>0.90194270566802237</v>
      </c>
      <c r="G86" s="59">
        <v>0.87144222769857238</v>
      </c>
      <c r="H86" s="59">
        <v>0.84197316685852419</v>
      </c>
      <c r="I86" s="59">
        <v>0.81350064430775282</v>
      </c>
      <c r="J86" s="59">
        <v>0.78599096068381913</v>
      </c>
      <c r="K86" s="59">
        <v>0.75941155621625056</v>
      </c>
      <c r="L86" s="59">
        <v>0.73373097218961414</v>
      </c>
      <c r="M86" s="59">
        <v>0.70891881370977217</v>
      </c>
      <c r="N86" s="59">
        <v>0.68494571372924851</v>
      </c>
      <c r="O86" s="59">
        <v>0.66178329828912896</v>
      </c>
      <c r="P86" s="59">
        <v>0.63940415293635666</v>
      </c>
      <c r="Q86" s="59">
        <v>0.61778179027667302</v>
      </c>
      <c r="R86" s="59">
        <v>0.59689061862480497</v>
      </c>
      <c r="S86" s="59">
        <v>0.57670591171478747</v>
      </c>
      <c r="T86" s="59">
        <v>0.55720377943457733</v>
      </c>
      <c r="U86" s="59">
        <v>0.53836113955031628</v>
      </c>
      <c r="V86" s="59">
        <v>0.52015569038677911</v>
      </c>
      <c r="W86" s="59">
        <v>0.50256588443167061</v>
      </c>
      <c r="X86" s="52"/>
      <c r="Y86" s="51"/>
    </row>
    <row r="87" spans="1:25" s="6" customFormat="1">
      <c r="A87" s="16"/>
      <c r="B87" s="17" t="s">
        <v>14</v>
      </c>
      <c r="C87" s="18"/>
      <c r="D87" s="51">
        <f>D85*D86</f>
        <v>0</v>
      </c>
      <c r="E87" s="51">
        <f t="shared" ref="E87" si="175">E85*E86</f>
        <v>0</v>
      </c>
      <c r="F87" s="51">
        <f t="shared" ref="F87" si="176">F85*F86</f>
        <v>0</v>
      </c>
      <c r="G87" s="51">
        <f t="shared" ref="G87" si="177">G85*G86</f>
        <v>0</v>
      </c>
      <c r="H87" s="51">
        <f t="shared" ref="H87" si="178">H85*H86</f>
        <v>0</v>
      </c>
      <c r="I87" s="51">
        <f t="shared" ref="I87" si="179">I85*I86</f>
        <v>0</v>
      </c>
      <c r="J87" s="51">
        <f t="shared" ref="J87" si="180">J85*J86</f>
        <v>0</v>
      </c>
      <c r="K87" s="51">
        <f t="shared" ref="K87" si="181">K85*K86</f>
        <v>0</v>
      </c>
      <c r="L87" s="51">
        <f t="shared" ref="L87" si="182">L85*L86</f>
        <v>3.962147249823917E-2</v>
      </c>
      <c r="M87" s="51">
        <f t="shared" ref="M87" si="183">M85*M86</f>
        <v>0</v>
      </c>
      <c r="N87" s="51">
        <f t="shared" ref="N87" si="184">N85*N86</f>
        <v>0</v>
      </c>
      <c r="O87" s="51">
        <f t="shared" ref="O87" si="185">O85*O86</f>
        <v>0</v>
      </c>
      <c r="P87" s="51">
        <f t="shared" ref="P87" si="186">P85*P86</f>
        <v>0</v>
      </c>
      <c r="Q87" s="51">
        <f t="shared" ref="Q87" si="187">Q85*Q86</f>
        <v>0</v>
      </c>
      <c r="R87" s="51">
        <f>R85*R86</f>
        <v>0</v>
      </c>
      <c r="S87" s="51">
        <f t="shared" ref="S87" si="188">S85*S86</f>
        <v>0</v>
      </c>
      <c r="T87" s="51">
        <f t="shared" ref="T87" si="189">T85*T86</f>
        <v>0</v>
      </c>
      <c r="U87" s="51">
        <f t="shared" ref="U87" si="190">U85*U86</f>
        <v>0</v>
      </c>
      <c r="V87" s="51">
        <f t="shared" ref="V87" si="191">V85*V86</f>
        <v>0</v>
      </c>
      <c r="W87" s="51">
        <f t="shared" ref="W87" si="192">W85*W86</f>
        <v>0</v>
      </c>
      <c r="X87" s="52">
        <f>SUM(D87:W87)</f>
        <v>3.962147249823917E-2</v>
      </c>
      <c r="Y87" s="51"/>
    </row>
    <row r="88" spans="1:25" s="6" customFormat="1">
      <c r="A88" s="16"/>
      <c r="B88" s="13"/>
      <c r="C88" s="18"/>
      <c r="D88" s="51"/>
      <c r="E88" s="51"/>
      <c r="F88" s="51"/>
      <c r="G88" s="51"/>
      <c r="H88" s="51"/>
      <c r="I88" s="51"/>
      <c r="J88" s="51"/>
      <c r="K88" s="51"/>
      <c r="L88" s="51"/>
      <c r="M88" s="51"/>
      <c r="N88" s="51"/>
      <c r="O88" s="51"/>
      <c r="P88" s="51"/>
      <c r="Q88" s="51"/>
      <c r="R88" s="51"/>
      <c r="S88" s="51"/>
      <c r="T88" s="51"/>
      <c r="U88" s="51"/>
      <c r="V88" s="51"/>
      <c r="W88" s="51"/>
      <c r="X88" s="52"/>
      <c r="Y88" s="51"/>
    </row>
    <row r="89" spans="1:25" s="4" customFormat="1">
      <c r="A89" s="62"/>
      <c r="B89" s="13" t="s">
        <v>1</v>
      </c>
      <c r="C89" s="69"/>
      <c r="D89" s="64">
        <f t="shared" ref="D89:W89" si="193">D36+D46+D52+D60+D68+D78+D85</f>
        <v>0.10800000000000001</v>
      </c>
      <c r="E89" s="64">
        <f t="shared" si="193"/>
        <v>0</v>
      </c>
      <c r="F89" s="64">
        <f t="shared" si="193"/>
        <v>0</v>
      </c>
      <c r="G89" s="64">
        <f t="shared" si="193"/>
        <v>0</v>
      </c>
      <c r="H89" s="64">
        <f t="shared" si="193"/>
        <v>5.4000000000000006E-2</v>
      </c>
      <c r="I89" s="64">
        <f t="shared" si="193"/>
        <v>0</v>
      </c>
      <c r="J89" s="64">
        <f t="shared" si="193"/>
        <v>0</v>
      </c>
      <c r="K89" s="64">
        <f t="shared" si="193"/>
        <v>0</v>
      </c>
      <c r="L89" s="64">
        <f t="shared" si="193"/>
        <v>0.10800000000000001</v>
      </c>
      <c r="M89" s="64">
        <f t="shared" si="193"/>
        <v>0</v>
      </c>
      <c r="N89" s="64">
        <f t="shared" si="193"/>
        <v>0</v>
      </c>
      <c r="O89" s="64">
        <f t="shared" si="193"/>
        <v>0</v>
      </c>
      <c r="P89" s="64">
        <f t="shared" si="193"/>
        <v>0</v>
      </c>
      <c r="Q89" s="64">
        <f t="shared" si="193"/>
        <v>0.16200000000000001</v>
      </c>
      <c r="R89" s="64">
        <f t="shared" si="193"/>
        <v>5.4000000000000006E-2</v>
      </c>
      <c r="S89" s="64">
        <f t="shared" si="193"/>
        <v>0.10800000000000001</v>
      </c>
      <c r="T89" s="64">
        <f t="shared" si="193"/>
        <v>0</v>
      </c>
      <c r="U89" s="64">
        <f t="shared" si="193"/>
        <v>0</v>
      </c>
      <c r="V89" s="64">
        <f t="shared" si="193"/>
        <v>0</v>
      </c>
      <c r="W89" s="64">
        <f t="shared" si="193"/>
        <v>5.4000000000000006E-2</v>
      </c>
      <c r="X89" s="50">
        <f t="shared" ref="X89:X91" si="194">SUM(D89:W89)</f>
        <v>0.64800000000000013</v>
      </c>
      <c r="Y89" s="49">
        <f t="shared" ref="Y89:Y91" si="195">X89/20</f>
        <v>3.2400000000000005E-2</v>
      </c>
    </row>
    <row r="90" spans="1:25" s="5" customFormat="1">
      <c r="A90" s="25"/>
      <c r="B90" s="13" t="s">
        <v>62</v>
      </c>
      <c r="C90" s="20"/>
      <c r="D90" s="49">
        <f t="shared" ref="D90:W90" si="196">D89-D68-D85</f>
        <v>5.4000000000000006E-2</v>
      </c>
      <c r="E90" s="49">
        <f t="shared" si="196"/>
        <v>0</v>
      </c>
      <c r="F90" s="49">
        <f t="shared" si="196"/>
        <v>0</v>
      </c>
      <c r="G90" s="49">
        <f t="shared" si="196"/>
        <v>0</v>
      </c>
      <c r="H90" s="49">
        <f t="shared" si="196"/>
        <v>5.4000000000000006E-2</v>
      </c>
      <c r="I90" s="49">
        <f t="shared" si="196"/>
        <v>0</v>
      </c>
      <c r="J90" s="49">
        <f t="shared" si="196"/>
        <v>0</v>
      </c>
      <c r="K90" s="49">
        <f t="shared" si="196"/>
        <v>0</v>
      </c>
      <c r="L90" s="49">
        <f t="shared" si="196"/>
        <v>5.4000000000000006E-2</v>
      </c>
      <c r="M90" s="49">
        <f t="shared" si="196"/>
        <v>0</v>
      </c>
      <c r="N90" s="49">
        <f t="shared" si="196"/>
        <v>0</v>
      </c>
      <c r="O90" s="49">
        <f t="shared" si="196"/>
        <v>0</v>
      </c>
      <c r="P90" s="49">
        <f t="shared" si="196"/>
        <v>0</v>
      </c>
      <c r="Q90" s="49">
        <f t="shared" si="196"/>
        <v>0.13500000000000001</v>
      </c>
      <c r="R90" s="49">
        <f t="shared" si="196"/>
        <v>5.4000000000000006E-2</v>
      </c>
      <c r="S90" s="49">
        <f t="shared" si="196"/>
        <v>5.4000000000000006E-2</v>
      </c>
      <c r="T90" s="49">
        <f t="shared" si="196"/>
        <v>0</v>
      </c>
      <c r="U90" s="49">
        <f t="shared" si="196"/>
        <v>0</v>
      </c>
      <c r="V90" s="49">
        <f t="shared" si="196"/>
        <v>0</v>
      </c>
      <c r="W90" s="49">
        <f t="shared" si="196"/>
        <v>5.4000000000000006E-2</v>
      </c>
      <c r="X90" s="50">
        <f t="shared" si="194"/>
        <v>0.45900000000000002</v>
      </c>
      <c r="Y90" s="49">
        <f t="shared" si="195"/>
        <v>2.2950000000000002E-2</v>
      </c>
    </row>
    <row r="91" spans="1:25" s="4" customFormat="1">
      <c r="A91" s="63"/>
      <c r="B91" s="13" t="s">
        <v>2</v>
      </c>
      <c r="C91" s="69"/>
      <c r="D91" s="64">
        <f>D70</f>
        <v>0.01</v>
      </c>
      <c r="E91" s="64">
        <f t="shared" ref="E91:W91" si="197">E70</f>
        <v>0.01</v>
      </c>
      <c r="F91" s="64">
        <f t="shared" si="197"/>
        <v>0.01</v>
      </c>
      <c r="G91" s="64">
        <f t="shared" si="197"/>
        <v>0.01</v>
      </c>
      <c r="H91" s="64">
        <f t="shared" si="197"/>
        <v>0.01</v>
      </c>
      <c r="I91" s="64">
        <f t="shared" si="197"/>
        <v>0.01</v>
      </c>
      <c r="J91" s="64">
        <f t="shared" si="197"/>
        <v>0.01</v>
      </c>
      <c r="K91" s="64">
        <f t="shared" si="197"/>
        <v>0.01</v>
      </c>
      <c r="L91" s="64">
        <f t="shared" si="197"/>
        <v>0.01</v>
      </c>
      <c r="M91" s="64">
        <f t="shared" si="197"/>
        <v>0.01</v>
      </c>
      <c r="N91" s="64">
        <f t="shared" si="197"/>
        <v>0.01</v>
      </c>
      <c r="O91" s="64">
        <f t="shared" si="197"/>
        <v>0.01</v>
      </c>
      <c r="P91" s="64">
        <f t="shared" si="197"/>
        <v>0.01</v>
      </c>
      <c r="Q91" s="64">
        <f t="shared" si="197"/>
        <v>0.01</v>
      </c>
      <c r="R91" s="64">
        <f t="shared" si="197"/>
        <v>0.01</v>
      </c>
      <c r="S91" s="64">
        <f t="shared" si="197"/>
        <v>0.01</v>
      </c>
      <c r="T91" s="64">
        <f t="shared" si="197"/>
        <v>0.01</v>
      </c>
      <c r="U91" s="64">
        <f t="shared" si="197"/>
        <v>0.01</v>
      </c>
      <c r="V91" s="64">
        <f t="shared" si="197"/>
        <v>0.01</v>
      </c>
      <c r="W91" s="64">
        <f t="shared" si="197"/>
        <v>0.01</v>
      </c>
      <c r="X91" s="50">
        <f t="shared" si="194"/>
        <v>0.20000000000000004</v>
      </c>
      <c r="Y91" s="49">
        <f t="shared" si="195"/>
        <v>1.0000000000000002E-2</v>
      </c>
    </row>
    <row r="92" spans="1:25" s="4" customFormat="1">
      <c r="A92" s="63"/>
      <c r="B92" s="17" t="s">
        <v>26</v>
      </c>
      <c r="C92" s="69"/>
      <c r="D92" s="83">
        <f>SUM(D90:D91)</f>
        <v>6.4000000000000001E-2</v>
      </c>
      <c r="E92" s="83">
        <f t="shared" ref="E92:W92" si="198">SUM(E90:E91)</f>
        <v>0.01</v>
      </c>
      <c r="F92" s="83">
        <f t="shared" si="198"/>
        <v>0.01</v>
      </c>
      <c r="G92" s="83">
        <f t="shared" si="198"/>
        <v>0.01</v>
      </c>
      <c r="H92" s="83">
        <f t="shared" si="198"/>
        <v>6.4000000000000001E-2</v>
      </c>
      <c r="I92" s="83">
        <f t="shared" si="198"/>
        <v>0.01</v>
      </c>
      <c r="J92" s="83">
        <f t="shared" si="198"/>
        <v>0.01</v>
      </c>
      <c r="K92" s="83">
        <f t="shared" si="198"/>
        <v>0.01</v>
      </c>
      <c r="L92" s="83">
        <f t="shared" si="198"/>
        <v>6.4000000000000001E-2</v>
      </c>
      <c r="M92" s="83">
        <f t="shared" si="198"/>
        <v>0.01</v>
      </c>
      <c r="N92" s="83">
        <f t="shared" si="198"/>
        <v>0.01</v>
      </c>
      <c r="O92" s="83">
        <f t="shared" si="198"/>
        <v>0.01</v>
      </c>
      <c r="P92" s="83">
        <f t="shared" si="198"/>
        <v>0.01</v>
      </c>
      <c r="Q92" s="83">
        <f t="shared" si="198"/>
        <v>0.14500000000000002</v>
      </c>
      <c r="R92" s="83">
        <f t="shared" si="198"/>
        <v>6.4000000000000001E-2</v>
      </c>
      <c r="S92" s="83">
        <f t="shared" si="198"/>
        <v>6.4000000000000001E-2</v>
      </c>
      <c r="T92" s="83">
        <f t="shared" si="198"/>
        <v>0.01</v>
      </c>
      <c r="U92" s="83">
        <f>SUM(U90:U91)</f>
        <v>0.01</v>
      </c>
      <c r="V92" s="83">
        <f>SUM(V90:V91)</f>
        <v>0.01</v>
      </c>
      <c r="W92" s="83">
        <f t="shared" si="198"/>
        <v>6.4000000000000001E-2</v>
      </c>
      <c r="X92" s="52">
        <f>SUM(D92:W92)</f>
        <v>0.65900000000000025</v>
      </c>
      <c r="Y92" s="51">
        <f>X92/20</f>
        <v>3.2950000000000014E-2</v>
      </c>
    </row>
    <row r="93" spans="1:25" s="6" customFormat="1">
      <c r="B93" s="24" t="s">
        <v>13</v>
      </c>
      <c r="C93" s="90"/>
      <c r="D93" s="59">
        <v>0.96618357487922713</v>
      </c>
      <c r="E93" s="59">
        <v>0.93351070036640305</v>
      </c>
      <c r="F93" s="59">
        <v>0.90194270566802237</v>
      </c>
      <c r="G93" s="59">
        <v>0.87144222769857238</v>
      </c>
      <c r="H93" s="59">
        <v>0.84197316685852419</v>
      </c>
      <c r="I93" s="59">
        <v>0.81350064430775282</v>
      </c>
      <c r="J93" s="59">
        <v>0.78599096068381913</v>
      </c>
      <c r="K93" s="59">
        <v>0.75941155621625056</v>
      </c>
      <c r="L93" s="59">
        <v>0.73373097218961414</v>
      </c>
      <c r="M93" s="59">
        <v>0.70891881370977217</v>
      </c>
      <c r="N93" s="59">
        <v>0.68494571372924851</v>
      </c>
      <c r="O93" s="59">
        <v>0.66178329828912896</v>
      </c>
      <c r="P93" s="59">
        <v>0.63940415293635666</v>
      </c>
      <c r="Q93" s="59">
        <v>0.61778179027667302</v>
      </c>
      <c r="R93" s="59">
        <v>0.59689061862480497</v>
      </c>
      <c r="S93" s="59">
        <v>0.57670591171478747</v>
      </c>
      <c r="T93" s="59">
        <v>0.55720377943457733</v>
      </c>
      <c r="U93" s="59">
        <v>0.53836113955031628</v>
      </c>
      <c r="V93" s="59">
        <v>0.52015569038677911</v>
      </c>
      <c r="W93" s="59">
        <v>0.50256588443167061</v>
      </c>
      <c r="X93" s="52"/>
      <c r="Y93" s="51"/>
    </row>
    <row r="94" spans="1:25" s="6" customFormat="1">
      <c r="A94" s="16"/>
      <c r="B94" s="17" t="s">
        <v>63</v>
      </c>
      <c r="C94" s="18"/>
      <c r="D94" s="51">
        <f>D92*D93</f>
        <v>6.1835748792270537E-2</v>
      </c>
      <c r="E94" s="51">
        <f t="shared" ref="E94:W94" si="199">E92*E93</f>
        <v>9.3351070036640314E-3</v>
      </c>
      <c r="F94" s="51">
        <f t="shared" si="199"/>
        <v>9.0194270566802247E-3</v>
      </c>
      <c r="G94" s="51">
        <f t="shared" si="199"/>
        <v>8.7144222769857237E-3</v>
      </c>
      <c r="H94" s="51">
        <f t="shared" si="199"/>
        <v>5.3886282678945546E-2</v>
      </c>
      <c r="I94" s="51">
        <f t="shared" si="199"/>
        <v>8.135006443077528E-3</v>
      </c>
      <c r="J94" s="51">
        <f t="shared" si="199"/>
        <v>7.8599096068381908E-3</v>
      </c>
      <c r="K94" s="51">
        <f t="shared" si="199"/>
        <v>7.594115562162506E-3</v>
      </c>
      <c r="L94" s="51">
        <f t="shared" si="199"/>
        <v>4.6958782220135303E-2</v>
      </c>
      <c r="M94" s="51">
        <f t="shared" si="199"/>
        <v>7.0891881370977218E-3</v>
      </c>
      <c r="N94" s="51">
        <f t="shared" si="199"/>
        <v>6.8494571372924853E-3</v>
      </c>
      <c r="O94" s="51">
        <f t="shared" si="199"/>
        <v>6.6178329828912898E-3</v>
      </c>
      <c r="P94" s="51">
        <f t="shared" si="199"/>
        <v>6.3940415293635665E-3</v>
      </c>
      <c r="Q94" s="51">
        <f t="shared" si="199"/>
        <v>8.9578359590117604E-2</v>
      </c>
      <c r="R94" s="51">
        <f t="shared" si="199"/>
        <v>3.8200999591987521E-2</v>
      </c>
      <c r="S94" s="51">
        <f t="shared" si="199"/>
        <v>3.6909178349746399E-2</v>
      </c>
      <c r="T94" s="51">
        <f t="shared" si="199"/>
        <v>5.5720377943457734E-3</v>
      </c>
      <c r="U94" s="51">
        <f>U92*U93</f>
        <v>5.3836113955031632E-3</v>
      </c>
      <c r="V94" s="51">
        <f t="shared" si="199"/>
        <v>5.2015569038677909E-3</v>
      </c>
      <c r="W94" s="51">
        <f t="shared" si="199"/>
        <v>3.2164216603626922E-2</v>
      </c>
      <c r="X94" s="52">
        <f>SUM(D94:W94)</f>
        <v>0.45329928165659983</v>
      </c>
      <c r="Y94" s="51"/>
    </row>
    <row r="95" spans="1:25" s="6" customFormat="1" ht="15.75" thickBot="1">
      <c r="A95" s="16"/>
      <c r="B95" s="13"/>
      <c r="C95" s="20"/>
      <c r="D95" s="51"/>
      <c r="E95" s="51"/>
      <c r="F95" s="51"/>
      <c r="G95" s="51"/>
      <c r="H95" s="51"/>
      <c r="I95" s="51"/>
      <c r="J95" s="51"/>
      <c r="K95" s="51"/>
      <c r="L95" s="51"/>
      <c r="M95" s="51"/>
      <c r="N95" s="51"/>
      <c r="O95" s="51"/>
      <c r="P95" s="51"/>
      <c r="Q95" s="51"/>
      <c r="R95" s="51"/>
      <c r="S95" s="51"/>
      <c r="T95" s="51"/>
      <c r="U95" s="51"/>
      <c r="V95" s="51"/>
      <c r="W95" s="91"/>
      <c r="X95" s="51"/>
      <c r="Y95" s="51"/>
    </row>
    <row r="96" spans="1:25" s="5" customFormat="1">
      <c r="A96" s="26" t="s">
        <v>10</v>
      </c>
      <c r="B96" s="27"/>
      <c r="C96" s="28"/>
      <c r="D96" s="55"/>
      <c r="E96" s="55"/>
      <c r="F96" s="55"/>
      <c r="G96" s="55"/>
      <c r="H96" s="55"/>
      <c r="I96" s="55"/>
      <c r="J96" s="55"/>
      <c r="K96" s="55"/>
      <c r="L96" s="55"/>
      <c r="M96" s="55"/>
      <c r="N96" s="55"/>
      <c r="O96" s="55"/>
      <c r="P96" s="55"/>
      <c r="Q96" s="55"/>
      <c r="R96" s="55"/>
      <c r="S96" s="55"/>
      <c r="T96" s="55"/>
      <c r="U96" s="55"/>
      <c r="V96" s="55"/>
      <c r="W96" s="55"/>
      <c r="X96" s="56"/>
      <c r="Y96" s="55"/>
    </row>
    <row r="97" spans="1:25" s="5" customFormat="1">
      <c r="A97" s="25"/>
      <c r="B97" s="17" t="s">
        <v>59</v>
      </c>
      <c r="C97" s="20"/>
      <c r="D97" s="51"/>
      <c r="E97" s="51"/>
      <c r="F97" s="51"/>
      <c r="G97" s="51"/>
      <c r="H97" s="51"/>
      <c r="I97" s="51"/>
      <c r="J97" s="51"/>
      <c r="K97" s="51"/>
      <c r="L97" s="51"/>
      <c r="M97" s="51"/>
      <c r="N97" s="51"/>
      <c r="O97" s="51"/>
      <c r="P97" s="51"/>
      <c r="Q97" s="51"/>
      <c r="R97" s="51"/>
      <c r="S97" s="51"/>
      <c r="T97" s="51"/>
      <c r="U97" s="51"/>
      <c r="V97" s="51"/>
      <c r="W97" s="51"/>
      <c r="X97" s="52"/>
      <c r="Y97" s="51"/>
    </row>
    <row r="98" spans="1:25" s="5" customFormat="1" ht="39">
      <c r="A98" s="25"/>
      <c r="B98" s="82" t="s">
        <v>61</v>
      </c>
      <c r="C98" s="20"/>
      <c r="D98" s="49">
        <v>0.01</v>
      </c>
      <c r="E98" s="49">
        <v>0.01</v>
      </c>
      <c r="F98" s="49">
        <v>0.01</v>
      </c>
      <c r="G98" s="49">
        <v>0.01</v>
      </c>
      <c r="H98" s="49">
        <v>0.01</v>
      </c>
      <c r="I98" s="49">
        <v>0.01</v>
      </c>
      <c r="J98" s="49">
        <v>0.01</v>
      </c>
      <c r="K98" s="49">
        <v>0.01</v>
      </c>
      <c r="L98" s="49">
        <v>0.01</v>
      </c>
      <c r="M98" s="49">
        <v>0.01</v>
      </c>
      <c r="N98" s="49">
        <v>0.01</v>
      </c>
      <c r="O98" s="49">
        <v>0.01</v>
      </c>
      <c r="P98" s="49">
        <v>0.01</v>
      </c>
      <c r="Q98" s="49">
        <v>0.01</v>
      </c>
      <c r="R98" s="49">
        <v>0.01</v>
      </c>
      <c r="S98" s="49">
        <v>0.01</v>
      </c>
      <c r="T98" s="49">
        <v>0.01</v>
      </c>
      <c r="U98" s="49">
        <v>0.01</v>
      </c>
      <c r="V98" s="49">
        <v>0.01</v>
      </c>
      <c r="W98" s="49">
        <v>0.01</v>
      </c>
      <c r="X98" s="50">
        <f t="shared" ref="X98" si="200">SUM(D98:W98)</f>
        <v>0.20000000000000004</v>
      </c>
      <c r="Y98" s="49">
        <f t="shared" ref="Y98" si="201">X98/20</f>
        <v>1.0000000000000002E-2</v>
      </c>
    </row>
    <row r="99" spans="1:25" s="5" customFormat="1">
      <c r="A99" s="25"/>
      <c r="B99" s="13"/>
      <c r="C99" s="20"/>
      <c r="D99" s="51"/>
      <c r="E99" s="51"/>
      <c r="F99" s="51"/>
      <c r="G99" s="51"/>
      <c r="H99" s="51"/>
      <c r="I99" s="51"/>
      <c r="J99" s="51"/>
      <c r="K99" s="51"/>
      <c r="L99" s="51"/>
      <c r="M99" s="51"/>
      <c r="N99" s="51"/>
      <c r="O99" s="51"/>
      <c r="P99" s="51"/>
      <c r="Q99" s="51"/>
      <c r="R99" s="51"/>
      <c r="S99" s="51"/>
      <c r="T99" s="51"/>
      <c r="U99" s="51"/>
      <c r="V99" s="51"/>
      <c r="W99" s="51"/>
      <c r="X99" s="52"/>
      <c r="Y99" s="51"/>
    </row>
    <row r="100" spans="1:25" s="5" customFormat="1">
      <c r="A100" s="25"/>
      <c r="B100" s="17" t="s">
        <v>58</v>
      </c>
      <c r="C100" s="20"/>
      <c r="D100" s="51"/>
      <c r="E100" s="51"/>
      <c r="F100" s="51"/>
      <c r="G100" s="51"/>
      <c r="H100" s="51"/>
      <c r="I100" s="51"/>
      <c r="J100" s="51"/>
      <c r="K100" s="51"/>
      <c r="L100" s="51"/>
      <c r="M100" s="51"/>
      <c r="N100" s="51"/>
      <c r="O100" s="51"/>
      <c r="P100" s="51"/>
      <c r="Q100" s="51"/>
      <c r="R100" s="51"/>
      <c r="S100" s="51"/>
      <c r="T100" s="51"/>
      <c r="U100" s="51"/>
      <c r="V100" s="51"/>
      <c r="W100" s="51"/>
      <c r="X100" s="52"/>
      <c r="Y100" s="51"/>
    </row>
    <row r="101" spans="1:25" s="4" customFormat="1">
      <c r="A101" s="62"/>
      <c r="B101" s="7" t="s">
        <v>62</v>
      </c>
      <c r="C101" s="69"/>
      <c r="D101" s="64">
        <f>D90</f>
        <v>5.4000000000000006E-2</v>
      </c>
      <c r="E101" s="64">
        <f t="shared" ref="E101:W105" si="202">E90</f>
        <v>0</v>
      </c>
      <c r="F101" s="64">
        <f t="shared" si="202"/>
        <v>0</v>
      </c>
      <c r="G101" s="64">
        <f t="shared" si="202"/>
        <v>0</v>
      </c>
      <c r="H101" s="64">
        <f t="shared" si="202"/>
        <v>5.4000000000000006E-2</v>
      </c>
      <c r="I101" s="64">
        <f t="shared" si="202"/>
        <v>0</v>
      </c>
      <c r="J101" s="64">
        <f t="shared" si="202"/>
        <v>0</v>
      </c>
      <c r="K101" s="64">
        <f t="shared" si="202"/>
        <v>0</v>
      </c>
      <c r="L101" s="64">
        <f t="shared" si="202"/>
        <v>5.4000000000000006E-2</v>
      </c>
      <c r="M101" s="64">
        <f t="shared" si="202"/>
        <v>0</v>
      </c>
      <c r="N101" s="64">
        <f t="shared" si="202"/>
        <v>0</v>
      </c>
      <c r="O101" s="64">
        <f t="shared" si="202"/>
        <v>0</v>
      </c>
      <c r="P101" s="64">
        <f t="shared" si="202"/>
        <v>0</v>
      </c>
      <c r="Q101" s="64">
        <f t="shared" si="202"/>
        <v>0.13500000000000001</v>
      </c>
      <c r="R101" s="64">
        <f t="shared" si="202"/>
        <v>5.4000000000000006E-2</v>
      </c>
      <c r="S101" s="64">
        <f t="shared" si="202"/>
        <v>5.4000000000000006E-2</v>
      </c>
      <c r="T101" s="64">
        <f t="shared" si="202"/>
        <v>0</v>
      </c>
      <c r="U101" s="64">
        <f t="shared" si="202"/>
        <v>0</v>
      </c>
      <c r="V101" s="64">
        <f t="shared" si="202"/>
        <v>0</v>
      </c>
      <c r="W101" s="64">
        <f t="shared" si="202"/>
        <v>5.4000000000000006E-2</v>
      </c>
      <c r="X101" s="50">
        <f t="shared" ref="X101:X103" si="203">SUM(D101:W101)</f>
        <v>0.45900000000000002</v>
      </c>
      <c r="Y101" s="49">
        <f t="shared" ref="Y101:Y103" si="204">X101/20</f>
        <v>2.2950000000000002E-2</v>
      </c>
    </row>
    <row r="102" spans="1:25" s="4" customFormat="1">
      <c r="A102" s="63"/>
      <c r="B102" s="7" t="s">
        <v>2</v>
      </c>
      <c r="C102" s="69"/>
      <c r="D102" s="64">
        <f t="shared" ref="D102:S105" si="205">D91</f>
        <v>0.01</v>
      </c>
      <c r="E102" s="64">
        <f t="shared" si="205"/>
        <v>0.01</v>
      </c>
      <c r="F102" s="64">
        <f t="shared" si="205"/>
        <v>0.01</v>
      </c>
      <c r="G102" s="64">
        <f t="shared" si="205"/>
        <v>0.01</v>
      </c>
      <c r="H102" s="64">
        <f t="shared" si="205"/>
        <v>0.01</v>
      </c>
      <c r="I102" s="64">
        <f t="shared" si="205"/>
        <v>0.01</v>
      </c>
      <c r="J102" s="64">
        <f t="shared" si="205"/>
        <v>0.01</v>
      </c>
      <c r="K102" s="64">
        <f t="shared" si="205"/>
        <v>0.01</v>
      </c>
      <c r="L102" s="64">
        <f t="shared" si="205"/>
        <v>0.01</v>
      </c>
      <c r="M102" s="64">
        <f t="shared" si="205"/>
        <v>0.01</v>
      </c>
      <c r="N102" s="64">
        <f t="shared" si="205"/>
        <v>0.01</v>
      </c>
      <c r="O102" s="64">
        <f t="shared" si="205"/>
        <v>0.01</v>
      </c>
      <c r="P102" s="64">
        <f t="shared" si="205"/>
        <v>0.01</v>
      </c>
      <c r="Q102" s="64">
        <f t="shared" si="205"/>
        <v>0.01</v>
      </c>
      <c r="R102" s="64">
        <f t="shared" si="205"/>
        <v>0.01</v>
      </c>
      <c r="S102" s="64">
        <f t="shared" si="205"/>
        <v>0.01</v>
      </c>
      <c r="T102" s="64">
        <f t="shared" si="202"/>
        <v>0.01</v>
      </c>
      <c r="U102" s="64">
        <f t="shared" si="202"/>
        <v>0.01</v>
      </c>
      <c r="V102" s="64">
        <f t="shared" si="202"/>
        <v>0.01</v>
      </c>
      <c r="W102" s="64">
        <f t="shared" si="202"/>
        <v>0.01</v>
      </c>
      <c r="X102" s="50">
        <f t="shared" si="203"/>
        <v>0.20000000000000004</v>
      </c>
      <c r="Y102" s="49">
        <f t="shared" si="204"/>
        <v>1.0000000000000002E-2</v>
      </c>
    </row>
    <row r="103" spans="1:25" s="4" customFormat="1">
      <c r="A103" s="63"/>
      <c r="B103" s="7" t="s">
        <v>26</v>
      </c>
      <c r="C103" s="69"/>
      <c r="D103" s="64">
        <f t="shared" si="205"/>
        <v>6.4000000000000001E-2</v>
      </c>
      <c r="E103" s="64">
        <f t="shared" si="202"/>
        <v>0.01</v>
      </c>
      <c r="F103" s="64">
        <f t="shared" si="202"/>
        <v>0.01</v>
      </c>
      <c r="G103" s="64">
        <f t="shared" si="202"/>
        <v>0.01</v>
      </c>
      <c r="H103" s="64">
        <f t="shared" si="202"/>
        <v>6.4000000000000001E-2</v>
      </c>
      <c r="I103" s="64">
        <f t="shared" si="202"/>
        <v>0.01</v>
      </c>
      <c r="J103" s="64">
        <f t="shared" si="202"/>
        <v>0.01</v>
      </c>
      <c r="K103" s="64">
        <f t="shared" si="202"/>
        <v>0.01</v>
      </c>
      <c r="L103" s="64">
        <f t="shared" si="202"/>
        <v>6.4000000000000001E-2</v>
      </c>
      <c r="M103" s="64">
        <f t="shared" si="202"/>
        <v>0.01</v>
      </c>
      <c r="N103" s="64">
        <f t="shared" si="202"/>
        <v>0.01</v>
      </c>
      <c r="O103" s="64">
        <f t="shared" si="202"/>
        <v>0.01</v>
      </c>
      <c r="P103" s="64">
        <f t="shared" si="202"/>
        <v>0.01</v>
      </c>
      <c r="Q103" s="64">
        <f t="shared" si="202"/>
        <v>0.14500000000000002</v>
      </c>
      <c r="R103" s="64">
        <f t="shared" si="202"/>
        <v>6.4000000000000001E-2</v>
      </c>
      <c r="S103" s="64">
        <f t="shared" si="202"/>
        <v>6.4000000000000001E-2</v>
      </c>
      <c r="T103" s="64">
        <f t="shared" si="202"/>
        <v>0.01</v>
      </c>
      <c r="U103" s="64">
        <f t="shared" si="202"/>
        <v>0.01</v>
      </c>
      <c r="V103" s="64">
        <f t="shared" si="202"/>
        <v>0.01</v>
      </c>
      <c r="W103" s="64">
        <f t="shared" si="202"/>
        <v>6.4000000000000001E-2</v>
      </c>
      <c r="X103" s="50">
        <f t="shared" si="203"/>
        <v>0.65900000000000025</v>
      </c>
      <c r="Y103" s="49">
        <f t="shared" si="204"/>
        <v>3.2950000000000014E-2</v>
      </c>
    </row>
    <row r="104" spans="1:25" s="5" customFormat="1">
      <c r="A104" s="25"/>
      <c r="B104" s="74" t="s">
        <v>13</v>
      </c>
      <c r="C104" s="20"/>
      <c r="D104" s="84">
        <f t="shared" si="205"/>
        <v>0.96618357487922713</v>
      </c>
      <c r="E104" s="84">
        <f t="shared" si="202"/>
        <v>0.93351070036640305</v>
      </c>
      <c r="F104" s="84">
        <f t="shared" si="202"/>
        <v>0.90194270566802237</v>
      </c>
      <c r="G104" s="84">
        <f t="shared" si="202"/>
        <v>0.87144222769857238</v>
      </c>
      <c r="H104" s="84">
        <f t="shared" si="202"/>
        <v>0.84197316685852419</v>
      </c>
      <c r="I104" s="84">
        <f t="shared" si="202"/>
        <v>0.81350064430775282</v>
      </c>
      <c r="J104" s="84">
        <f t="shared" si="202"/>
        <v>0.78599096068381913</v>
      </c>
      <c r="K104" s="84">
        <f t="shared" si="202"/>
        <v>0.75941155621625056</v>
      </c>
      <c r="L104" s="84">
        <f t="shared" si="202"/>
        <v>0.73373097218961414</v>
      </c>
      <c r="M104" s="84">
        <f t="shared" si="202"/>
        <v>0.70891881370977217</v>
      </c>
      <c r="N104" s="84">
        <f t="shared" si="202"/>
        <v>0.68494571372924851</v>
      </c>
      <c r="O104" s="84">
        <f t="shared" si="202"/>
        <v>0.66178329828912896</v>
      </c>
      <c r="P104" s="84">
        <f t="shared" si="202"/>
        <v>0.63940415293635666</v>
      </c>
      <c r="Q104" s="84">
        <f t="shared" si="202"/>
        <v>0.61778179027667302</v>
      </c>
      <c r="R104" s="84">
        <f t="shared" si="202"/>
        <v>0.59689061862480497</v>
      </c>
      <c r="S104" s="84">
        <f t="shared" si="202"/>
        <v>0.57670591171478747</v>
      </c>
      <c r="T104" s="84">
        <f t="shared" si="202"/>
        <v>0.55720377943457733</v>
      </c>
      <c r="U104" s="84">
        <f t="shared" si="202"/>
        <v>0.53836113955031628</v>
      </c>
      <c r="V104" s="84">
        <f t="shared" si="202"/>
        <v>0.52015569038677911</v>
      </c>
      <c r="W104" s="84">
        <f t="shared" si="202"/>
        <v>0.50256588443167061</v>
      </c>
      <c r="X104" s="52"/>
      <c r="Y104" s="51"/>
    </row>
    <row r="105" spans="1:25" s="6" customFormat="1">
      <c r="B105" s="7" t="s">
        <v>63</v>
      </c>
      <c r="C105" s="90"/>
      <c r="D105" s="64">
        <f t="shared" si="205"/>
        <v>6.1835748792270537E-2</v>
      </c>
      <c r="E105" s="64">
        <f t="shared" si="202"/>
        <v>9.3351070036640314E-3</v>
      </c>
      <c r="F105" s="64">
        <f t="shared" si="202"/>
        <v>9.0194270566802247E-3</v>
      </c>
      <c r="G105" s="64">
        <f t="shared" si="202"/>
        <v>8.7144222769857237E-3</v>
      </c>
      <c r="H105" s="64">
        <f t="shared" si="202"/>
        <v>5.3886282678945546E-2</v>
      </c>
      <c r="I105" s="64">
        <f t="shared" si="202"/>
        <v>8.135006443077528E-3</v>
      </c>
      <c r="J105" s="64">
        <f t="shared" si="202"/>
        <v>7.8599096068381908E-3</v>
      </c>
      <c r="K105" s="64">
        <f t="shared" si="202"/>
        <v>7.594115562162506E-3</v>
      </c>
      <c r="L105" s="64">
        <f t="shared" si="202"/>
        <v>4.6958782220135303E-2</v>
      </c>
      <c r="M105" s="64">
        <f t="shared" si="202"/>
        <v>7.0891881370977218E-3</v>
      </c>
      <c r="N105" s="64">
        <f t="shared" si="202"/>
        <v>6.8494571372924853E-3</v>
      </c>
      <c r="O105" s="64">
        <f t="shared" si="202"/>
        <v>6.6178329828912898E-3</v>
      </c>
      <c r="P105" s="64">
        <f t="shared" si="202"/>
        <v>6.3940415293635665E-3</v>
      </c>
      <c r="Q105" s="64">
        <f t="shared" si="202"/>
        <v>8.9578359590117604E-2</v>
      </c>
      <c r="R105" s="64">
        <f t="shared" si="202"/>
        <v>3.8200999591987521E-2</v>
      </c>
      <c r="S105" s="64">
        <f t="shared" si="202"/>
        <v>3.6909178349746399E-2</v>
      </c>
      <c r="T105" s="64">
        <f t="shared" si="202"/>
        <v>5.5720377943457734E-3</v>
      </c>
      <c r="U105" s="64">
        <f t="shared" si="202"/>
        <v>5.3836113955031632E-3</v>
      </c>
      <c r="V105" s="64">
        <f t="shared" si="202"/>
        <v>5.2015569038677909E-3</v>
      </c>
      <c r="W105" s="64">
        <f t="shared" si="202"/>
        <v>3.2164216603626922E-2</v>
      </c>
      <c r="X105" s="50">
        <f t="shared" ref="X105" si="206">SUM(D105:W105)</f>
        <v>0.45329928165659983</v>
      </c>
      <c r="Y105" s="49"/>
    </row>
    <row r="106" spans="1:25" s="6" customFormat="1">
      <c r="A106" s="16"/>
      <c r="B106" s="7"/>
      <c r="C106" s="18"/>
      <c r="D106" s="51"/>
      <c r="E106" s="51"/>
      <c r="F106" s="51"/>
      <c r="G106" s="51"/>
      <c r="H106" s="51"/>
      <c r="I106" s="51"/>
      <c r="J106" s="51"/>
      <c r="K106" s="51"/>
      <c r="L106" s="51"/>
      <c r="M106" s="51"/>
      <c r="N106" s="51"/>
      <c r="O106" s="51"/>
      <c r="P106" s="51"/>
      <c r="Q106" s="51"/>
      <c r="R106" s="51"/>
      <c r="S106" s="51"/>
      <c r="T106" s="51"/>
      <c r="U106" s="51"/>
      <c r="V106" s="51"/>
      <c r="W106" s="51"/>
      <c r="X106" s="52"/>
      <c r="Y106" s="51"/>
    </row>
    <row r="107" spans="1:25" s="6" customFormat="1">
      <c r="A107" s="16"/>
      <c r="B107" s="7" t="s">
        <v>60</v>
      </c>
      <c r="C107" s="18"/>
      <c r="D107" s="51"/>
      <c r="E107" s="51"/>
      <c r="F107" s="51"/>
      <c r="G107" s="51"/>
      <c r="H107" s="51"/>
      <c r="I107" s="51"/>
      <c r="J107" s="51"/>
      <c r="K107" s="51"/>
      <c r="L107" s="51"/>
      <c r="M107" s="51"/>
      <c r="N107" s="51"/>
      <c r="O107" s="51"/>
      <c r="P107" s="51"/>
      <c r="Q107" s="51"/>
      <c r="R107" s="51"/>
      <c r="S107" s="51"/>
      <c r="T107" s="51"/>
      <c r="U107" s="51"/>
      <c r="V107" s="51"/>
      <c r="W107" s="51"/>
      <c r="X107" s="52"/>
      <c r="Y107" s="51"/>
    </row>
    <row r="108" spans="1:25" s="6" customFormat="1">
      <c r="A108" s="16"/>
      <c r="B108" s="7" t="s">
        <v>62</v>
      </c>
      <c r="C108" s="18"/>
      <c r="D108" s="49">
        <f>D101</f>
        <v>5.4000000000000006E-2</v>
      </c>
      <c r="E108" s="49">
        <f t="shared" ref="E108:W108" si="207">E101</f>
        <v>0</v>
      </c>
      <c r="F108" s="49">
        <f t="shared" si="207"/>
        <v>0</v>
      </c>
      <c r="G108" s="49">
        <f t="shared" si="207"/>
        <v>0</v>
      </c>
      <c r="H108" s="49">
        <f t="shared" si="207"/>
        <v>5.4000000000000006E-2</v>
      </c>
      <c r="I108" s="49">
        <f t="shared" si="207"/>
        <v>0</v>
      </c>
      <c r="J108" s="49">
        <f t="shared" si="207"/>
        <v>0</v>
      </c>
      <c r="K108" s="49">
        <f>K101</f>
        <v>0</v>
      </c>
      <c r="L108" s="49">
        <f t="shared" si="207"/>
        <v>5.4000000000000006E-2</v>
      </c>
      <c r="M108" s="49">
        <f t="shared" si="207"/>
        <v>0</v>
      </c>
      <c r="N108" s="49">
        <f t="shared" si="207"/>
        <v>0</v>
      </c>
      <c r="O108" s="49">
        <f t="shared" si="207"/>
        <v>0</v>
      </c>
      <c r="P108" s="49">
        <f t="shared" si="207"/>
        <v>0</v>
      </c>
      <c r="Q108" s="49">
        <f t="shared" si="207"/>
        <v>0.13500000000000001</v>
      </c>
      <c r="R108" s="49">
        <f t="shared" si="207"/>
        <v>5.4000000000000006E-2</v>
      </c>
      <c r="S108" s="49">
        <f t="shared" si="207"/>
        <v>5.4000000000000006E-2</v>
      </c>
      <c r="T108" s="49">
        <f t="shared" si="207"/>
        <v>0</v>
      </c>
      <c r="U108" s="49">
        <f t="shared" si="207"/>
        <v>0</v>
      </c>
      <c r="V108" s="49">
        <f t="shared" si="207"/>
        <v>0</v>
      </c>
      <c r="W108" s="49">
        <f t="shared" si="207"/>
        <v>5.4000000000000006E-2</v>
      </c>
      <c r="X108" s="50">
        <f t="shared" ref="X108:X110" si="208">SUM(D108:W108)</f>
        <v>0.45900000000000002</v>
      </c>
      <c r="Y108" s="49">
        <f t="shared" ref="Y108:Y110" si="209">X108/20</f>
        <v>2.2950000000000002E-2</v>
      </c>
    </row>
    <row r="109" spans="1:25" s="6" customFormat="1">
      <c r="A109" s="16"/>
      <c r="B109" s="7" t="s">
        <v>2</v>
      </c>
      <c r="C109" s="18"/>
      <c r="D109" s="49">
        <f>D102+D98</f>
        <v>0.02</v>
      </c>
      <c r="E109" s="49">
        <f t="shared" ref="E109:W109" si="210">E102+E98</f>
        <v>0.02</v>
      </c>
      <c r="F109" s="49">
        <f t="shared" si="210"/>
        <v>0.02</v>
      </c>
      <c r="G109" s="49">
        <f t="shared" si="210"/>
        <v>0.02</v>
      </c>
      <c r="H109" s="49">
        <f t="shared" si="210"/>
        <v>0.02</v>
      </c>
      <c r="I109" s="49">
        <f t="shared" si="210"/>
        <v>0.02</v>
      </c>
      <c r="J109" s="49">
        <f t="shared" si="210"/>
        <v>0.02</v>
      </c>
      <c r="K109" s="49">
        <f>K102+K98</f>
        <v>0.02</v>
      </c>
      <c r="L109" s="49">
        <f t="shared" si="210"/>
        <v>0.02</v>
      </c>
      <c r="M109" s="49">
        <f t="shared" si="210"/>
        <v>0.02</v>
      </c>
      <c r="N109" s="49">
        <f t="shared" si="210"/>
        <v>0.02</v>
      </c>
      <c r="O109" s="49">
        <f t="shared" si="210"/>
        <v>0.02</v>
      </c>
      <c r="P109" s="49">
        <f t="shared" si="210"/>
        <v>0.02</v>
      </c>
      <c r="Q109" s="49">
        <f t="shared" si="210"/>
        <v>0.02</v>
      </c>
      <c r="R109" s="49">
        <f t="shared" si="210"/>
        <v>0.02</v>
      </c>
      <c r="S109" s="49">
        <f t="shared" si="210"/>
        <v>0.02</v>
      </c>
      <c r="T109" s="49">
        <f t="shared" si="210"/>
        <v>0.02</v>
      </c>
      <c r="U109" s="49">
        <f t="shared" si="210"/>
        <v>0.02</v>
      </c>
      <c r="V109" s="49">
        <f t="shared" si="210"/>
        <v>0.02</v>
      </c>
      <c r="W109" s="49">
        <f t="shared" si="210"/>
        <v>0.02</v>
      </c>
      <c r="X109" s="50">
        <f t="shared" si="208"/>
        <v>0.40000000000000008</v>
      </c>
      <c r="Y109" s="49">
        <f t="shared" si="209"/>
        <v>2.0000000000000004E-2</v>
      </c>
    </row>
    <row r="110" spans="1:25" s="6" customFormat="1">
      <c r="A110" s="16"/>
      <c r="B110" s="77" t="s">
        <v>26</v>
      </c>
      <c r="C110" s="18"/>
      <c r="D110" s="51">
        <f>SUM(D108:D109)</f>
        <v>7.400000000000001E-2</v>
      </c>
      <c r="E110" s="51">
        <f t="shared" ref="E110:W110" si="211">SUM(E108:E109)</f>
        <v>0.02</v>
      </c>
      <c r="F110" s="51">
        <f t="shared" si="211"/>
        <v>0.02</v>
      </c>
      <c r="G110" s="51">
        <f t="shared" si="211"/>
        <v>0.02</v>
      </c>
      <c r="H110" s="51">
        <f t="shared" si="211"/>
        <v>7.400000000000001E-2</v>
      </c>
      <c r="I110" s="51">
        <f t="shared" si="211"/>
        <v>0.02</v>
      </c>
      <c r="J110" s="51">
        <f t="shared" si="211"/>
        <v>0.02</v>
      </c>
      <c r="K110" s="51">
        <f>SUM(K108:K109)</f>
        <v>0.02</v>
      </c>
      <c r="L110" s="51">
        <f t="shared" si="211"/>
        <v>7.400000000000001E-2</v>
      </c>
      <c r="M110" s="51">
        <f t="shared" si="211"/>
        <v>0.02</v>
      </c>
      <c r="N110" s="51">
        <f t="shared" si="211"/>
        <v>0.02</v>
      </c>
      <c r="O110" s="51">
        <f t="shared" si="211"/>
        <v>0.02</v>
      </c>
      <c r="P110" s="51">
        <f t="shared" si="211"/>
        <v>0.02</v>
      </c>
      <c r="Q110" s="51">
        <f t="shared" si="211"/>
        <v>0.155</v>
      </c>
      <c r="R110" s="51">
        <f t="shared" si="211"/>
        <v>7.400000000000001E-2</v>
      </c>
      <c r="S110" s="51">
        <f t="shared" si="211"/>
        <v>7.400000000000001E-2</v>
      </c>
      <c r="T110" s="51">
        <f t="shared" si="211"/>
        <v>0.02</v>
      </c>
      <c r="U110" s="51">
        <f t="shared" si="211"/>
        <v>0.02</v>
      </c>
      <c r="V110" s="51">
        <f t="shared" si="211"/>
        <v>0.02</v>
      </c>
      <c r="W110" s="51">
        <f t="shared" si="211"/>
        <v>7.400000000000001E-2</v>
      </c>
      <c r="X110" s="52">
        <f t="shared" si="208"/>
        <v>0.85900000000000021</v>
      </c>
      <c r="Y110" s="51">
        <f t="shared" si="209"/>
        <v>4.2950000000000009E-2</v>
      </c>
    </row>
    <row r="111" spans="1:25" s="6" customFormat="1">
      <c r="A111" s="16"/>
      <c r="B111" s="74" t="s">
        <v>13</v>
      </c>
      <c r="C111" s="18"/>
      <c r="D111" s="60">
        <v>0.96618357487922713</v>
      </c>
      <c r="E111" s="59">
        <v>0.93351070036640305</v>
      </c>
      <c r="F111" s="59">
        <v>0.90194270566802237</v>
      </c>
      <c r="G111" s="59">
        <v>0.87144222769857238</v>
      </c>
      <c r="H111" s="59">
        <v>0.84197316685852419</v>
      </c>
      <c r="I111" s="59">
        <v>0.81350064430775282</v>
      </c>
      <c r="J111" s="59">
        <v>0.78599096068381913</v>
      </c>
      <c r="K111" s="59">
        <v>0.75941155621625056</v>
      </c>
      <c r="L111" s="59">
        <v>0.73373097218961414</v>
      </c>
      <c r="M111" s="59">
        <v>0.70891881370977217</v>
      </c>
      <c r="N111" s="59">
        <v>0.68494571372924851</v>
      </c>
      <c r="O111" s="59">
        <v>0.66178329828912896</v>
      </c>
      <c r="P111" s="59">
        <v>0.63940415293635666</v>
      </c>
      <c r="Q111" s="59">
        <v>0.61778179027667302</v>
      </c>
      <c r="R111" s="59">
        <v>0.59689061862480497</v>
      </c>
      <c r="S111" s="59">
        <v>0.57670591171478747</v>
      </c>
      <c r="T111" s="59">
        <v>0.55720377943457733</v>
      </c>
      <c r="U111" s="59">
        <v>0.53836113955031628</v>
      </c>
      <c r="V111" s="59">
        <v>0.52015569038677911</v>
      </c>
      <c r="W111" s="59">
        <v>0.50256588443167061</v>
      </c>
      <c r="X111" s="52"/>
      <c r="Y111" s="51"/>
    </row>
    <row r="112" spans="1:25" s="6" customFormat="1">
      <c r="A112" s="16"/>
      <c r="B112" s="77" t="s">
        <v>14</v>
      </c>
      <c r="C112" s="18"/>
      <c r="D112" s="51">
        <f>D110*D111</f>
        <v>7.1497584541062822E-2</v>
      </c>
      <c r="E112" s="51">
        <f t="shared" ref="E112:W112" si="212">E110*E111</f>
        <v>1.8670214007328063E-2</v>
      </c>
      <c r="F112" s="51">
        <f t="shared" si="212"/>
        <v>1.8038854113360449E-2</v>
      </c>
      <c r="G112" s="51">
        <f t="shared" si="212"/>
        <v>1.7428844553971447E-2</v>
      </c>
      <c r="H112" s="51">
        <f t="shared" si="212"/>
        <v>6.2306014347530796E-2</v>
      </c>
      <c r="I112" s="51">
        <f t="shared" si="212"/>
        <v>1.6270012886155056E-2</v>
      </c>
      <c r="J112" s="51">
        <f t="shared" si="212"/>
        <v>1.5719819213676382E-2</v>
      </c>
      <c r="K112" s="51">
        <f t="shared" si="212"/>
        <v>1.5188231124325012E-2</v>
      </c>
      <c r="L112" s="51">
        <f t="shared" si="212"/>
        <v>5.4296091942031451E-2</v>
      </c>
      <c r="M112" s="51">
        <f t="shared" si="212"/>
        <v>1.4178376274195444E-2</v>
      </c>
      <c r="N112" s="51">
        <f t="shared" si="212"/>
        <v>1.3698914274584971E-2</v>
      </c>
      <c r="O112" s="51">
        <f t="shared" si="212"/>
        <v>1.323566596578258E-2</v>
      </c>
      <c r="P112" s="51">
        <f t="shared" si="212"/>
        <v>1.2788083058727133E-2</v>
      </c>
      <c r="Q112" s="51">
        <f t="shared" si="212"/>
        <v>9.5756177492884315E-2</v>
      </c>
      <c r="R112" s="51">
        <f t="shared" si="212"/>
        <v>4.4169905778235576E-2</v>
      </c>
      <c r="S112" s="51">
        <f t="shared" si="212"/>
        <v>4.2676237466894279E-2</v>
      </c>
      <c r="T112" s="51">
        <f t="shared" si="212"/>
        <v>1.1144075588691547E-2</v>
      </c>
      <c r="U112" s="51">
        <f t="shared" si="212"/>
        <v>1.0767222791006326E-2</v>
      </c>
      <c r="V112" s="51">
        <f t="shared" si="212"/>
        <v>1.0403113807735582E-2</v>
      </c>
      <c r="W112" s="51">
        <f t="shared" si="212"/>
        <v>3.7189875447943631E-2</v>
      </c>
      <c r="X112" s="52">
        <f>SUM(D112:W112)</f>
        <v>0.59542331467612286</v>
      </c>
      <c r="Y112" s="51"/>
    </row>
    <row r="113" spans="1:25" s="6" customFormat="1" ht="15.75" thickBot="1">
      <c r="A113" s="21"/>
      <c r="B113" s="88"/>
      <c r="C113" s="23"/>
      <c r="D113" s="54"/>
      <c r="E113" s="54"/>
      <c r="F113" s="54"/>
      <c r="G113" s="54"/>
      <c r="H113" s="54"/>
      <c r="I113" s="54"/>
      <c r="J113" s="54"/>
      <c r="K113" s="54"/>
      <c r="L113" s="54"/>
      <c r="M113" s="54"/>
      <c r="N113" s="54"/>
      <c r="O113" s="54"/>
      <c r="P113" s="54"/>
      <c r="Q113" s="54"/>
      <c r="R113" s="54"/>
      <c r="S113" s="54"/>
      <c r="T113" s="54"/>
      <c r="U113" s="54"/>
      <c r="V113" s="54"/>
      <c r="W113" s="54"/>
      <c r="X113" s="89"/>
      <c r="Y113" s="54"/>
    </row>
    <row r="114" spans="1:25">
      <c r="A114" s="30"/>
      <c r="B114" s="29"/>
      <c r="C114" s="31"/>
      <c r="D114" s="15"/>
      <c r="E114" s="15"/>
      <c r="F114" s="15"/>
      <c r="G114" s="32"/>
      <c r="H114" s="32"/>
      <c r="I114" s="32"/>
      <c r="J114" s="15"/>
      <c r="K114" s="32"/>
      <c r="L114" s="32"/>
      <c r="M114" s="32"/>
      <c r="N114" s="32"/>
      <c r="O114" s="32"/>
      <c r="P114" s="32"/>
      <c r="Q114" s="32"/>
      <c r="R114" s="32"/>
      <c r="S114" s="32"/>
      <c r="T114" s="32"/>
      <c r="U114" s="32"/>
      <c r="V114" s="32"/>
      <c r="W114" s="15"/>
      <c r="X114" s="13"/>
      <c r="Y114" s="32"/>
    </row>
    <row r="115" spans="1:25">
      <c r="A115" s="32" t="s">
        <v>50</v>
      </c>
      <c r="B115" s="15"/>
      <c r="C115" s="33"/>
      <c r="D115" s="32"/>
      <c r="E115" s="32"/>
      <c r="F115" s="35"/>
      <c r="G115" s="32"/>
      <c r="H115" s="32"/>
      <c r="I115" s="32"/>
      <c r="J115" s="32"/>
      <c r="K115" s="32"/>
      <c r="L115" s="32"/>
      <c r="M115" s="32"/>
      <c r="N115" s="32"/>
      <c r="O115" s="32"/>
      <c r="P115" s="32"/>
      <c r="Q115" s="32"/>
      <c r="R115" s="32"/>
      <c r="S115" s="32"/>
      <c r="T115" s="32"/>
      <c r="U115" s="32"/>
      <c r="V115" s="32"/>
      <c r="W115" s="32"/>
      <c r="X115" s="32"/>
      <c r="Y115" s="32"/>
    </row>
    <row r="116" spans="1:25">
      <c r="A116" s="32" t="s">
        <v>79</v>
      </c>
      <c r="B116" s="15"/>
      <c r="C116" s="15"/>
      <c r="D116" s="32"/>
      <c r="E116" s="32"/>
      <c r="F116" s="15"/>
      <c r="G116" s="32"/>
      <c r="H116" s="32"/>
      <c r="I116" s="32"/>
      <c r="J116" s="32"/>
      <c r="K116" s="32"/>
      <c r="L116" s="32"/>
      <c r="M116" s="32"/>
      <c r="N116" s="32"/>
      <c r="O116" s="32"/>
      <c r="P116" s="32"/>
      <c r="Q116" s="32"/>
      <c r="R116" s="32"/>
      <c r="S116" s="32"/>
      <c r="T116" s="32"/>
      <c r="U116" s="32"/>
      <c r="V116" s="32"/>
      <c r="W116" s="32"/>
      <c r="X116" s="32"/>
      <c r="Y116" s="32"/>
    </row>
    <row r="117" spans="1:25" ht="15.75" thickBot="1">
      <c r="A117" s="34"/>
      <c r="B117" s="15"/>
      <c r="C117" s="15"/>
      <c r="D117" s="15"/>
      <c r="E117" s="15"/>
      <c r="F117" s="32"/>
      <c r="G117" s="32"/>
      <c r="H117" s="32"/>
      <c r="I117" s="32"/>
      <c r="J117" s="32"/>
      <c r="K117" s="32"/>
      <c r="L117" s="32"/>
      <c r="M117" s="32"/>
      <c r="N117" s="32"/>
      <c r="O117" s="32"/>
      <c r="P117" s="32"/>
      <c r="Q117" s="32"/>
      <c r="R117" s="32"/>
      <c r="S117" s="32"/>
      <c r="T117" s="32"/>
      <c r="U117" s="32"/>
      <c r="V117" s="32"/>
      <c r="W117" s="32"/>
      <c r="X117" s="32"/>
      <c r="Y117" s="32"/>
    </row>
    <row r="118" spans="1:25" ht="15.75" thickBot="1">
      <c r="A118" s="108" t="s">
        <v>81</v>
      </c>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row>
    <row r="119" spans="1:25" s="96" customFormat="1" ht="39.75" customHeight="1">
      <c r="A119" s="94" t="s">
        <v>3</v>
      </c>
      <c r="B119" s="66" t="s">
        <v>16</v>
      </c>
      <c r="C119" s="68" t="s">
        <v>87</v>
      </c>
      <c r="D119" s="93">
        <v>2013</v>
      </c>
      <c r="E119" s="93">
        <f t="shared" ref="E119:W119" si="213">D119+1</f>
        <v>2014</v>
      </c>
      <c r="F119" s="93">
        <f t="shared" si="213"/>
        <v>2015</v>
      </c>
      <c r="G119" s="93">
        <f t="shared" si="213"/>
        <v>2016</v>
      </c>
      <c r="H119" s="93">
        <f t="shared" si="213"/>
        <v>2017</v>
      </c>
      <c r="I119" s="93">
        <f t="shared" si="213"/>
        <v>2018</v>
      </c>
      <c r="J119" s="93">
        <f t="shared" si="213"/>
        <v>2019</v>
      </c>
      <c r="K119" s="93">
        <f t="shared" si="213"/>
        <v>2020</v>
      </c>
      <c r="L119" s="93">
        <f t="shared" si="213"/>
        <v>2021</v>
      </c>
      <c r="M119" s="93">
        <f t="shared" si="213"/>
        <v>2022</v>
      </c>
      <c r="N119" s="93">
        <f t="shared" si="213"/>
        <v>2023</v>
      </c>
      <c r="O119" s="93">
        <f t="shared" si="213"/>
        <v>2024</v>
      </c>
      <c r="P119" s="93">
        <f t="shared" si="213"/>
        <v>2025</v>
      </c>
      <c r="Q119" s="93">
        <f t="shared" si="213"/>
        <v>2026</v>
      </c>
      <c r="R119" s="93">
        <f t="shared" si="213"/>
        <v>2027</v>
      </c>
      <c r="S119" s="93">
        <f t="shared" si="213"/>
        <v>2028</v>
      </c>
      <c r="T119" s="93">
        <f t="shared" si="213"/>
        <v>2029</v>
      </c>
      <c r="U119" s="93">
        <f t="shared" si="213"/>
        <v>2030</v>
      </c>
      <c r="V119" s="93">
        <f t="shared" si="213"/>
        <v>2031</v>
      </c>
      <c r="W119" s="93">
        <f t="shared" si="213"/>
        <v>2032</v>
      </c>
      <c r="X119" s="95" t="s">
        <v>0</v>
      </c>
      <c r="Y119" s="93" t="s">
        <v>7</v>
      </c>
    </row>
    <row r="120" spans="1:25" s="4" customFormat="1" ht="26.25" customHeight="1">
      <c r="A120" s="65"/>
      <c r="B120" s="67"/>
      <c r="C120" s="69"/>
      <c r="D120" s="37"/>
      <c r="E120" s="37"/>
      <c r="F120" s="37"/>
      <c r="G120" s="37"/>
      <c r="H120" s="37"/>
      <c r="I120" s="37"/>
      <c r="J120" s="37"/>
      <c r="K120" s="37"/>
      <c r="L120" s="37"/>
      <c r="M120" s="37"/>
      <c r="N120" s="37"/>
      <c r="O120" s="37"/>
      <c r="P120" s="37"/>
      <c r="Q120" s="37"/>
      <c r="R120" s="37"/>
      <c r="S120" s="37"/>
      <c r="T120" s="37"/>
      <c r="U120" s="37"/>
      <c r="V120" s="37"/>
      <c r="W120" s="37"/>
      <c r="X120" s="61"/>
      <c r="Y120" s="37"/>
    </row>
    <row r="121" spans="1:25" s="4" customFormat="1" ht="39">
      <c r="A121" s="80" t="s">
        <v>10</v>
      </c>
      <c r="B121" s="82" t="s">
        <v>61</v>
      </c>
      <c r="C121" s="14"/>
      <c r="D121" s="64">
        <f>D98</f>
        <v>0.01</v>
      </c>
      <c r="E121" s="64">
        <f t="shared" ref="E121:W121" si="214">E98</f>
        <v>0.01</v>
      </c>
      <c r="F121" s="64">
        <f t="shared" si="214"/>
        <v>0.01</v>
      </c>
      <c r="G121" s="64">
        <f t="shared" si="214"/>
        <v>0.01</v>
      </c>
      <c r="H121" s="64">
        <f t="shared" si="214"/>
        <v>0.01</v>
      </c>
      <c r="I121" s="64">
        <f t="shared" si="214"/>
        <v>0.01</v>
      </c>
      <c r="J121" s="64">
        <f t="shared" si="214"/>
        <v>0.01</v>
      </c>
      <c r="K121" s="64">
        <f t="shared" si="214"/>
        <v>0.01</v>
      </c>
      <c r="L121" s="64">
        <f t="shared" si="214"/>
        <v>0.01</v>
      </c>
      <c r="M121" s="64">
        <f t="shared" si="214"/>
        <v>0.01</v>
      </c>
      <c r="N121" s="64">
        <f t="shared" si="214"/>
        <v>0.01</v>
      </c>
      <c r="O121" s="64">
        <f t="shared" si="214"/>
        <v>0.01</v>
      </c>
      <c r="P121" s="64">
        <f t="shared" si="214"/>
        <v>0.01</v>
      </c>
      <c r="Q121" s="64">
        <f t="shared" si="214"/>
        <v>0.01</v>
      </c>
      <c r="R121" s="64">
        <f t="shared" si="214"/>
        <v>0.01</v>
      </c>
      <c r="S121" s="64">
        <f t="shared" si="214"/>
        <v>0.01</v>
      </c>
      <c r="T121" s="64">
        <f t="shared" si="214"/>
        <v>0.01</v>
      </c>
      <c r="U121" s="64">
        <f t="shared" si="214"/>
        <v>0.01</v>
      </c>
      <c r="V121" s="64">
        <f t="shared" si="214"/>
        <v>0.01</v>
      </c>
      <c r="W121" s="64">
        <f t="shared" si="214"/>
        <v>0.01</v>
      </c>
      <c r="X121" s="50">
        <f>SUM(D121:W121)</f>
        <v>0.20000000000000004</v>
      </c>
      <c r="Y121" s="49">
        <f t="shared" ref="Y121:Y128" si="215">X121/20</f>
        <v>1.0000000000000002E-2</v>
      </c>
    </row>
    <row r="122" spans="1:25" s="4" customFormat="1" ht="51.75">
      <c r="A122" s="80" t="s">
        <v>10</v>
      </c>
      <c r="B122" s="85" t="s">
        <v>66</v>
      </c>
      <c r="C122" s="81" t="s">
        <v>67</v>
      </c>
      <c r="D122" s="49">
        <f>70*Assumptions!$D$8</f>
        <v>1.8900000000000001</v>
      </c>
      <c r="E122" s="49">
        <v>0</v>
      </c>
      <c r="F122" s="49">
        <v>0</v>
      </c>
      <c r="G122" s="49">
        <v>0</v>
      </c>
      <c r="H122" s="49">
        <v>0</v>
      </c>
      <c r="I122" s="49">
        <v>0</v>
      </c>
      <c r="J122" s="49">
        <v>0</v>
      </c>
      <c r="K122" s="49">
        <v>0</v>
      </c>
      <c r="L122" s="49">
        <v>0</v>
      </c>
      <c r="M122" s="49">
        <v>0</v>
      </c>
      <c r="N122" s="49">
        <v>0</v>
      </c>
      <c r="O122" s="49">
        <v>0</v>
      </c>
      <c r="P122" s="49">
        <v>0</v>
      </c>
      <c r="Q122" s="49">
        <v>0</v>
      </c>
      <c r="R122" s="49">
        <v>0</v>
      </c>
      <c r="S122" s="49">
        <f>70*Assumptions!$D$8</f>
        <v>1.8900000000000001</v>
      </c>
      <c r="T122" s="49">
        <v>0</v>
      </c>
      <c r="U122" s="49">
        <v>0</v>
      </c>
      <c r="V122" s="49">
        <v>0</v>
      </c>
      <c r="W122" s="49">
        <v>0</v>
      </c>
      <c r="X122" s="50">
        <f t="shared" ref="X122:X128" si="216">SUM(D122:W122)</f>
        <v>3.7800000000000002</v>
      </c>
      <c r="Y122" s="49">
        <f t="shared" si="215"/>
        <v>0.189</v>
      </c>
    </row>
    <row r="123" spans="1:25" s="4" customFormat="1" ht="39">
      <c r="A123" s="36" t="s">
        <v>5</v>
      </c>
      <c r="B123" s="85" t="s">
        <v>69</v>
      </c>
      <c r="C123" s="81" t="s">
        <v>68</v>
      </c>
      <c r="D123" s="49">
        <v>0</v>
      </c>
      <c r="E123" s="49">
        <v>0</v>
      </c>
      <c r="F123" s="49">
        <v>0</v>
      </c>
      <c r="G123" s="49">
        <v>0</v>
      </c>
      <c r="H123" s="49">
        <v>0</v>
      </c>
      <c r="I123" s="49">
        <v>0</v>
      </c>
      <c r="J123" s="49">
        <v>0</v>
      </c>
      <c r="K123" s="49">
        <v>0</v>
      </c>
      <c r="L123" s="49">
        <v>0</v>
      </c>
      <c r="M123" s="49">
        <v>0</v>
      </c>
      <c r="N123" s="49">
        <v>0</v>
      </c>
      <c r="O123" s="49">
        <v>0</v>
      </c>
      <c r="P123" s="49">
        <v>0</v>
      </c>
      <c r="Q123" s="49">
        <v>0</v>
      </c>
      <c r="R123" s="49">
        <f>10*Assumptions!$D$8</f>
        <v>0.27</v>
      </c>
      <c r="S123" s="49">
        <v>0</v>
      </c>
      <c r="T123" s="49">
        <v>0</v>
      </c>
      <c r="U123" s="49">
        <v>0</v>
      </c>
      <c r="V123" s="49">
        <v>0</v>
      </c>
      <c r="W123" s="49">
        <v>0</v>
      </c>
      <c r="X123" s="50">
        <f t="shared" si="216"/>
        <v>0.27</v>
      </c>
      <c r="Y123" s="49">
        <f t="shared" si="215"/>
        <v>1.3500000000000002E-2</v>
      </c>
    </row>
    <row r="124" spans="1:25" s="4" customFormat="1" ht="25.5">
      <c r="A124" s="36" t="s">
        <v>5</v>
      </c>
      <c r="B124" s="85" t="s">
        <v>84</v>
      </c>
      <c r="C124" s="81"/>
      <c r="D124" s="49">
        <f>2*Assumptions!$C$14</f>
        <v>0.83092161499999995</v>
      </c>
      <c r="E124" s="49">
        <f>2*Assumptions!$C$14</f>
        <v>0.83092161499999995</v>
      </c>
      <c r="F124" s="49">
        <f>2*Assumptions!$C$14</f>
        <v>0.83092161499999995</v>
      </c>
      <c r="G124" s="49">
        <f>2*Assumptions!$C$14</f>
        <v>0.83092161499999995</v>
      </c>
      <c r="H124" s="49">
        <f>2*Assumptions!$C$14</f>
        <v>0.83092161499999995</v>
      </c>
      <c r="I124" s="49">
        <f>2*Assumptions!$C$14</f>
        <v>0.83092161499999995</v>
      </c>
      <c r="J124" s="49">
        <f>2*Assumptions!$C$14</f>
        <v>0.83092161499999995</v>
      </c>
      <c r="K124" s="49">
        <f>2*Assumptions!$C$14</f>
        <v>0.83092161499999995</v>
      </c>
      <c r="L124" s="49">
        <f>2*Assumptions!$C$14</f>
        <v>0.83092161499999995</v>
      </c>
      <c r="M124" s="49">
        <f>2*Assumptions!$C$14</f>
        <v>0.83092161499999995</v>
      </c>
      <c r="N124" s="49">
        <f>2*Assumptions!$C$14</f>
        <v>0.83092161499999995</v>
      </c>
      <c r="O124" s="49">
        <f>2*Assumptions!$C$14</f>
        <v>0.83092161499999995</v>
      </c>
      <c r="P124" s="49">
        <f>2*Assumptions!$C$14</f>
        <v>0.83092161499999995</v>
      </c>
      <c r="Q124" s="49">
        <f>2*Assumptions!$C$14</f>
        <v>0.83092161499999995</v>
      </c>
      <c r="R124" s="49">
        <f>2*Assumptions!$C$14</f>
        <v>0.83092161499999995</v>
      </c>
      <c r="S124" s="49">
        <f>2*Assumptions!$C$14</f>
        <v>0.83092161499999995</v>
      </c>
      <c r="T124" s="49">
        <f>2*Assumptions!$C$14</f>
        <v>0.83092161499999995</v>
      </c>
      <c r="U124" s="49">
        <f>2*Assumptions!$C$14</f>
        <v>0.83092161499999995</v>
      </c>
      <c r="V124" s="49">
        <f>2*Assumptions!$C$14</f>
        <v>0.83092161499999995</v>
      </c>
      <c r="W124" s="49">
        <f>2*Assumptions!$C$14</f>
        <v>0.83092161499999995</v>
      </c>
      <c r="X124" s="50">
        <f t="shared" si="216"/>
        <v>16.618432299999995</v>
      </c>
      <c r="Y124" s="49">
        <f t="shared" si="215"/>
        <v>0.83092161499999972</v>
      </c>
    </row>
    <row r="125" spans="1:25" s="4" customFormat="1" ht="25.5">
      <c r="A125" s="36" t="s">
        <v>5</v>
      </c>
      <c r="B125" s="85" t="s">
        <v>85</v>
      </c>
      <c r="C125" s="81"/>
      <c r="D125" s="49">
        <f>Assumptions!$B$14</f>
        <v>1.6618432299999999</v>
      </c>
      <c r="E125" s="49">
        <f>Assumptions!$B$14</f>
        <v>1.6618432299999999</v>
      </c>
      <c r="F125" s="49">
        <f>Assumptions!$B$14</f>
        <v>1.6618432299999999</v>
      </c>
      <c r="G125" s="49">
        <f>Assumptions!$B$14</f>
        <v>1.6618432299999999</v>
      </c>
      <c r="H125" s="49">
        <f>Assumptions!$B$14</f>
        <v>1.6618432299999999</v>
      </c>
      <c r="I125" s="49">
        <f>Assumptions!$B$14</f>
        <v>1.6618432299999999</v>
      </c>
      <c r="J125" s="49">
        <f>Assumptions!$B$14</f>
        <v>1.6618432299999999</v>
      </c>
      <c r="K125" s="49">
        <f>Assumptions!$B$14</f>
        <v>1.6618432299999999</v>
      </c>
      <c r="L125" s="49">
        <f>Assumptions!$B$14</f>
        <v>1.6618432299999999</v>
      </c>
      <c r="M125" s="49">
        <f>Assumptions!$B$14</f>
        <v>1.6618432299999999</v>
      </c>
      <c r="N125" s="49">
        <f>Assumptions!$B$14</f>
        <v>1.6618432299999999</v>
      </c>
      <c r="O125" s="49">
        <f>Assumptions!$B$14</f>
        <v>1.6618432299999999</v>
      </c>
      <c r="P125" s="49">
        <f>Assumptions!$B$14</f>
        <v>1.6618432299999999</v>
      </c>
      <c r="Q125" s="49">
        <f>Assumptions!$B$14</f>
        <v>1.6618432299999999</v>
      </c>
      <c r="R125" s="49">
        <f>Assumptions!$B$14</f>
        <v>1.6618432299999999</v>
      </c>
      <c r="S125" s="49">
        <f>Assumptions!$B$14</f>
        <v>1.6618432299999999</v>
      </c>
      <c r="T125" s="49">
        <f>Assumptions!$B$14</f>
        <v>1.6618432299999999</v>
      </c>
      <c r="U125" s="49">
        <f>Assumptions!$B$14</f>
        <v>1.6618432299999999</v>
      </c>
      <c r="V125" s="49">
        <f>Assumptions!$B$14</f>
        <v>1.6618432299999999</v>
      </c>
      <c r="W125" s="49">
        <f>Assumptions!$B$14</f>
        <v>1.6618432299999999</v>
      </c>
      <c r="X125" s="50">
        <f t="shared" si="216"/>
        <v>33.23686459999999</v>
      </c>
      <c r="Y125" s="49">
        <f t="shared" si="215"/>
        <v>1.6618432299999994</v>
      </c>
    </row>
    <row r="126" spans="1:25" s="4" customFormat="1" ht="39">
      <c r="A126" s="38" t="s">
        <v>11</v>
      </c>
      <c r="B126" s="85" t="s">
        <v>69</v>
      </c>
      <c r="C126" s="81" t="s">
        <v>70</v>
      </c>
      <c r="D126" s="49">
        <v>0</v>
      </c>
      <c r="E126" s="49">
        <v>0</v>
      </c>
      <c r="F126" s="49">
        <v>0</v>
      </c>
      <c r="G126" s="49">
        <v>0</v>
      </c>
      <c r="H126" s="49">
        <v>0</v>
      </c>
      <c r="I126" s="49">
        <v>0</v>
      </c>
      <c r="J126" s="49">
        <v>0</v>
      </c>
      <c r="K126" s="49">
        <v>0</v>
      </c>
      <c r="L126" s="49">
        <v>0</v>
      </c>
      <c r="M126" s="49">
        <v>0</v>
      </c>
      <c r="N126" s="49">
        <v>0</v>
      </c>
      <c r="O126" s="49">
        <v>0</v>
      </c>
      <c r="P126" s="49">
        <v>0</v>
      </c>
      <c r="Q126" s="49">
        <v>0</v>
      </c>
      <c r="R126" s="49">
        <f>Assumptions!$D$8</f>
        <v>2.7000000000000003E-2</v>
      </c>
      <c r="S126" s="49">
        <v>0</v>
      </c>
      <c r="T126" s="49">
        <v>0</v>
      </c>
      <c r="U126" s="49">
        <v>0</v>
      </c>
      <c r="V126" s="49">
        <v>0</v>
      </c>
      <c r="W126" s="49">
        <v>0</v>
      </c>
      <c r="X126" s="50">
        <f t="shared" si="216"/>
        <v>2.7000000000000003E-2</v>
      </c>
      <c r="Y126" s="49">
        <f t="shared" si="215"/>
        <v>1.3500000000000001E-3</v>
      </c>
    </row>
    <row r="127" spans="1:25" s="4" customFormat="1" ht="39">
      <c r="A127" s="38" t="s">
        <v>12</v>
      </c>
      <c r="B127" s="85" t="s">
        <v>69</v>
      </c>
      <c r="C127" s="81" t="s">
        <v>71</v>
      </c>
      <c r="D127" s="49">
        <v>0</v>
      </c>
      <c r="E127" s="49">
        <v>0</v>
      </c>
      <c r="F127" s="49">
        <v>0</v>
      </c>
      <c r="G127" s="49">
        <v>0</v>
      </c>
      <c r="H127" s="49">
        <v>0</v>
      </c>
      <c r="I127" s="49">
        <v>0</v>
      </c>
      <c r="J127" s="49">
        <v>0</v>
      </c>
      <c r="K127" s="49">
        <v>0</v>
      </c>
      <c r="L127" s="49">
        <v>0</v>
      </c>
      <c r="M127" s="49">
        <v>0</v>
      </c>
      <c r="N127" s="49">
        <v>0</v>
      </c>
      <c r="O127" s="49">
        <v>0</v>
      </c>
      <c r="P127" s="49">
        <v>0</v>
      </c>
      <c r="Q127" s="49">
        <v>0</v>
      </c>
      <c r="R127" s="49">
        <f>2*Assumptions!$D$8</f>
        <v>5.4000000000000006E-2</v>
      </c>
      <c r="S127" s="49">
        <v>0</v>
      </c>
      <c r="T127" s="49">
        <v>0</v>
      </c>
      <c r="U127" s="49">
        <v>0</v>
      </c>
      <c r="V127" s="49">
        <v>0</v>
      </c>
      <c r="W127" s="49">
        <v>0</v>
      </c>
      <c r="X127" s="50">
        <f t="shared" si="216"/>
        <v>5.4000000000000006E-2</v>
      </c>
      <c r="Y127" s="49">
        <f t="shared" si="215"/>
        <v>2.7000000000000001E-3</v>
      </c>
    </row>
    <row r="128" spans="1:25" s="4" customFormat="1" ht="39">
      <c r="A128" s="4" t="s">
        <v>8</v>
      </c>
      <c r="B128" s="85" t="s">
        <v>69</v>
      </c>
      <c r="C128" s="81" t="s">
        <v>72</v>
      </c>
      <c r="D128" s="8">
        <v>0</v>
      </c>
      <c r="E128" s="8">
        <v>0</v>
      </c>
      <c r="F128" s="8">
        <v>0</v>
      </c>
      <c r="G128" s="8">
        <v>0</v>
      </c>
      <c r="H128" s="8">
        <v>0</v>
      </c>
      <c r="I128" s="8">
        <v>0</v>
      </c>
      <c r="J128" s="8">
        <v>0</v>
      </c>
      <c r="K128" s="8">
        <v>0</v>
      </c>
      <c r="L128" s="8">
        <v>0</v>
      </c>
      <c r="M128" s="8">
        <v>0</v>
      </c>
      <c r="N128" s="8">
        <v>0</v>
      </c>
      <c r="O128" s="8">
        <v>0</v>
      </c>
      <c r="P128" s="8">
        <v>0</v>
      </c>
      <c r="Q128" s="8">
        <v>0</v>
      </c>
      <c r="R128" s="49">
        <f>4*Assumptions!$D$8</f>
        <v>0.10800000000000001</v>
      </c>
      <c r="S128" s="8">
        <v>0</v>
      </c>
      <c r="T128" s="8">
        <v>0</v>
      </c>
      <c r="U128" s="49">
        <v>0</v>
      </c>
      <c r="V128" s="49">
        <v>0</v>
      </c>
      <c r="W128" s="49">
        <v>0</v>
      </c>
      <c r="X128" s="50">
        <f t="shared" si="216"/>
        <v>0.10800000000000001</v>
      </c>
      <c r="Y128" s="49">
        <f t="shared" si="215"/>
        <v>5.4000000000000003E-3</v>
      </c>
    </row>
    <row r="129" spans="1:25" s="4" customFormat="1">
      <c r="B129" s="85"/>
      <c r="C129" s="81"/>
      <c r="D129" s="8"/>
      <c r="E129" s="8"/>
      <c r="F129" s="8"/>
      <c r="G129" s="8"/>
      <c r="H129" s="8"/>
      <c r="I129" s="8"/>
      <c r="J129" s="8"/>
      <c r="K129" s="8"/>
      <c r="L129" s="8"/>
      <c r="M129" s="8"/>
      <c r="N129" s="8"/>
      <c r="O129" s="8"/>
      <c r="P129" s="8"/>
      <c r="Q129" s="8"/>
      <c r="R129" s="49"/>
      <c r="S129" s="8"/>
      <c r="T129" s="8"/>
      <c r="U129" s="49"/>
      <c r="V129" s="49"/>
      <c r="W129" s="49"/>
      <c r="X129" s="52"/>
      <c r="Y129" s="51"/>
    </row>
    <row r="130" spans="1:25" s="4" customFormat="1">
      <c r="A130" s="6" t="s">
        <v>76</v>
      </c>
      <c r="B130" s="7" t="s">
        <v>77</v>
      </c>
      <c r="C130" s="81"/>
      <c r="D130" s="8">
        <f>SUM(D122:D123)+SUM(D126:D128)</f>
        <v>1.8900000000000001</v>
      </c>
      <c r="E130" s="8">
        <f t="shared" ref="E130:W130" si="217">SUM(E122:E123)+SUM(E126:E128)</f>
        <v>0</v>
      </c>
      <c r="F130" s="8">
        <f t="shared" si="217"/>
        <v>0</v>
      </c>
      <c r="G130" s="8">
        <f t="shared" si="217"/>
        <v>0</v>
      </c>
      <c r="H130" s="8">
        <f t="shared" si="217"/>
        <v>0</v>
      </c>
      <c r="I130" s="8">
        <f t="shared" si="217"/>
        <v>0</v>
      </c>
      <c r="J130" s="8">
        <f t="shared" si="217"/>
        <v>0</v>
      </c>
      <c r="K130" s="8">
        <f t="shared" si="217"/>
        <v>0</v>
      </c>
      <c r="L130" s="8">
        <f t="shared" si="217"/>
        <v>0</v>
      </c>
      <c r="M130" s="8">
        <f t="shared" si="217"/>
        <v>0</v>
      </c>
      <c r="N130" s="8">
        <f t="shared" si="217"/>
        <v>0</v>
      </c>
      <c r="O130" s="8">
        <f t="shared" si="217"/>
        <v>0</v>
      </c>
      <c r="P130" s="8">
        <f t="shared" si="217"/>
        <v>0</v>
      </c>
      <c r="Q130" s="8">
        <f t="shared" si="217"/>
        <v>0</v>
      </c>
      <c r="R130" s="8">
        <f t="shared" si="217"/>
        <v>0.45900000000000007</v>
      </c>
      <c r="S130" s="8">
        <f t="shared" si="217"/>
        <v>1.8900000000000001</v>
      </c>
      <c r="T130" s="8">
        <f t="shared" si="217"/>
        <v>0</v>
      </c>
      <c r="U130" s="8">
        <f t="shared" si="217"/>
        <v>0</v>
      </c>
      <c r="V130" s="8">
        <f t="shared" si="217"/>
        <v>0</v>
      </c>
      <c r="W130" s="8">
        <f t="shared" si="217"/>
        <v>0</v>
      </c>
      <c r="X130" s="50">
        <f>SUM(D130:W130)</f>
        <v>4.2390000000000008</v>
      </c>
      <c r="Y130" s="49">
        <f t="shared" ref="Y130:Y132" si="218">X130/20</f>
        <v>0.21195000000000003</v>
      </c>
    </row>
    <row r="131" spans="1:25" s="4" customFormat="1">
      <c r="B131" s="7" t="s">
        <v>2</v>
      </c>
      <c r="C131" s="81"/>
      <c r="D131" s="8">
        <f>D121+SUM(D124:D125)</f>
        <v>2.5027648449999997</v>
      </c>
      <c r="E131" s="8">
        <f t="shared" ref="E131:W131" si="219">E121+SUM(E124:E125)</f>
        <v>2.5027648449999997</v>
      </c>
      <c r="F131" s="8">
        <f t="shared" si="219"/>
        <v>2.5027648449999997</v>
      </c>
      <c r="G131" s="8">
        <f t="shared" si="219"/>
        <v>2.5027648449999997</v>
      </c>
      <c r="H131" s="8">
        <f t="shared" si="219"/>
        <v>2.5027648449999997</v>
      </c>
      <c r="I131" s="8">
        <f t="shared" si="219"/>
        <v>2.5027648449999997</v>
      </c>
      <c r="J131" s="8">
        <f t="shared" si="219"/>
        <v>2.5027648449999997</v>
      </c>
      <c r="K131" s="8">
        <f t="shared" si="219"/>
        <v>2.5027648449999997</v>
      </c>
      <c r="L131" s="8">
        <f t="shared" si="219"/>
        <v>2.5027648449999997</v>
      </c>
      <c r="M131" s="8">
        <f t="shared" si="219"/>
        <v>2.5027648449999997</v>
      </c>
      <c r="N131" s="8">
        <f t="shared" si="219"/>
        <v>2.5027648449999997</v>
      </c>
      <c r="O131" s="8">
        <f t="shared" si="219"/>
        <v>2.5027648449999997</v>
      </c>
      <c r="P131" s="8">
        <f t="shared" si="219"/>
        <v>2.5027648449999997</v>
      </c>
      <c r="Q131" s="8">
        <f t="shared" si="219"/>
        <v>2.5027648449999997</v>
      </c>
      <c r="R131" s="8">
        <f t="shared" si="219"/>
        <v>2.5027648449999997</v>
      </c>
      <c r="S131" s="8">
        <f t="shared" si="219"/>
        <v>2.5027648449999997</v>
      </c>
      <c r="T131" s="8">
        <f t="shared" si="219"/>
        <v>2.5027648449999997</v>
      </c>
      <c r="U131" s="8">
        <f t="shared" si="219"/>
        <v>2.5027648449999997</v>
      </c>
      <c r="V131" s="8">
        <f t="shared" si="219"/>
        <v>2.5027648449999997</v>
      </c>
      <c r="W131" s="8">
        <f t="shared" si="219"/>
        <v>2.5027648449999997</v>
      </c>
      <c r="X131" s="50">
        <f t="shared" ref="X131:X132" si="220">SUM(D131:W131)</f>
        <v>50.055296900000016</v>
      </c>
      <c r="Y131" s="49">
        <f t="shared" si="218"/>
        <v>2.5027648450000006</v>
      </c>
    </row>
    <row r="132" spans="1:25" s="4" customFormat="1">
      <c r="B132" s="77" t="s">
        <v>78</v>
      </c>
      <c r="C132" s="81"/>
      <c r="D132" s="57">
        <f>SUM(D130:D131)</f>
        <v>4.3927648450000003</v>
      </c>
      <c r="E132" s="57">
        <f t="shared" ref="E132:W132" si="221">SUM(E130:E131)</f>
        <v>2.5027648449999997</v>
      </c>
      <c r="F132" s="57">
        <f t="shared" si="221"/>
        <v>2.5027648449999997</v>
      </c>
      <c r="G132" s="57">
        <f t="shared" si="221"/>
        <v>2.5027648449999997</v>
      </c>
      <c r="H132" s="57">
        <f t="shared" si="221"/>
        <v>2.5027648449999997</v>
      </c>
      <c r="I132" s="57">
        <f t="shared" si="221"/>
        <v>2.5027648449999997</v>
      </c>
      <c r="J132" s="57">
        <f t="shared" si="221"/>
        <v>2.5027648449999997</v>
      </c>
      <c r="K132" s="57">
        <f t="shared" si="221"/>
        <v>2.5027648449999997</v>
      </c>
      <c r="L132" s="57">
        <f t="shared" si="221"/>
        <v>2.5027648449999997</v>
      </c>
      <c r="M132" s="57">
        <f t="shared" si="221"/>
        <v>2.5027648449999997</v>
      </c>
      <c r="N132" s="57">
        <f t="shared" si="221"/>
        <v>2.5027648449999997</v>
      </c>
      <c r="O132" s="57">
        <f t="shared" si="221"/>
        <v>2.5027648449999997</v>
      </c>
      <c r="P132" s="57">
        <f t="shared" si="221"/>
        <v>2.5027648449999997</v>
      </c>
      <c r="Q132" s="57">
        <f t="shared" si="221"/>
        <v>2.5027648449999997</v>
      </c>
      <c r="R132" s="57">
        <f t="shared" si="221"/>
        <v>2.9617648449999998</v>
      </c>
      <c r="S132" s="57">
        <f t="shared" si="221"/>
        <v>4.3927648450000003</v>
      </c>
      <c r="T132" s="57">
        <f t="shared" si="221"/>
        <v>2.5027648449999997</v>
      </c>
      <c r="U132" s="57">
        <f t="shared" si="221"/>
        <v>2.5027648449999997</v>
      </c>
      <c r="V132" s="57">
        <f t="shared" si="221"/>
        <v>2.5027648449999997</v>
      </c>
      <c r="W132" s="57">
        <f t="shared" si="221"/>
        <v>2.5027648449999997</v>
      </c>
      <c r="X132" s="52">
        <f t="shared" si="220"/>
        <v>54.294296900000013</v>
      </c>
      <c r="Y132" s="51">
        <f t="shared" si="218"/>
        <v>2.7147148450000005</v>
      </c>
    </row>
    <row r="133" spans="1:25" s="4" customFormat="1">
      <c r="B133" s="74" t="s">
        <v>13</v>
      </c>
      <c r="C133" s="81"/>
      <c r="D133" s="60">
        <v>0.96618357487922713</v>
      </c>
      <c r="E133" s="59">
        <v>0.93351070036640305</v>
      </c>
      <c r="F133" s="59">
        <v>0.90194270566802237</v>
      </c>
      <c r="G133" s="59">
        <v>0.87144222769857238</v>
      </c>
      <c r="H133" s="59">
        <v>0.84197316685852419</v>
      </c>
      <c r="I133" s="59">
        <v>0.81350064430775282</v>
      </c>
      <c r="J133" s="59">
        <v>0.78599096068381913</v>
      </c>
      <c r="K133" s="59">
        <v>0.75941155621625056</v>
      </c>
      <c r="L133" s="59">
        <v>0.73373097218961414</v>
      </c>
      <c r="M133" s="59">
        <v>0.70891881370977217</v>
      </c>
      <c r="N133" s="59">
        <v>0.68494571372924851</v>
      </c>
      <c r="O133" s="59">
        <v>0.66178329828912896</v>
      </c>
      <c r="P133" s="59">
        <v>0.63940415293635666</v>
      </c>
      <c r="Q133" s="59">
        <v>0.61778179027667302</v>
      </c>
      <c r="R133" s="59">
        <v>0.59689061862480497</v>
      </c>
      <c r="S133" s="59">
        <v>0.57670591171478747</v>
      </c>
      <c r="T133" s="59">
        <v>0.55720377943457733</v>
      </c>
      <c r="U133" s="59">
        <v>0.53836113955031628</v>
      </c>
      <c r="V133" s="59">
        <v>0.52015569038677911</v>
      </c>
      <c r="W133" s="59">
        <v>0.50256588443167061</v>
      </c>
      <c r="X133" s="52"/>
      <c r="Y133" s="51"/>
    </row>
    <row r="134" spans="1:25" s="4" customFormat="1">
      <c r="B134" s="77" t="s">
        <v>14</v>
      </c>
      <c r="C134" s="81"/>
      <c r="D134" s="57">
        <f>D132*D133</f>
        <v>4.2442172415458943</v>
      </c>
      <c r="E134" s="57">
        <f t="shared" ref="E134:W134" si="222">E132*E133</f>
        <v>2.3363577633083619</v>
      </c>
      <c r="F134" s="57">
        <f t="shared" si="222"/>
        <v>2.2573504959501083</v>
      </c>
      <c r="G134" s="57">
        <f t="shared" si="222"/>
        <v>2.1810149719324721</v>
      </c>
      <c r="H134" s="57">
        <f t="shared" si="222"/>
        <v>2.1072608424468333</v>
      </c>
      <c r="I134" s="57">
        <f t="shared" si="222"/>
        <v>2.0360008139582928</v>
      </c>
      <c r="J134" s="57">
        <f t="shared" si="222"/>
        <v>1.9671505448872395</v>
      </c>
      <c r="K134" s="57">
        <f t="shared" si="222"/>
        <v>1.9006285457847729</v>
      </c>
      <c r="L134" s="57">
        <f t="shared" si="222"/>
        <v>1.8363560828838388</v>
      </c>
      <c r="M134" s="57">
        <f t="shared" si="222"/>
        <v>1.7742570849119217</v>
      </c>
      <c r="N134" s="57">
        <f t="shared" si="222"/>
        <v>1.7142580530549969</v>
      </c>
      <c r="O134" s="57">
        <f t="shared" si="222"/>
        <v>1.6562879739661804</v>
      </c>
      <c r="P134" s="57">
        <f t="shared" si="222"/>
        <v>1.6002782357161167</v>
      </c>
      <c r="Q134" s="57">
        <f t="shared" si="222"/>
        <v>1.5461625465856199</v>
      </c>
      <c r="R134" s="57">
        <f t="shared" si="222"/>
        <v>1.7678496505532495</v>
      </c>
      <c r="S134" s="57">
        <f t="shared" si="222"/>
        <v>2.5333334548843922</v>
      </c>
      <c r="T134" s="57">
        <f t="shared" si="222"/>
        <v>1.3945500306699941</v>
      </c>
      <c r="U134" s="57">
        <f t="shared" si="222"/>
        <v>1.3473913339806705</v>
      </c>
      <c r="V134" s="57">
        <f t="shared" si="222"/>
        <v>1.3018273758267351</v>
      </c>
      <c r="W134" s="57">
        <f t="shared" si="222"/>
        <v>1.2578042278519179</v>
      </c>
      <c r="X134" s="52">
        <f t="shared" ref="X134" si="223">SUM(D134:W134)</f>
        <v>38.760337270699608</v>
      </c>
      <c r="Y134" s="49"/>
    </row>
    <row r="135" spans="1:25" s="4" customFormat="1" ht="15.75" thickBot="1">
      <c r="A135" s="86"/>
      <c r="B135" s="92"/>
      <c r="C135" s="87"/>
      <c r="D135" s="88"/>
      <c r="E135" s="88"/>
      <c r="F135" s="88"/>
      <c r="G135" s="88"/>
      <c r="H135" s="88"/>
      <c r="I135" s="88"/>
      <c r="J135" s="88"/>
      <c r="K135" s="88"/>
      <c r="L135" s="88"/>
      <c r="M135" s="88"/>
      <c r="N135" s="88"/>
      <c r="O135" s="88"/>
      <c r="P135" s="88"/>
      <c r="Q135" s="88"/>
      <c r="R135" s="88"/>
      <c r="S135" s="88"/>
      <c r="T135" s="88"/>
      <c r="U135" s="88"/>
      <c r="V135" s="88"/>
      <c r="W135" s="88"/>
      <c r="X135" s="89"/>
      <c r="Y135" s="22"/>
    </row>
    <row r="137" spans="1:25">
      <c r="A137" s="32" t="s">
        <v>79</v>
      </c>
      <c r="B137" s="15"/>
      <c r="C137" s="15"/>
      <c r="D137" s="32"/>
    </row>
  </sheetData>
  <sheetProtection password="8725" sheet="1" objects="1" scenarios="1"/>
  <mergeCells count="9">
    <mergeCell ref="A1:Y1"/>
    <mergeCell ref="A5:Y5"/>
    <mergeCell ref="A118:Y118"/>
    <mergeCell ref="A3:X3"/>
    <mergeCell ref="X6:X7"/>
    <mergeCell ref="Y6:Y7"/>
    <mergeCell ref="C6:C7"/>
    <mergeCell ref="B6:B7"/>
    <mergeCell ref="A6:A7"/>
  </mergeCells>
  <pageMargins left="0.70866141732283472" right="0.70866141732283472" top="0.74803149606299213" bottom="0.74803149606299213" header="0.31496062992125984" footer="0.31496062992125984"/>
  <pageSetup paperSize="9" scale="65" fitToHeight="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Assumptions</vt:lpstr>
      <vt:lpstr>Calculations</vt:lpstr>
      <vt:lpstr>Calculations!Print_Area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M291374</cp:lastModifiedBy>
  <cp:lastPrinted>2011-07-29T08:21:52Z</cp:lastPrinted>
  <dcterms:created xsi:type="dcterms:W3CDTF">2010-11-05T07:40:47Z</dcterms:created>
  <dcterms:modified xsi:type="dcterms:W3CDTF">2012-07-19T07:54:24Z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1878027416</vt:i4>
  </property>
  <property fmtid="{D5CDD505-2E9C-101B-9397-08002B2CF9AE}" pid="3" name="_NewReviewCycle">
    <vt:lpwstr/>
  </property>
  <property fmtid="{D5CDD505-2E9C-101B-9397-08002B2CF9AE}" pid="4" name="_EmailSubject">
    <vt:lpwstr/>
  </property>
  <property fmtid="{D5CDD505-2E9C-101B-9397-08002B2CF9AE}" pid="5" name="_AuthorEmail">
    <vt:lpwstr>Carolyn.Worfolk@naturalengland.org.uk</vt:lpwstr>
  </property>
  <property fmtid="{D5CDD505-2E9C-101B-9397-08002B2CF9AE}" pid="6" name="_AuthorEmailDisplayName">
    <vt:lpwstr>Worfolk, Carolyn (NE)</vt:lpwstr>
  </property>
  <property fmtid="{D5CDD505-2E9C-101B-9397-08002B2CF9AE}" pid="7" name="_ReviewingToolsShownOnce">
    <vt:lpwstr/>
  </property>
</Properties>
</file>