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835" yWindow="-15" windowWidth="13320" windowHeight="11460" tabRatio="872"/>
  </bookViews>
  <sheets>
    <sheet name="Contents" sheetId="20" r:id="rId1"/>
    <sheet name="1. NWIFCA Implementation Costs" sheetId="5" r:id="rId2"/>
    <sheet name="2. NWIFCA Enforcement Costs" sheetId="1" r:id="rId3"/>
    <sheet name="3. CIFCA Implementation Costs" sheetId="7" r:id="rId4"/>
    <sheet name="4. CIFCA Enforcement Costs" sheetId="13" r:id="rId5"/>
    <sheet name="5. D&amp;SIFCA Implementation Costs" sheetId="8" r:id="rId6"/>
    <sheet name="6. D&amp;SIFCA Enforcement Costs" sheetId="14" r:id="rId7"/>
    <sheet name="7. SIFCA Implementation Costs" sheetId="9" r:id="rId8"/>
    <sheet name="8. SIFCA Enforcement Costs" sheetId="15" r:id="rId9"/>
    <sheet name="9. IoSIFCA Implementation Costs" sheetId="12" r:id="rId10"/>
    <sheet name="10. IoSIFCA Enforcement Costs" sheetId="11" r:id="rId11"/>
    <sheet name="11. NIFCA Implementation Costs" sheetId="17" r:id="rId12"/>
    <sheet name="12. NIFCA Enforcement Costs" sheetId="16" r:id="rId13"/>
    <sheet name="13. EIFCA Implementation Costs" sheetId="19" r:id="rId14"/>
    <sheet name="14. EIFCA Enforcement Costs" sheetId="18" r:id="rId15"/>
    <sheet name="15. K&amp;EIFCA Implementation Cost" sheetId="22" r:id="rId16"/>
    <sheet name="16. K&amp;EIFCA Enforcement Costs" sheetId="21" r:id="rId17"/>
    <sheet name="17. SuIFCA Implementation Costs" sheetId="31" r:id="rId18"/>
    <sheet name="18. SuIFCA Enforcement Costs" sheetId="32" r:id="rId19"/>
    <sheet name="19. IFCA Cost Assumptions" sheetId="4" r:id="rId20"/>
    <sheet name="20.MMO Implementation Costs-Rec" sheetId="23" r:id="rId21"/>
    <sheet name="21. MMO Enforcement Costs -Rec" sheetId="24" r:id="rId22"/>
    <sheet name="22. MMO Enforcement Costs -Fish" sheetId="25" r:id="rId23"/>
    <sheet name="23. MMO Assumptions" sheetId="26" r:id="rId24"/>
    <sheet name="24. Signage Costs" sheetId="33" r:id="rId25"/>
    <sheet name="25. CFP pMCZs" sheetId="27" r:id="rId26"/>
    <sheet name="26. Defra Cost Assumptions" sheetId="28" r:id="rId27"/>
    <sheet name="27. rMCZ specific costs" sheetId="34" r:id="rId28"/>
    <sheet name="28. Total Costs - Reg &amp; Nat" sheetId="6" r:id="rId29"/>
    <sheet name="29. Low Cost Scenario" sheetId="30" r:id="rId30"/>
    <sheet name="30. High Cost Scenario" sheetId="29" r:id="rId31"/>
    <sheet name="29. Low Cost Scenario - Enforc" sheetId="38" r:id="rId32"/>
    <sheet name="31. High Cost Scenario - Enforc" sheetId="37" r:id="rId33"/>
    <sheet name="31. rMCZ specific NPV" sheetId="35" r:id="rId34"/>
    <sheet name="Sheet1" sheetId="36" r:id="rId35"/>
    <sheet name="Sheet2" sheetId="39" r:id="rId36"/>
  </sheets>
  <externalReferences>
    <externalReference r:id="rId37"/>
  </externalReferences>
  <definedNames>
    <definedName name="_xlnm._FilterDatabase" localSheetId="20" hidden="1">'20.MMO Implementation Costs-Rec'!$A$3:$F$63</definedName>
    <definedName name="_xlnm.Print_Area" localSheetId="1">'1. NWIFCA Implementation Costs'!$A$1:$G$28</definedName>
    <definedName name="_xlnm.Print_Area" localSheetId="10">'10. IoSIFCA Enforcement Costs'!$A$1:$G$17</definedName>
    <definedName name="_xlnm.Print_Area" localSheetId="11">'11. NIFCA Implementation Costs'!$A$1:$G$13</definedName>
    <definedName name="_xlnm.Print_Area" localSheetId="12">'12. NIFCA Enforcement Costs'!$A$1:$G$13</definedName>
    <definedName name="_xlnm.Print_Area" localSheetId="13">'13. EIFCA Implementation Costs'!$A$1:$G$20</definedName>
    <definedName name="_xlnm.Print_Area" localSheetId="14">'14. EIFCA Enforcement Costs'!$A$1:$G$20</definedName>
    <definedName name="_xlnm.Print_Area" localSheetId="15">'15. K&amp;EIFCA Implementation Cost'!$A$1:$G$34</definedName>
    <definedName name="_xlnm.Print_Area" localSheetId="16">'16. K&amp;EIFCA Enforcement Costs'!$A$1:$G$34</definedName>
    <definedName name="_xlnm.Print_Area" localSheetId="17">'17. SuIFCA Implementation Costs'!$A$1:$G$21</definedName>
    <definedName name="_xlnm.Print_Area" localSheetId="18">'18. SuIFCA Enforcement Costs'!$A$1:$G$21</definedName>
    <definedName name="_xlnm.Print_Area" localSheetId="19">'19. IFCA Cost Assumptions'!$A$2:$H$191</definedName>
    <definedName name="_xlnm.Print_Area" localSheetId="2">'2. NWIFCA Enforcement Costs'!$A$1:$G$28</definedName>
    <definedName name="_xlnm.Print_Area" localSheetId="20">'20.MMO Implementation Costs-Rec'!$A$3:$F$70</definedName>
    <definedName name="_xlnm.Print_Area" localSheetId="21">'21. MMO Enforcement Costs -Rec'!$A$3:$F$61</definedName>
    <definedName name="_xlnm.Print_Area" localSheetId="22">'22. MMO Enforcement Costs -Fish'!$A$3:$E$72</definedName>
    <definedName name="_xlnm.Print_Area" localSheetId="24">'24. Signage Costs'!$A$4:$H$33</definedName>
    <definedName name="_xlnm.Print_Area" localSheetId="25">'25. CFP pMCZs'!$A$3:$D$65</definedName>
    <definedName name="_xlnm.Print_Area" localSheetId="26">'26. Defra Cost Assumptions'!$A$2:$S$22</definedName>
    <definedName name="_xlnm.Print_Area" localSheetId="28">'28. Total Costs - Reg &amp; Nat'!$A$2:$K$32</definedName>
    <definedName name="_xlnm.Print_Area" localSheetId="29">'29. Low Cost Scenario'!$A$2:$X$142</definedName>
    <definedName name="_xlnm.Print_Area" localSheetId="31">'29. Low Cost Scenario - Enforc'!$A$2:$X$94</definedName>
    <definedName name="_xlnm.Print_Area" localSheetId="3">'3. CIFCA Implementation Costs'!$A$1:$G$21</definedName>
    <definedName name="_xlnm.Print_Area" localSheetId="30">'30. High Cost Scenario'!$A$2:$X$122</definedName>
    <definedName name="_xlnm.Print_Area" localSheetId="32">'31. High Cost Scenario - Enforc'!$A$2:$X$87</definedName>
    <definedName name="_xlnm.Print_Area" localSheetId="4">'4. CIFCA Enforcement Costs'!$A$1:$G$21</definedName>
    <definedName name="_xlnm.Print_Area" localSheetId="5">'5. D&amp;SIFCA Implementation Costs'!$A$1:$G$25</definedName>
    <definedName name="_xlnm.Print_Area" localSheetId="6">'6. D&amp;SIFCA Enforcement Costs'!$A$1:$G$23</definedName>
    <definedName name="_xlnm.Print_Area" localSheetId="7">'7. SIFCA Implementation Costs'!$A$1:$G$31</definedName>
    <definedName name="_xlnm.Print_Area" localSheetId="8">'8. SIFCA Enforcement Costs'!$A$1:$G$31</definedName>
    <definedName name="_xlnm.Print_Area" localSheetId="9">'9. IoSIFCA Implementation Costs'!$A$1:$G$11</definedName>
    <definedName name="_xlnm.Print_Titles" localSheetId="1">'1. NWIFCA Implementation Costs'!$6:$6</definedName>
    <definedName name="_xlnm.Print_Titles" localSheetId="13">'13. EIFCA Implementation Costs'!$6:$6</definedName>
    <definedName name="_xlnm.Print_Titles" localSheetId="15">'15. K&amp;EIFCA Implementation Cost'!$6:$6</definedName>
    <definedName name="_xlnm.Print_Titles" localSheetId="16">'16. K&amp;EIFCA Enforcement Costs'!$6:$6</definedName>
    <definedName name="_xlnm.Print_Titles" localSheetId="17">'17. SuIFCA Implementation Costs'!$6:$6</definedName>
    <definedName name="_xlnm.Print_Titles" localSheetId="18">'18. SuIFCA Enforcement Costs'!$6:$6</definedName>
    <definedName name="_xlnm.Print_Titles" localSheetId="2">'2. NWIFCA Enforcement Costs'!$6:$6</definedName>
    <definedName name="_xlnm.Print_Titles" localSheetId="20">'20.MMO Implementation Costs-Rec'!$6:$7</definedName>
    <definedName name="_xlnm.Print_Titles" localSheetId="21">'21. MMO Enforcement Costs -Rec'!$5:$5</definedName>
    <definedName name="_xlnm.Print_Titles" localSheetId="22">'22. MMO Enforcement Costs -Fish'!$5:$5</definedName>
    <definedName name="_xlnm.Print_Titles" localSheetId="24">'24. Signage Costs'!$8:$8</definedName>
    <definedName name="_xlnm.Print_Titles" localSheetId="29">'29. Low Cost Scenario'!$6:$7</definedName>
    <definedName name="_xlnm.Print_Titles" localSheetId="31">'29. Low Cost Scenario - Enforc'!$6:$7</definedName>
    <definedName name="_xlnm.Print_Titles" localSheetId="30">'30. High Cost Scenario'!$6:$7</definedName>
    <definedName name="_xlnm.Print_Titles" localSheetId="32">'31. High Cost Scenario - Enforc'!$6:$7</definedName>
    <definedName name="_xlnm.Print_Titles" localSheetId="7">'7. SIFCA Implementation Costs'!$6:$6</definedName>
    <definedName name="_xlnm.Print_Titles" localSheetId="8">'8. SIFCA Enforcement Costs'!$6:$6</definedName>
  </definedNames>
  <calcPr calcId="125725"/>
</workbook>
</file>

<file path=xl/calcChain.xml><?xml version="1.0" encoding="utf-8"?>
<calcChain xmlns="http://schemas.openxmlformats.org/spreadsheetml/2006/main">
  <c r="W82" i="37"/>
  <c r="X82" s="1"/>
  <c r="W66"/>
  <c r="X66" s="1"/>
  <c r="W50"/>
  <c r="X50" s="1"/>
  <c r="W34"/>
  <c r="X34" s="1"/>
  <c r="W18"/>
  <c r="X18" s="1"/>
  <c r="W19" i="38"/>
  <c r="X19" s="1"/>
  <c r="W36"/>
  <c r="X36" s="1"/>
  <c r="W53"/>
  <c r="X53" s="1"/>
  <c r="W71"/>
  <c r="X71" s="1"/>
  <c r="W89"/>
  <c r="X89" s="1"/>
  <c r="V725" i="35"/>
  <c r="U725"/>
  <c r="T725"/>
  <c r="S725"/>
  <c r="R725"/>
  <c r="Q725"/>
  <c r="P725"/>
  <c r="O725"/>
  <c r="N725"/>
  <c r="M725"/>
  <c r="L725"/>
  <c r="K725"/>
  <c r="J725"/>
  <c r="I725"/>
  <c r="H725"/>
  <c r="G725"/>
  <c r="F725"/>
  <c r="E725"/>
  <c r="D725"/>
  <c r="C725"/>
  <c r="W725" s="1"/>
  <c r="V724"/>
  <c r="V726" s="1"/>
  <c r="U724"/>
  <c r="U726" s="1"/>
  <c r="T724"/>
  <c r="T726" s="1"/>
  <c r="S724"/>
  <c r="R724"/>
  <c r="R726" s="1"/>
  <c r="Q724"/>
  <c r="Q726" s="1"/>
  <c r="P724"/>
  <c r="P726" s="1"/>
  <c r="O724"/>
  <c r="N724"/>
  <c r="N726" s="1"/>
  <c r="M724"/>
  <c r="M726" s="1"/>
  <c r="L724"/>
  <c r="L726" s="1"/>
  <c r="K724"/>
  <c r="J724"/>
  <c r="J726" s="1"/>
  <c r="I724"/>
  <c r="I726" s="1"/>
  <c r="H724"/>
  <c r="H726" s="1"/>
  <c r="G724"/>
  <c r="F724"/>
  <c r="F726" s="1"/>
  <c r="E724"/>
  <c r="E726" s="1"/>
  <c r="D724"/>
  <c r="D726" s="1"/>
  <c r="C724"/>
  <c r="C726" s="1"/>
  <c r="X725" s="1"/>
  <c r="V718"/>
  <c r="U718"/>
  <c r="T718"/>
  <c r="S718"/>
  <c r="R718"/>
  <c r="Q718"/>
  <c r="P718"/>
  <c r="O718"/>
  <c r="N718"/>
  <c r="M718"/>
  <c r="L718"/>
  <c r="K718"/>
  <c r="J718"/>
  <c r="I718"/>
  <c r="H718"/>
  <c r="G718"/>
  <c r="F718"/>
  <c r="E718"/>
  <c r="D718"/>
  <c r="C718"/>
  <c r="V717"/>
  <c r="V719" s="1"/>
  <c r="U717"/>
  <c r="U719" s="1"/>
  <c r="T717"/>
  <c r="T719" s="1"/>
  <c r="S717"/>
  <c r="S719" s="1"/>
  <c r="R717"/>
  <c r="R719" s="1"/>
  <c r="Q717"/>
  <c r="Q719" s="1"/>
  <c r="P717"/>
  <c r="P719" s="1"/>
  <c r="O717"/>
  <c r="O719" s="1"/>
  <c r="N717"/>
  <c r="N719" s="1"/>
  <c r="M717"/>
  <c r="M719" s="1"/>
  <c r="L717"/>
  <c r="L719" s="1"/>
  <c r="K717"/>
  <c r="K719" s="1"/>
  <c r="J717"/>
  <c r="J719" s="1"/>
  <c r="I717"/>
  <c r="I719" s="1"/>
  <c r="H717"/>
  <c r="H719" s="1"/>
  <c r="G717"/>
  <c r="G719" s="1"/>
  <c r="F717"/>
  <c r="F719" s="1"/>
  <c r="E717"/>
  <c r="E719" s="1"/>
  <c r="D717"/>
  <c r="D719" s="1"/>
  <c r="C717"/>
  <c r="C719" s="1"/>
  <c r="V711"/>
  <c r="U711"/>
  <c r="T711"/>
  <c r="S711"/>
  <c r="R711"/>
  <c r="Q711"/>
  <c r="P711"/>
  <c r="O711"/>
  <c r="N711"/>
  <c r="M711"/>
  <c r="L711"/>
  <c r="K711"/>
  <c r="J711"/>
  <c r="I711"/>
  <c r="H711"/>
  <c r="G711"/>
  <c r="F711"/>
  <c r="E711"/>
  <c r="D711"/>
  <c r="C711"/>
  <c r="V710"/>
  <c r="V712" s="1"/>
  <c r="U710"/>
  <c r="U712" s="1"/>
  <c r="T710"/>
  <c r="T712" s="1"/>
  <c r="S710"/>
  <c r="S712" s="1"/>
  <c r="R710"/>
  <c r="R712" s="1"/>
  <c r="Q710"/>
  <c r="Q712" s="1"/>
  <c r="P710"/>
  <c r="P712" s="1"/>
  <c r="O710"/>
  <c r="O712" s="1"/>
  <c r="N710"/>
  <c r="N712" s="1"/>
  <c r="M710"/>
  <c r="M712" s="1"/>
  <c r="L710"/>
  <c r="L712" s="1"/>
  <c r="K710"/>
  <c r="K712" s="1"/>
  <c r="J710"/>
  <c r="J712" s="1"/>
  <c r="I710"/>
  <c r="I712" s="1"/>
  <c r="H710"/>
  <c r="H712" s="1"/>
  <c r="G710"/>
  <c r="G712" s="1"/>
  <c r="F710"/>
  <c r="F712" s="1"/>
  <c r="E710"/>
  <c r="E712" s="1"/>
  <c r="D710"/>
  <c r="D712" s="1"/>
  <c r="C710"/>
  <c r="C712" s="1"/>
  <c r="V697"/>
  <c r="U697"/>
  <c r="T697"/>
  <c r="S697"/>
  <c r="R697"/>
  <c r="Q697"/>
  <c r="P697"/>
  <c r="O697"/>
  <c r="N697"/>
  <c r="M697"/>
  <c r="L697"/>
  <c r="K697"/>
  <c r="J697"/>
  <c r="I697"/>
  <c r="H697"/>
  <c r="G697"/>
  <c r="F697"/>
  <c r="E697"/>
  <c r="D697"/>
  <c r="C697"/>
  <c r="V696"/>
  <c r="V698" s="1"/>
  <c r="U696"/>
  <c r="U698" s="1"/>
  <c r="T696"/>
  <c r="S696"/>
  <c r="S698" s="1"/>
  <c r="R696"/>
  <c r="R698" s="1"/>
  <c r="Q696"/>
  <c r="Q698" s="1"/>
  <c r="P696"/>
  <c r="O696"/>
  <c r="O698" s="1"/>
  <c r="N696"/>
  <c r="N698" s="1"/>
  <c r="M696"/>
  <c r="M698" s="1"/>
  <c r="L696"/>
  <c r="K696"/>
  <c r="K698" s="1"/>
  <c r="J696"/>
  <c r="J698" s="1"/>
  <c r="I696"/>
  <c r="I698" s="1"/>
  <c r="H696"/>
  <c r="G696"/>
  <c r="G698" s="1"/>
  <c r="F696"/>
  <c r="F698" s="1"/>
  <c r="E696"/>
  <c r="E698" s="1"/>
  <c r="D696"/>
  <c r="C696"/>
  <c r="V690"/>
  <c r="U690"/>
  <c r="T690"/>
  <c r="S690"/>
  <c r="R690"/>
  <c r="Q690"/>
  <c r="P690"/>
  <c r="O690"/>
  <c r="N690"/>
  <c r="M690"/>
  <c r="L690"/>
  <c r="K690"/>
  <c r="J690"/>
  <c r="I690"/>
  <c r="H690"/>
  <c r="G690"/>
  <c r="F690"/>
  <c r="E690"/>
  <c r="D690"/>
  <c r="C690"/>
  <c r="V689"/>
  <c r="V691" s="1"/>
  <c r="U689"/>
  <c r="U691" s="1"/>
  <c r="T691" s="1"/>
  <c r="T689"/>
  <c r="S689"/>
  <c r="S691" s="1"/>
  <c r="R689"/>
  <c r="R691" s="1"/>
  <c r="Q689"/>
  <c r="Q691" s="1"/>
  <c r="P691" s="1"/>
  <c r="P689"/>
  <c r="O689"/>
  <c r="O691" s="1"/>
  <c r="N689"/>
  <c r="N691" s="1"/>
  <c r="M689"/>
  <c r="M691" s="1"/>
  <c r="L691" s="1"/>
  <c r="L689"/>
  <c r="K689"/>
  <c r="K691" s="1"/>
  <c r="J689"/>
  <c r="J691" s="1"/>
  <c r="I689"/>
  <c r="I691" s="1"/>
  <c r="H691" s="1"/>
  <c r="H689"/>
  <c r="G689"/>
  <c r="G691" s="1"/>
  <c r="F689"/>
  <c r="F691" s="1"/>
  <c r="E689"/>
  <c r="E691" s="1"/>
  <c r="D691" s="1"/>
  <c r="D689"/>
  <c r="C689"/>
  <c r="V676"/>
  <c r="U676"/>
  <c r="T676"/>
  <c r="S676"/>
  <c r="R676"/>
  <c r="Q676"/>
  <c r="P676"/>
  <c r="O676"/>
  <c r="N676"/>
  <c r="M676"/>
  <c r="L676"/>
  <c r="K676"/>
  <c r="J676"/>
  <c r="I676"/>
  <c r="H676"/>
  <c r="G676"/>
  <c r="F676"/>
  <c r="E676"/>
  <c r="D676"/>
  <c r="C676"/>
  <c r="W676" s="1"/>
  <c r="V675"/>
  <c r="V677" s="1"/>
  <c r="U675"/>
  <c r="U677" s="1"/>
  <c r="T677" s="1"/>
  <c r="T675"/>
  <c r="S675"/>
  <c r="S677" s="1"/>
  <c r="R675"/>
  <c r="R677" s="1"/>
  <c r="Q675"/>
  <c r="Q677" s="1"/>
  <c r="P677" s="1"/>
  <c r="P675"/>
  <c r="O675"/>
  <c r="O677" s="1"/>
  <c r="N675"/>
  <c r="N677" s="1"/>
  <c r="M675"/>
  <c r="M677" s="1"/>
  <c r="L677" s="1"/>
  <c r="L675"/>
  <c r="K675"/>
  <c r="K677" s="1"/>
  <c r="J675"/>
  <c r="J677" s="1"/>
  <c r="I675"/>
  <c r="I677" s="1"/>
  <c r="H677" s="1"/>
  <c r="H675"/>
  <c r="G675"/>
  <c r="G677" s="1"/>
  <c r="F675"/>
  <c r="F677" s="1"/>
  <c r="E675"/>
  <c r="E677" s="1"/>
  <c r="D677" s="1"/>
  <c r="D675"/>
  <c r="C675"/>
  <c r="V669"/>
  <c r="U669"/>
  <c r="T669"/>
  <c r="S669"/>
  <c r="R669"/>
  <c r="Q669"/>
  <c r="P669"/>
  <c r="O669"/>
  <c r="N669"/>
  <c r="M669"/>
  <c r="L669"/>
  <c r="K669"/>
  <c r="J669"/>
  <c r="I669"/>
  <c r="H669"/>
  <c r="G669"/>
  <c r="F669"/>
  <c r="E669"/>
  <c r="D669"/>
  <c r="C669"/>
  <c r="V668"/>
  <c r="V670" s="1"/>
  <c r="U668"/>
  <c r="U670" s="1"/>
  <c r="T670" s="1"/>
  <c r="T668"/>
  <c r="S668"/>
  <c r="S670" s="1"/>
  <c r="R668"/>
  <c r="R670" s="1"/>
  <c r="Q668"/>
  <c r="Q670" s="1"/>
  <c r="P670" s="1"/>
  <c r="P668"/>
  <c r="O668"/>
  <c r="O670" s="1"/>
  <c r="N668"/>
  <c r="N670" s="1"/>
  <c r="M668"/>
  <c r="M670" s="1"/>
  <c r="L670" s="1"/>
  <c r="L668"/>
  <c r="K668"/>
  <c r="K670" s="1"/>
  <c r="J668"/>
  <c r="J670" s="1"/>
  <c r="I668"/>
  <c r="I670" s="1"/>
  <c r="H670" s="1"/>
  <c r="H668"/>
  <c r="G668"/>
  <c r="G670" s="1"/>
  <c r="F668"/>
  <c r="F670" s="1"/>
  <c r="E668"/>
  <c r="E670" s="1"/>
  <c r="D670" s="1"/>
  <c r="D668"/>
  <c r="C668"/>
  <c r="W669" l="1"/>
  <c r="W690"/>
  <c r="G726"/>
  <c r="K726"/>
  <c r="O726"/>
  <c r="S726"/>
  <c r="D698"/>
  <c r="H698"/>
  <c r="L698"/>
  <c r="P698"/>
  <c r="T698"/>
  <c r="W697"/>
  <c r="W711"/>
  <c r="X711" s="1"/>
  <c r="W718"/>
  <c r="X718" s="1"/>
  <c r="W668"/>
  <c r="W675"/>
  <c r="W689"/>
  <c r="W696"/>
  <c r="C670"/>
  <c r="X669" s="1"/>
  <c r="C677"/>
  <c r="X676" s="1"/>
  <c r="C691"/>
  <c r="X690" s="1"/>
  <c r="C698"/>
  <c r="W710"/>
  <c r="W717"/>
  <c r="W724"/>
  <c r="V655"/>
  <c r="U655"/>
  <c r="T655"/>
  <c r="S655"/>
  <c r="R655"/>
  <c r="Q655"/>
  <c r="P655"/>
  <c r="O655"/>
  <c r="N655"/>
  <c r="M655"/>
  <c r="L655"/>
  <c r="K655"/>
  <c r="J655"/>
  <c r="I655"/>
  <c r="H655"/>
  <c r="G655"/>
  <c r="F655"/>
  <c r="E655"/>
  <c r="D655"/>
  <c r="C655"/>
  <c r="V654"/>
  <c r="V656" s="1"/>
  <c r="U654"/>
  <c r="T654"/>
  <c r="T656" s="1"/>
  <c r="S654"/>
  <c r="S656" s="1"/>
  <c r="R654"/>
  <c r="R656" s="1"/>
  <c r="Q654"/>
  <c r="P654"/>
  <c r="P656" s="1"/>
  <c r="O654"/>
  <c r="O656" s="1"/>
  <c r="N654"/>
  <c r="N656" s="1"/>
  <c r="M654"/>
  <c r="L654"/>
  <c r="L656" s="1"/>
  <c r="K654"/>
  <c r="K656" s="1"/>
  <c r="J654"/>
  <c r="J656" s="1"/>
  <c r="I654"/>
  <c r="H654"/>
  <c r="H656" s="1"/>
  <c r="G654"/>
  <c r="G656" s="1"/>
  <c r="F654"/>
  <c r="F656" s="1"/>
  <c r="E654"/>
  <c r="D654"/>
  <c r="D656" s="1"/>
  <c r="C654"/>
  <c r="V634"/>
  <c r="U634"/>
  <c r="T634"/>
  <c r="S634"/>
  <c r="R634"/>
  <c r="Q634"/>
  <c r="P634"/>
  <c r="O634"/>
  <c r="N634"/>
  <c r="M634"/>
  <c r="L634"/>
  <c r="K634"/>
  <c r="J634"/>
  <c r="I634"/>
  <c r="H634"/>
  <c r="G634"/>
  <c r="F634"/>
  <c r="E634"/>
  <c r="D634"/>
  <c r="C634"/>
  <c r="V633"/>
  <c r="V635" s="1"/>
  <c r="U633"/>
  <c r="U635" s="1"/>
  <c r="T633"/>
  <c r="T635" s="1"/>
  <c r="S633"/>
  <c r="R633"/>
  <c r="R635" s="1"/>
  <c r="Q633"/>
  <c r="Q635" s="1"/>
  <c r="P633"/>
  <c r="P635" s="1"/>
  <c r="O633"/>
  <c r="N633"/>
  <c r="N635" s="1"/>
  <c r="M633"/>
  <c r="M635" s="1"/>
  <c r="L633"/>
  <c r="L635" s="1"/>
  <c r="K633"/>
  <c r="J633"/>
  <c r="J635" s="1"/>
  <c r="I633"/>
  <c r="I635" s="1"/>
  <c r="H633"/>
  <c r="H635" s="1"/>
  <c r="G633"/>
  <c r="F633"/>
  <c r="F635" s="1"/>
  <c r="E633"/>
  <c r="E635" s="1"/>
  <c r="D633"/>
  <c r="D635" s="1"/>
  <c r="C633"/>
  <c r="V627"/>
  <c r="U627"/>
  <c r="T627"/>
  <c r="S627"/>
  <c r="R627"/>
  <c r="Q627"/>
  <c r="P627"/>
  <c r="O627"/>
  <c r="N627"/>
  <c r="M627"/>
  <c r="L627"/>
  <c r="K627"/>
  <c r="J627"/>
  <c r="I627"/>
  <c r="H627"/>
  <c r="G627"/>
  <c r="F627"/>
  <c r="E627"/>
  <c r="D627"/>
  <c r="C627"/>
  <c r="V626"/>
  <c r="V628" s="1"/>
  <c r="U626"/>
  <c r="U628" s="1"/>
  <c r="T626"/>
  <c r="T628" s="1"/>
  <c r="S626"/>
  <c r="R626"/>
  <c r="R628" s="1"/>
  <c r="Q626"/>
  <c r="Q628" s="1"/>
  <c r="P626"/>
  <c r="P628" s="1"/>
  <c r="O626"/>
  <c r="N626"/>
  <c r="N628" s="1"/>
  <c r="M626"/>
  <c r="M628" s="1"/>
  <c r="L626"/>
  <c r="L628" s="1"/>
  <c r="K626"/>
  <c r="J626"/>
  <c r="J628" s="1"/>
  <c r="I626"/>
  <c r="I628" s="1"/>
  <c r="H626"/>
  <c r="H628" s="1"/>
  <c r="G626"/>
  <c r="F626"/>
  <c r="F628" s="1"/>
  <c r="E626"/>
  <c r="E628" s="1"/>
  <c r="D626"/>
  <c r="D628" s="1"/>
  <c r="C626"/>
  <c r="V620"/>
  <c r="U620"/>
  <c r="T620"/>
  <c r="S620"/>
  <c r="R620"/>
  <c r="Q620"/>
  <c r="P620"/>
  <c r="O620"/>
  <c r="N620"/>
  <c r="M620"/>
  <c r="L620"/>
  <c r="K620"/>
  <c r="J620"/>
  <c r="I620"/>
  <c r="H620"/>
  <c r="G620"/>
  <c r="F620"/>
  <c r="E620"/>
  <c r="D620"/>
  <c r="C620"/>
  <c r="V619"/>
  <c r="V621" s="1"/>
  <c r="U619"/>
  <c r="U621" s="1"/>
  <c r="T619"/>
  <c r="T621" s="1"/>
  <c r="S619"/>
  <c r="R619"/>
  <c r="R621" s="1"/>
  <c r="Q619"/>
  <c r="Q621" s="1"/>
  <c r="P619"/>
  <c r="P621" s="1"/>
  <c r="O619"/>
  <c r="N619"/>
  <c r="N621" s="1"/>
  <c r="M619"/>
  <c r="M621" s="1"/>
  <c r="L619"/>
  <c r="L621" s="1"/>
  <c r="K619"/>
  <c r="J619"/>
  <c r="J621" s="1"/>
  <c r="I619"/>
  <c r="I621" s="1"/>
  <c r="H619"/>
  <c r="H621" s="1"/>
  <c r="G619"/>
  <c r="F619"/>
  <c r="F621" s="1"/>
  <c r="E619"/>
  <c r="E621" s="1"/>
  <c r="D619"/>
  <c r="D621" s="1"/>
  <c r="C619"/>
  <c r="V613"/>
  <c r="U613"/>
  <c r="T613"/>
  <c r="S613"/>
  <c r="R613"/>
  <c r="Q613"/>
  <c r="P613"/>
  <c r="O613"/>
  <c r="N613"/>
  <c r="M613"/>
  <c r="L613"/>
  <c r="K613"/>
  <c r="J613"/>
  <c r="I613"/>
  <c r="H613"/>
  <c r="G613"/>
  <c r="F613"/>
  <c r="E613"/>
  <c r="D613"/>
  <c r="C613"/>
  <c r="V612"/>
  <c r="V614" s="1"/>
  <c r="U612"/>
  <c r="U614" s="1"/>
  <c r="T612"/>
  <c r="S612"/>
  <c r="S614" s="1"/>
  <c r="R612"/>
  <c r="R614" s="1"/>
  <c r="Q612"/>
  <c r="Q614" s="1"/>
  <c r="P612"/>
  <c r="O612"/>
  <c r="O614" s="1"/>
  <c r="N612"/>
  <c r="N614" s="1"/>
  <c r="M612"/>
  <c r="M614" s="1"/>
  <c r="L612"/>
  <c r="K612"/>
  <c r="K614" s="1"/>
  <c r="J612"/>
  <c r="J614" s="1"/>
  <c r="I612"/>
  <c r="I614" s="1"/>
  <c r="H612"/>
  <c r="G612"/>
  <c r="G614" s="1"/>
  <c r="F612"/>
  <c r="F614" s="1"/>
  <c r="E612"/>
  <c r="E614" s="1"/>
  <c r="D612"/>
  <c r="C612"/>
  <c r="C614" s="1"/>
  <c r="G621" l="1"/>
  <c r="K621"/>
  <c r="O621"/>
  <c r="S621"/>
  <c r="G628"/>
  <c r="K628"/>
  <c r="O628"/>
  <c r="S628"/>
  <c r="G635"/>
  <c r="K635"/>
  <c r="O635"/>
  <c r="S635"/>
  <c r="W655"/>
  <c r="E656"/>
  <c r="I656"/>
  <c r="X697"/>
  <c r="D614"/>
  <c r="H614"/>
  <c r="L614"/>
  <c r="P614"/>
  <c r="T614"/>
  <c r="W613"/>
  <c r="X613" s="1"/>
  <c r="W620"/>
  <c r="W627"/>
  <c r="M656"/>
  <c r="Q656"/>
  <c r="U656"/>
  <c r="W726"/>
  <c r="X724"/>
  <c r="W719"/>
  <c r="X717"/>
  <c r="W712"/>
  <c r="X710"/>
  <c r="X696"/>
  <c r="W698"/>
  <c r="X689"/>
  <c r="W691"/>
  <c r="W619"/>
  <c r="W626"/>
  <c r="W633"/>
  <c r="C635"/>
  <c r="W654"/>
  <c r="X675"/>
  <c r="W677"/>
  <c r="X668"/>
  <c r="W670"/>
  <c r="W612"/>
  <c r="C621"/>
  <c r="C628"/>
  <c r="X633"/>
  <c r="W634"/>
  <c r="C656"/>
  <c r="X655" s="1"/>
  <c r="X620" l="1"/>
  <c r="X627"/>
  <c r="W614"/>
  <c r="X612"/>
  <c r="W656"/>
  <c r="X654"/>
  <c r="X634"/>
  <c r="W628"/>
  <c r="X626"/>
  <c r="W621"/>
  <c r="X619"/>
  <c r="W635"/>
  <c r="V117" i="29" l="1"/>
  <c r="U117"/>
  <c r="T117"/>
  <c r="S117"/>
  <c r="R117"/>
  <c r="Q117"/>
  <c r="P117"/>
  <c r="O117"/>
  <c r="N117"/>
  <c r="M117"/>
  <c r="L117"/>
  <c r="K117"/>
  <c r="J117"/>
  <c r="I117"/>
  <c r="H117"/>
  <c r="G117"/>
  <c r="F117"/>
  <c r="E117"/>
  <c r="D117"/>
  <c r="V94" l="1"/>
  <c r="U94"/>
  <c r="T94"/>
  <c r="S94"/>
  <c r="R94"/>
  <c r="Q94"/>
  <c r="P94"/>
  <c r="O94"/>
  <c r="N94"/>
  <c r="M94"/>
  <c r="L94"/>
  <c r="K94"/>
  <c r="J94"/>
  <c r="I94"/>
  <c r="H94"/>
  <c r="G94"/>
  <c r="F94"/>
  <c r="E94"/>
  <c r="D94"/>
  <c r="V71"/>
  <c r="U71"/>
  <c r="T71"/>
  <c r="S71"/>
  <c r="R71"/>
  <c r="Q71"/>
  <c r="P71"/>
  <c r="O71"/>
  <c r="N71"/>
  <c r="M71"/>
  <c r="L71"/>
  <c r="K71"/>
  <c r="J71"/>
  <c r="I71"/>
  <c r="H71"/>
  <c r="G71"/>
  <c r="F71"/>
  <c r="E71"/>
  <c r="D71"/>
  <c r="V48" l="1"/>
  <c r="U48"/>
  <c r="T48"/>
  <c r="S48"/>
  <c r="R48"/>
  <c r="Q48"/>
  <c r="P48"/>
  <c r="O48"/>
  <c r="N48"/>
  <c r="M48"/>
  <c r="L48"/>
  <c r="K48"/>
  <c r="J48"/>
  <c r="I48"/>
  <c r="H48"/>
  <c r="G48"/>
  <c r="F48"/>
  <c r="E48"/>
  <c r="D48"/>
  <c r="V25"/>
  <c r="U25"/>
  <c r="T25"/>
  <c r="S25"/>
  <c r="R25"/>
  <c r="Q25"/>
  <c r="P25"/>
  <c r="O25"/>
  <c r="N25"/>
  <c r="M25"/>
  <c r="L25"/>
  <c r="K25"/>
  <c r="J25"/>
  <c r="I25"/>
  <c r="H25"/>
  <c r="G25"/>
  <c r="F25"/>
  <c r="E25"/>
  <c r="D25"/>
  <c r="V137" i="30" l="1"/>
  <c r="U137"/>
  <c r="T137"/>
  <c r="S137"/>
  <c r="R137"/>
  <c r="Q137"/>
  <c r="P137"/>
  <c r="O137"/>
  <c r="N137"/>
  <c r="M137"/>
  <c r="L137"/>
  <c r="K137"/>
  <c r="J137"/>
  <c r="I137"/>
  <c r="H137"/>
  <c r="G137"/>
  <c r="F137"/>
  <c r="E137"/>
  <c r="D137"/>
  <c r="V110" l="1"/>
  <c r="U110"/>
  <c r="T110"/>
  <c r="S110"/>
  <c r="R110"/>
  <c r="Q110"/>
  <c r="P110"/>
  <c r="O110"/>
  <c r="N110"/>
  <c r="M110"/>
  <c r="L110"/>
  <c r="K110"/>
  <c r="J110"/>
  <c r="I110"/>
  <c r="H110"/>
  <c r="G110"/>
  <c r="F110"/>
  <c r="E110"/>
  <c r="D110"/>
  <c r="V83"/>
  <c r="U83"/>
  <c r="T83"/>
  <c r="S83"/>
  <c r="R83"/>
  <c r="Q83"/>
  <c r="P83"/>
  <c r="O83"/>
  <c r="N83"/>
  <c r="M83"/>
  <c r="L83"/>
  <c r="K83"/>
  <c r="J83"/>
  <c r="I83"/>
  <c r="H83"/>
  <c r="G83"/>
  <c r="F83"/>
  <c r="E83"/>
  <c r="D83"/>
  <c r="V56"/>
  <c r="U56"/>
  <c r="T56"/>
  <c r="S56"/>
  <c r="R56"/>
  <c r="Q56"/>
  <c r="P56"/>
  <c r="O56"/>
  <c r="N56"/>
  <c r="M56"/>
  <c r="L56"/>
  <c r="K56"/>
  <c r="J56"/>
  <c r="I56"/>
  <c r="H56"/>
  <c r="G56"/>
  <c r="F56"/>
  <c r="E56"/>
  <c r="D56"/>
  <c r="V29"/>
  <c r="U29"/>
  <c r="T29"/>
  <c r="S29"/>
  <c r="R29"/>
  <c r="Q29"/>
  <c r="P29"/>
  <c r="O29"/>
  <c r="N29"/>
  <c r="M29"/>
  <c r="L29"/>
  <c r="K29"/>
  <c r="J29"/>
  <c r="I29"/>
  <c r="H29"/>
  <c r="G29"/>
  <c r="F29"/>
  <c r="E29"/>
  <c r="D29"/>
  <c r="G28" i="6"/>
  <c r="E28"/>
  <c r="K27"/>
  <c r="J27"/>
  <c r="I27"/>
  <c r="H27"/>
  <c r="G27"/>
  <c r="F27"/>
  <c r="E27"/>
  <c r="D27"/>
  <c r="C27"/>
  <c r="B27"/>
  <c r="K17"/>
  <c r="J17"/>
  <c r="C98" i="30" s="1"/>
  <c r="I17" i="6"/>
  <c r="C60" i="29" s="1"/>
  <c r="H17" i="6"/>
  <c r="C71" i="30" s="1"/>
  <c r="G17" i="6"/>
  <c r="F17"/>
  <c r="C44" i="30" s="1"/>
  <c r="E17" i="6"/>
  <c r="D17"/>
  <c r="C17" i="30" s="1"/>
  <c r="C17" i="6"/>
  <c r="C106" i="29" s="1"/>
  <c r="B17" i="6"/>
  <c r="C125" i="30" s="1"/>
  <c r="E10" i="6"/>
  <c r="E9"/>
  <c r="F8"/>
  <c r="E8"/>
  <c r="M181" i="34"/>
  <c r="L181"/>
  <c r="Q180"/>
  <c r="P180"/>
  <c r="O180"/>
  <c r="S180" s="1"/>
  <c r="N180"/>
  <c r="R180" s="1"/>
  <c r="Q173"/>
  <c r="P173"/>
  <c r="O173"/>
  <c r="S173" s="1"/>
  <c r="N173"/>
  <c r="R173" s="1"/>
  <c r="M172"/>
  <c r="L172"/>
  <c r="M169"/>
  <c r="L169"/>
  <c r="M164"/>
  <c r="L164"/>
  <c r="M163"/>
  <c r="L163"/>
  <c r="Q159"/>
  <c r="P159"/>
  <c r="O159"/>
  <c r="S159" s="1"/>
  <c r="N159"/>
  <c r="R159" s="1"/>
  <c r="Q158"/>
  <c r="P158"/>
  <c r="O158"/>
  <c r="S158" s="1"/>
  <c r="N158"/>
  <c r="R158" s="1"/>
  <c r="Q153"/>
  <c r="P153"/>
  <c r="O153"/>
  <c r="S153" s="1"/>
  <c r="N153"/>
  <c r="Q152"/>
  <c r="P152"/>
  <c r="Q151"/>
  <c r="P151"/>
  <c r="Q149"/>
  <c r="P149"/>
  <c r="O148"/>
  <c r="N148"/>
  <c r="Q147"/>
  <c r="P147"/>
  <c r="Q146"/>
  <c r="P146"/>
  <c r="Q145"/>
  <c r="P145"/>
  <c r="Q143"/>
  <c r="P143"/>
  <c r="Q142"/>
  <c r="P142"/>
  <c r="O142"/>
  <c r="S142" s="1"/>
  <c r="N142"/>
  <c r="R142" s="1"/>
  <c r="Q141"/>
  <c r="P141"/>
  <c r="O141"/>
  <c r="S141" s="1"/>
  <c r="N141"/>
  <c r="R141" s="1"/>
  <c r="Q140"/>
  <c r="P140"/>
  <c r="O140"/>
  <c r="N140"/>
  <c r="R140" s="1"/>
  <c r="Q139"/>
  <c r="P139"/>
  <c r="O139"/>
  <c r="N139"/>
  <c r="R139" s="1"/>
  <c r="P137"/>
  <c r="N137"/>
  <c r="P136"/>
  <c r="N136"/>
  <c r="P135"/>
  <c r="N135"/>
  <c r="N134"/>
  <c r="P133"/>
  <c r="N133"/>
  <c r="P132"/>
  <c r="N132"/>
  <c r="P131"/>
  <c r="N131"/>
  <c r="Q130"/>
  <c r="P130"/>
  <c r="O130"/>
  <c r="S130" s="1"/>
  <c r="N130"/>
  <c r="N129"/>
  <c r="P128"/>
  <c r="N128"/>
  <c r="P126"/>
  <c r="N126"/>
  <c r="S140" l="1"/>
  <c r="R128"/>
  <c r="S139"/>
  <c r="T900" i="35" s="1"/>
  <c r="R132" i="34"/>
  <c r="U837" i="35"/>
  <c r="S837"/>
  <c r="Q837"/>
  <c r="O837"/>
  <c r="M837"/>
  <c r="K837"/>
  <c r="I837"/>
  <c r="G837"/>
  <c r="E837"/>
  <c r="C837"/>
  <c r="V837"/>
  <c r="T837"/>
  <c r="R837"/>
  <c r="P837"/>
  <c r="N837"/>
  <c r="L837"/>
  <c r="J837"/>
  <c r="H837"/>
  <c r="F837"/>
  <c r="D837"/>
  <c r="V900"/>
  <c r="R900"/>
  <c r="N900"/>
  <c r="L900"/>
  <c r="J900"/>
  <c r="H900"/>
  <c r="F900"/>
  <c r="D900"/>
  <c r="U900"/>
  <c r="S900"/>
  <c r="Q900"/>
  <c r="O900"/>
  <c r="M900"/>
  <c r="K900"/>
  <c r="I900"/>
  <c r="G900"/>
  <c r="E900"/>
  <c r="C900"/>
  <c r="V907"/>
  <c r="R907"/>
  <c r="N907"/>
  <c r="J907"/>
  <c r="D907"/>
  <c r="U907"/>
  <c r="S907"/>
  <c r="Q907"/>
  <c r="O907"/>
  <c r="M907"/>
  <c r="K907"/>
  <c r="I907"/>
  <c r="G907"/>
  <c r="E907"/>
  <c r="C907"/>
  <c r="T907"/>
  <c r="P907"/>
  <c r="L907"/>
  <c r="H907"/>
  <c r="F907"/>
  <c r="I914"/>
  <c r="V914"/>
  <c r="T914"/>
  <c r="R914"/>
  <c r="P914"/>
  <c r="N914"/>
  <c r="L914"/>
  <c r="J914"/>
  <c r="H914"/>
  <c r="F914"/>
  <c r="D914"/>
  <c r="U914"/>
  <c r="S914"/>
  <c r="Q914"/>
  <c r="O914"/>
  <c r="M914"/>
  <c r="K914"/>
  <c r="G914"/>
  <c r="E914"/>
  <c r="C914"/>
  <c r="V921"/>
  <c r="T921"/>
  <c r="R921"/>
  <c r="P921"/>
  <c r="N921"/>
  <c r="L921"/>
  <c r="J921"/>
  <c r="H921"/>
  <c r="F921"/>
  <c r="D921"/>
  <c r="U921"/>
  <c r="S921"/>
  <c r="Q921"/>
  <c r="O921"/>
  <c r="M921"/>
  <c r="K921"/>
  <c r="I921"/>
  <c r="G921"/>
  <c r="E921"/>
  <c r="C921"/>
  <c r="U998"/>
  <c r="S998"/>
  <c r="Q998"/>
  <c r="O998"/>
  <c r="M998"/>
  <c r="K998"/>
  <c r="I998"/>
  <c r="G998"/>
  <c r="E998"/>
  <c r="C998"/>
  <c r="V998"/>
  <c r="T998"/>
  <c r="R998"/>
  <c r="P998"/>
  <c r="N998"/>
  <c r="L998"/>
  <c r="J998"/>
  <c r="H998"/>
  <c r="F998"/>
  <c r="D998"/>
  <c r="V1033"/>
  <c r="T1033"/>
  <c r="R1033"/>
  <c r="P1033"/>
  <c r="N1033"/>
  <c r="L1033"/>
  <c r="J1033"/>
  <c r="H1033"/>
  <c r="F1033"/>
  <c r="D1033"/>
  <c r="U1033"/>
  <c r="S1033"/>
  <c r="Q1033"/>
  <c r="O1033"/>
  <c r="M1033"/>
  <c r="K1033"/>
  <c r="I1033"/>
  <c r="G1033"/>
  <c r="E1033"/>
  <c r="C1033"/>
  <c r="V1040"/>
  <c r="T1040"/>
  <c r="R1040"/>
  <c r="P1040"/>
  <c r="N1040"/>
  <c r="L1040"/>
  <c r="J1040"/>
  <c r="H1040"/>
  <c r="F1040"/>
  <c r="D1040"/>
  <c r="U1040"/>
  <c r="S1040"/>
  <c r="Q1040"/>
  <c r="O1040"/>
  <c r="M1040"/>
  <c r="K1040"/>
  <c r="I1040"/>
  <c r="G1040"/>
  <c r="E1040"/>
  <c r="C1040"/>
  <c r="U1138"/>
  <c r="S1138"/>
  <c r="Q1138"/>
  <c r="O1138"/>
  <c r="M1138"/>
  <c r="K1138"/>
  <c r="I1138"/>
  <c r="G1138"/>
  <c r="E1138"/>
  <c r="C1138"/>
  <c r="V1138"/>
  <c r="T1138"/>
  <c r="R1138"/>
  <c r="P1138"/>
  <c r="N1138"/>
  <c r="L1138"/>
  <c r="J1138"/>
  <c r="H1138"/>
  <c r="F1138"/>
  <c r="D1138"/>
  <c r="V1187"/>
  <c r="T1187"/>
  <c r="R1187"/>
  <c r="P1187"/>
  <c r="N1187"/>
  <c r="L1187"/>
  <c r="J1187"/>
  <c r="H1187"/>
  <c r="F1187"/>
  <c r="D1187"/>
  <c r="U1187"/>
  <c r="S1187"/>
  <c r="Q1187"/>
  <c r="O1187"/>
  <c r="M1187"/>
  <c r="K1187"/>
  <c r="I1187"/>
  <c r="G1187"/>
  <c r="E1187"/>
  <c r="C1187"/>
  <c r="C22" i="29"/>
  <c r="R130" i="34"/>
  <c r="R153"/>
  <c r="H8" i="6"/>
  <c r="C45" i="29"/>
  <c r="R126" i="34"/>
  <c r="R131"/>
  <c r="R133"/>
  <c r="R135"/>
  <c r="R136"/>
  <c r="R137"/>
  <c r="U87" i="38"/>
  <c r="S87"/>
  <c r="Q87"/>
  <c r="O87"/>
  <c r="M87"/>
  <c r="K87"/>
  <c r="I87"/>
  <c r="G87"/>
  <c r="E87"/>
  <c r="C87"/>
  <c r="V87"/>
  <c r="T87"/>
  <c r="R87"/>
  <c r="P87"/>
  <c r="N87"/>
  <c r="L87"/>
  <c r="J87"/>
  <c r="H87"/>
  <c r="F87"/>
  <c r="D87"/>
  <c r="P134" i="30"/>
  <c r="N134"/>
  <c r="L134"/>
  <c r="J134"/>
  <c r="H134"/>
  <c r="F134"/>
  <c r="D134"/>
  <c r="U134"/>
  <c r="S134"/>
  <c r="Q134"/>
  <c r="O134"/>
  <c r="M134"/>
  <c r="K134"/>
  <c r="I134"/>
  <c r="G134"/>
  <c r="E134"/>
  <c r="C134"/>
  <c r="V134"/>
  <c r="T134"/>
  <c r="R134"/>
  <c r="V17" i="38"/>
  <c r="T17"/>
  <c r="R17"/>
  <c r="P17"/>
  <c r="N17"/>
  <c r="L17"/>
  <c r="J17"/>
  <c r="H17"/>
  <c r="F17"/>
  <c r="D17"/>
  <c r="U17"/>
  <c r="S17"/>
  <c r="Q17"/>
  <c r="O17"/>
  <c r="M17"/>
  <c r="K17"/>
  <c r="I17"/>
  <c r="G17"/>
  <c r="E17"/>
  <c r="C17"/>
  <c r="V30" i="37"/>
  <c r="T30"/>
  <c r="R30"/>
  <c r="P30"/>
  <c r="N30"/>
  <c r="L30"/>
  <c r="J30"/>
  <c r="H30"/>
  <c r="F30"/>
  <c r="D30"/>
  <c r="U30"/>
  <c r="S30"/>
  <c r="Q30"/>
  <c r="O30"/>
  <c r="M30"/>
  <c r="K30"/>
  <c r="I30"/>
  <c r="G30"/>
  <c r="E30"/>
  <c r="C30"/>
  <c r="U34" i="38"/>
  <c r="S34"/>
  <c r="Q34"/>
  <c r="O34"/>
  <c r="M34"/>
  <c r="K34"/>
  <c r="I34"/>
  <c r="G34"/>
  <c r="E34"/>
  <c r="C34"/>
  <c r="V34"/>
  <c r="T34"/>
  <c r="R34"/>
  <c r="P34"/>
  <c r="N34"/>
  <c r="L34"/>
  <c r="J34"/>
  <c r="H34"/>
  <c r="F34"/>
  <c r="D34"/>
  <c r="V44" i="29"/>
  <c r="T44"/>
  <c r="R44"/>
  <c r="P44"/>
  <c r="N44"/>
  <c r="L44"/>
  <c r="J44"/>
  <c r="H44"/>
  <c r="F44"/>
  <c r="D44"/>
  <c r="U44"/>
  <c r="S44"/>
  <c r="Q44"/>
  <c r="O44"/>
  <c r="M44"/>
  <c r="K44"/>
  <c r="I44"/>
  <c r="G44"/>
  <c r="E44"/>
  <c r="C44"/>
  <c r="V46" i="37"/>
  <c r="T46"/>
  <c r="R46"/>
  <c r="P46"/>
  <c r="N46"/>
  <c r="L46"/>
  <c r="H46"/>
  <c r="F46"/>
  <c r="U46"/>
  <c r="S46"/>
  <c r="Q46"/>
  <c r="O46"/>
  <c r="M46"/>
  <c r="K46"/>
  <c r="I46"/>
  <c r="G46"/>
  <c r="E46"/>
  <c r="C46"/>
  <c r="J46"/>
  <c r="D46"/>
  <c r="V51" i="38"/>
  <c r="T51"/>
  <c r="R51"/>
  <c r="P51"/>
  <c r="N51"/>
  <c r="L51"/>
  <c r="J51"/>
  <c r="H51"/>
  <c r="F51"/>
  <c r="U51"/>
  <c r="S51"/>
  <c r="Q51"/>
  <c r="O51"/>
  <c r="M51"/>
  <c r="K51"/>
  <c r="I51"/>
  <c r="G51"/>
  <c r="E51"/>
  <c r="C51"/>
  <c r="D51"/>
  <c r="U67" i="29"/>
  <c r="S67"/>
  <c r="Q67"/>
  <c r="O67"/>
  <c r="M67"/>
  <c r="K67"/>
  <c r="I67"/>
  <c r="G67"/>
  <c r="E67"/>
  <c r="C67"/>
  <c r="V67"/>
  <c r="T67"/>
  <c r="R67"/>
  <c r="P67"/>
  <c r="N67"/>
  <c r="L67"/>
  <c r="J67"/>
  <c r="H67"/>
  <c r="F67"/>
  <c r="D67"/>
  <c r="U69" i="38"/>
  <c r="S69"/>
  <c r="Q69"/>
  <c r="O69"/>
  <c r="M69"/>
  <c r="K69"/>
  <c r="I69"/>
  <c r="G69"/>
  <c r="E69"/>
  <c r="C69"/>
  <c r="V69"/>
  <c r="T69"/>
  <c r="R69"/>
  <c r="P69"/>
  <c r="N69"/>
  <c r="L69"/>
  <c r="J69"/>
  <c r="H69"/>
  <c r="F69"/>
  <c r="D69"/>
  <c r="D26" i="30"/>
  <c r="F26"/>
  <c r="H26"/>
  <c r="J26"/>
  <c r="L26"/>
  <c r="N26"/>
  <c r="P26"/>
  <c r="R26"/>
  <c r="T26"/>
  <c r="V26"/>
  <c r="C53"/>
  <c r="E53"/>
  <c r="G53"/>
  <c r="I53"/>
  <c r="K53"/>
  <c r="M53"/>
  <c r="O53"/>
  <c r="Q53"/>
  <c r="S53"/>
  <c r="U53"/>
  <c r="C80"/>
  <c r="E80"/>
  <c r="G80"/>
  <c r="I80"/>
  <c r="K80"/>
  <c r="M80"/>
  <c r="O80"/>
  <c r="Q80"/>
  <c r="S80"/>
  <c r="U80"/>
  <c r="C107"/>
  <c r="E107"/>
  <c r="G107"/>
  <c r="I107"/>
  <c r="K107"/>
  <c r="M107"/>
  <c r="O107"/>
  <c r="Q107"/>
  <c r="S107"/>
  <c r="U107"/>
  <c r="U78" i="37"/>
  <c r="S78"/>
  <c r="Q78"/>
  <c r="O78"/>
  <c r="M78"/>
  <c r="K78"/>
  <c r="I78"/>
  <c r="G78"/>
  <c r="E78"/>
  <c r="C78"/>
  <c r="V78"/>
  <c r="T78"/>
  <c r="R78"/>
  <c r="P78"/>
  <c r="N78"/>
  <c r="L78"/>
  <c r="J78"/>
  <c r="H78"/>
  <c r="F78"/>
  <c r="D78"/>
  <c r="U113" i="29"/>
  <c r="S113"/>
  <c r="Q113"/>
  <c r="O113"/>
  <c r="M113"/>
  <c r="K113"/>
  <c r="I113"/>
  <c r="V113"/>
  <c r="T113"/>
  <c r="R113"/>
  <c r="P113"/>
  <c r="N113"/>
  <c r="L113"/>
  <c r="J113"/>
  <c r="H113"/>
  <c r="G113"/>
  <c r="E113"/>
  <c r="C113"/>
  <c r="F113"/>
  <c r="D113"/>
  <c r="V14" i="37"/>
  <c r="R14"/>
  <c r="P14"/>
  <c r="N14"/>
  <c r="L14"/>
  <c r="J14"/>
  <c r="H14"/>
  <c r="F14"/>
  <c r="D14"/>
  <c r="U14"/>
  <c r="S14"/>
  <c r="Q14"/>
  <c r="O14"/>
  <c r="M14"/>
  <c r="K14"/>
  <c r="I14"/>
  <c r="G14"/>
  <c r="E14"/>
  <c r="C14"/>
  <c r="T14"/>
  <c r="V21" i="29"/>
  <c r="T21"/>
  <c r="R21"/>
  <c r="P21"/>
  <c r="N21"/>
  <c r="L21"/>
  <c r="J21"/>
  <c r="H21"/>
  <c r="F21"/>
  <c r="D21"/>
  <c r="U21"/>
  <c r="S21"/>
  <c r="Q21"/>
  <c r="O21"/>
  <c r="M21"/>
  <c r="K21"/>
  <c r="I21"/>
  <c r="G21"/>
  <c r="E21"/>
  <c r="C21"/>
  <c r="U62" i="37"/>
  <c r="S62"/>
  <c r="Q62"/>
  <c r="O62"/>
  <c r="M62"/>
  <c r="K62"/>
  <c r="I62"/>
  <c r="G62"/>
  <c r="E62"/>
  <c r="C62"/>
  <c r="V62"/>
  <c r="T62"/>
  <c r="R62"/>
  <c r="P62"/>
  <c r="N62"/>
  <c r="L62"/>
  <c r="J62"/>
  <c r="H62"/>
  <c r="F62"/>
  <c r="D62"/>
  <c r="U90" i="29"/>
  <c r="S90"/>
  <c r="Q90"/>
  <c r="O90"/>
  <c r="M90"/>
  <c r="K90"/>
  <c r="I90"/>
  <c r="G90"/>
  <c r="E90"/>
  <c r="C90"/>
  <c r="V90"/>
  <c r="T90"/>
  <c r="R90"/>
  <c r="P90"/>
  <c r="N90"/>
  <c r="L90"/>
  <c r="J90"/>
  <c r="H90"/>
  <c r="F90"/>
  <c r="D90"/>
  <c r="C26" i="30"/>
  <c r="E26"/>
  <c r="G26"/>
  <c r="I26"/>
  <c r="K26"/>
  <c r="M26"/>
  <c r="O26"/>
  <c r="Q26"/>
  <c r="S26"/>
  <c r="U26"/>
  <c r="D53"/>
  <c r="F53"/>
  <c r="H53"/>
  <c r="J53"/>
  <c r="L53"/>
  <c r="N53"/>
  <c r="P53"/>
  <c r="R53"/>
  <c r="T53"/>
  <c r="V53"/>
  <c r="D80"/>
  <c r="F80"/>
  <c r="H80"/>
  <c r="J80"/>
  <c r="L80"/>
  <c r="N80"/>
  <c r="P80"/>
  <c r="R80"/>
  <c r="T80"/>
  <c r="V80"/>
  <c r="D107"/>
  <c r="F107"/>
  <c r="H107"/>
  <c r="J107"/>
  <c r="L107"/>
  <c r="N107"/>
  <c r="P107"/>
  <c r="R107"/>
  <c r="T107"/>
  <c r="V107"/>
  <c r="P125" i="34"/>
  <c r="N125"/>
  <c r="P123"/>
  <c r="N123"/>
  <c r="M122"/>
  <c r="L122"/>
  <c r="P121"/>
  <c r="N121"/>
  <c r="M120"/>
  <c r="L120"/>
  <c r="M119"/>
  <c r="L119"/>
  <c r="M118"/>
  <c r="L118"/>
  <c r="M117"/>
  <c r="L117"/>
  <c r="Q115"/>
  <c r="P115"/>
  <c r="O115"/>
  <c r="S115" s="1"/>
  <c r="N115"/>
  <c r="P110"/>
  <c r="N110"/>
  <c r="R110" s="1"/>
  <c r="P107"/>
  <c r="N107"/>
  <c r="P104"/>
  <c r="N104"/>
  <c r="P102"/>
  <c r="N102"/>
  <c r="P101"/>
  <c r="N101"/>
  <c r="P96"/>
  <c r="N96"/>
  <c r="Q94"/>
  <c r="P94"/>
  <c r="O94"/>
  <c r="Q93"/>
  <c r="P93"/>
  <c r="O93"/>
  <c r="S93" s="1"/>
  <c r="N93"/>
  <c r="Q92"/>
  <c r="P92"/>
  <c r="O92"/>
  <c r="N92"/>
  <c r="Q91"/>
  <c r="P91"/>
  <c r="O91"/>
  <c r="S91" s="1"/>
  <c r="N91"/>
  <c r="Q90"/>
  <c r="P90"/>
  <c r="O90"/>
  <c r="S90" s="1"/>
  <c r="N90"/>
  <c r="Q89"/>
  <c r="P89"/>
  <c r="O89"/>
  <c r="S89" s="1"/>
  <c r="N89"/>
  <c r="Q88"/>
  <c r="P88"/>
  <c r="O88"/>
  <c r="N88"/>
  <c r="Q87"/>
  <c r="P87"/>
  <c r="O87"/>
  <c r="S87" s="1"/>
  <c r="N87"/>
  <c r="Q86"/>
  <c r="P86"/>
  <c r="O86"/>
  <c r="N86"/>
  <c r="Q85"/>
  <c r="P85"/>
  <c r="O85"/>
  <c r="S85" s="1"/>
  <c r="N85"/>
  <c r="Q84"/>
  <c r="P84"/>
  <c r="O84"/>
  <c r="S84" s="1"/>
  <c r="N84"/>
  <c r="S78"/>
  <c r="Q78"/>
  <c r="P78"/>
  <c r="O78"/>
  <c r="N78"/>
  <c r="M77"/>
  <c r="L77"/>
  <c r="M74"/>
  <c r="L74"/>
  <c r="Q70"/>
  <c r="P70"/>
  <c r="O70"/>
  <c r="S70" s="1"/>
  <c r="N70"/>
  <c r="Q69"/>
  <c r="P69"/>
  <c r="O69"/>
  <c r="S69" s="1"/>
  <c r="N69"/>
  <c r="Q68"/>
  <c r="P68"/>
  <c r="O68"/>
  <c r="S68" s="1"/>
  <c r="N68"/>
  <c r="Q67"/>
  <c r="P67"/>
  <c r="O67"/>
  <c r="S67" s="1"/>
  <c r="N67"/>
  <c r="P63"/>
  <c r="N63"/>
  <c r="P62"/>
  <c r="N62"/>
  <c r="P61"/>
  <c r="N61"/>
  <c r="P60"/>
  <c r="N60"/>
  <c r="P59"/>
  <c r="N59"/>
  <c r="AB58"/>
  <c r="P58"/>
  <c r="N58"/>
  <c r="P57"/>
  <c r="N57"/>
  <c r="P56"/>
  <c r="N56"/>
  <c r="P55"/>
  <c r="N55"/>
  <c r="P54"/>
  <c r="N54"/>
  <c r="P53"/>
  <c r="N53"/>
  <c r="P50"/>
  <c r="N50"/>
  <c r="P49"/>
  <c r="N49"/>
  <c r="P48"/>
  <c r="N48"/>
  <c r="P47"/>
  <c r="R47" s="1"/>
  <c r="N47"/>
  <c r="P46"/>
  <c r="R46" s="1"/>
  <c r="N46"/>
  <c r="P45"/>
  <c r="N45"/>
  <c r="P44"/>
  <c r="N44"/>
  <c r="P42"/>
  <c r="N42"/>
  <c r="P41"/>
  <c r="N41"/>
  <c r="P40"/>
  <c r="N40"/>
  <c r="R59" l="1"/>
  <c r="S86"/>
  <c r="S88"/>
  <c r="S92"/>
  <c r="P900" i="35"/>
  <c r="W914"/>
  <c r="R49" i="34"/>
  <c r="R45"/>
  <c r="R48"/>
  <c r="R102"/>
  <c r="R121"/>
  <c r="W1187" i="35"/>
  <c r="W900"/>
  <c r="R69" i="34"/>
  <c r="U424" i="35"/>
  <c r="S424"/>
  <c r="Q424"/>
  <c r="O424"/>
  <c r="M424"/>
  <c r="K424"/>
  <c r="I424"/>
  <c r="G424"/>
  <c r="E424"/>
  <c r="C424"/>
  <c r="V424"/>
  <c r="T424"/>
  <c r="R424"/>
  <c r="P424"/>
  <c r="N424"/>
  <c r="L424"/>
  <c r="J424"/>
  <c r="H424"/>
  <c r="F424"/>
  <c r="D424"/>
  <c r="R87" i="34"/>
  <c r="U550" i="35"/>
  <c r="S550"/>
  <c r="Q550"/>
  <c r="O550"/>
  <c r="M550"/>
  <c r="K550"/>
  <c r="I550"/>
  <c r="G550"/>
  <c r="E550"/>
  <c r="C550"/>
  <c r="V550"/>
  <c r="T550"/>
  <c r="R550"/>
  <c r="P550"/>
  <c r="N550"/>
  <c r="L550"/>
  <c r="J550"/>
  <c r="H550"/>
  <c r="F550"/>
  <c r="D550"/>
  <c r="R91" i="34"/>
  <c r="U578" i="35"/>
  <c r="S578"/>
  <c r="Q578"/>
  <c r="O578"/>
  <c r="M578"/>
  <c r="K578"/>
  <c r="I578"/>
  <c r="G578"/>
  <c r="E578"/>
  <c r="C578"/>
  <c r="V578"/>
  <c r="T578"/>
  <c r="R578"/>
  <c r="P578"/>
  <c r="N578"/>
  <c r="L578"/>
  <c r="J578"/>
  <c r="H578"/>
  <c r="F578"/>
  <c r="D578"/>
  <c r="R67" i="34"/>
  <c r="U410" i="35"/>
  <c r="S410"/>
  <c r="Q410"/>
  <c r="O410"/>
  <c r="M410"/>
  <c r="K410"/>
  <c r="I410"/>
  <c r="G410"/>
  <c r="E410"/>
  <c r="C410"/>
  <c r="V410"/>
  <c r="T410"/>
  <c r="R410"/>
  <c r="P410"/>
  <c r="N410"/>
  <c r="L410"/>
  <c r="J410"/>
  <c r="H410"/>
  <c r="F410"/>
  <c r="D410"/>
  <c r="R85" i="34"/>
  <c r="U536" i="35"/>
  <c r="S536"/>
  <c r="Q536"/>
  <c r="O536"/>
  <c r="M536"/>
  <c r="K536"/>
  <c r="I536"/>
  <c r="G536"/>
  <c r="E536"/>
  <c r="C536"/>
  <c r="V536"/>
  <c r="T536"/>
  <c r="R536"/>
  <c r="P536"/>
  <c r="N536"/>
  <c r="L536"/>
  <c r="J536"/>
  <c r="H536"/>
  <c r="F536"/>
  <c r="D536"/>
  <c r="R89" i="34"/>
  <c r="U564" i="35"/>
  <c r="S564"/>
  <c r="Q564"/>
  <c r="O564"/>
  <c r="M564"/>
  <c r="K564"/>
  <c r="I564"/>
  <c r="G564"/>
  <c r="E564"/>
  <c r="C564"/>
  <c r="V564"/>
  <c r="T564"/>
  <c r="R564"/>
  <c r="P564"/>
  <c r="N564"/>
  <c r="L564"/>
  <c r="J564"/>
  <c r="H564"/>
  <c r="F564"/>
  <c r="D564"/>
  <c r="R93" i="34"/>
  <c r="U592" i="35"/>
  <c r="S592"/>
  <c r="Q592"/>
  <c r="O592"/>
  <c r="M592"/>
  <c r="K592"/>
  <c r="I592"/>
  <c r="G592"/>
  <c r="E592"/>
  <c r="C592"/>
  <c r="V592"/>
  <c r="T592"/>
  <c r="R592"/>
  <c r="P592"/>
  <c r="N592"/>
  <c r="L592"/>
  <c r="J592"/>
  <c r="H592"/>
  <c r="F592"/>
  <c r="D592"/>
  <c r="U739"/>
  <c r="S739"/>
  <c r="Q739"/>
  <c r="O739"/>
  <c r="M739"/>
  <c r="K739"/>
  <c r="I739"/>
  <c r="G739"/>
  <c r="E739"/>
  <c r="C739"/>
  <c r="V739"/>
  <c r="T739"/>
  <c r="R739"/>
  <c r="P739"/>
  <c r="N739"/>
  <c r="L739"/>
  <c r="J739"/>
  <c r="H739"/>
  <c r="F739"/>
  <c r="D739"/>
  <c r="R84" i="34"/>
  <c r="V529" i="35"/>
  <c r="T529"/>
  <c r="R529"/>
  <c r="P529"/>
  <c r="N529"/>
  <c r="L529"/>
  <c r="J529"/>
  <c r="H529"/>
  <c r="F529"/>
  <c r="D529"/>
  <c r="S529"/>
  <c r="O529"/>
  <c r="K529"/>
  <c r="G529"/>
  <c r="C529"/>
  <c r="U529"/>
  <c r="Q529"/>
  <c r="M529"/>
  <c r="I529"/>
  <c r="E529"/>
  <c r="R86" i="34"/>
  <c r="U543" i="35"/>
  <c r="S543"/>
  <c r="Q543"/>
  <c r="O543"/>
  <c r="M543"/>
  <c r="K543"/>
  <c r="I543"/>
  <c r="G543"/>
  <c r="E543"/>
  <c r="C543"/>
  <c r="V543"/>
  <c r="T543"/>
  <c r="R543"/>
  <c r="P543"/>
  <c r="N543"/>
  <c r="L543"/>
  <c r="J543"/>
  <c r="H543"/>
  <c r="F543"/>
  <c r="D543"/>
  <c r="R88" i="34"/>
  <c r="U557" i="35"/>
  <c r="S557"/>
  <c r="Q557"/>
  <c r="O557"/>
  <c r="M557"/>
  <c r="K557"/>
  <c r="I557"/>
  <c r="G557"/>
  <c r="E557"/>
  <c r="C557"/>
  <c r="V557"/>
  <c r="T557"/>
  <c r="R557"/>
  <c r="P557"/>
  <c r="N557"/>
  <c r="L557"/>
  <c r="J557"/>
  <c r="H557"/>
  <c r="F557"/>
  <c r="D557"/>
  <c r="R90" i="34"/>
  <c r="U571" i="35"/>
  <c r="S571"/>
  <c r="Q571"/>
  <c r="O571"/>
  <c r="M571"/>
  <c r="K571"/>
  <c r="I571"/>
  <c r="G571"/>
  <c r="E571"/>
  <c r="C571"/>
  <c r="V571"/>
  <c r="T571"/>
  <c r="R571"/>
  <c r="P571"/>
  <c r="N571"/>
  <c r="L571"/>
  <c r="J571"/>
  <c r="H571"/>
  <c r="F571"/>
  <c r="D571"/>
  <c r="R92" i="34"/>
  <c r="U585" i="35"/>
  <c r="S585"/>
  <c r="Q585"/>
  <c r="O585"/>
  <c r="M585"/>
  <c r="K585"/>
  <c r="I585"/>
  <c r="G585"/>
  <c r="E585"/>
  <c r="C585"/>
  <c r="V585"/>
  <c r="T585"/>
  <c r="R585"/>
  <c r="P585"/>
  <c r="N585"/>
  <c r="L585"/>
  <c r="J585"/>
  <c r="H585"/>
  <c r="F585"/>
  <c r="D585"/>
  <c r="S94" i="34"/>
  <c r="W1138" i="35"/>
  <c r="W1040"/>
  <c r="W1033"/>
  <c r="W998"/>
  <c r="W921"/>
  <c r="R68" i="34"/>
  <c r="U417" i="35"/>
  <c r="S417"/>
  <c r="Q417"/>
  <c r="O417"/>
  <c r="M417"/>
  <c r="K417"/>
  <c r="I417"/>
  <c r="G417"/>
  <c r="E417"/>
  <c r="C417"/>
  <c r="V417"/>
  <c r="T417"/>
  <c r="R417"/>
  <c r="P417"/>
  <c r="N417"/>
  <c r="L417"/>
  <c r="J417"/>
  <c r="H417"/>
  <c r="F417"/>
  <c r="D417"/>
  <c r="R70" i="34"/>
  <c r="U431" i="35"/>
  <c r="S431"/>
  <c r="Q431"/>
  <c r="O431"/>
  <c r="M431"/>
  <c r="K431"/>
  <c r="I431"/>
  <c r="G431"/>
  <c r="E431"/>
  <c r="C431"/>
  <c r="V431"/>
  <c r="T431"/>
  <c r="R431"/>
  <c r="P431"/>
  <c r="N431"/>
  <c r="L431"/>
  <c r="J431"/>
  <c r="H431"/>
  <c r="F431"/>
  <c r="D431"/>
  <c r="R78" i="34"/>
  <c r="U487" i="35"/>
  <c r="S487"/>
  <c r="Q487"/>
  <c r="O487"/>
  <c r="M487"/>
  <c r="K487"/>
  <c r="G487"/>
  <c r="E487"/>
  <c r="C487"/>
  <c r="V487"/>
  <c r="T487"/>
  <c r="R487"/>
  <c r="P487"/>
  <c r="N487"/>
  <c r="L487"/>
  <c r="J487"/>
  <c r="H487"/>
  <c r="F487"/>
  <c r="D487"/>
  <c r="I487"/>
  <c r="R41" i="34"/>
  <c r="R42"/>
  <c r="R44"/>
  <c r="R50"/>
  <c r="R53"/>
  <c r="R54"/>
  <c r="R55"/>
  <c r="R56"/>
  <c r="R57"/>
  <c r="R58"/>
  <c r="R60"/>
  <c r="R61"/>
  <c r="R115"/>
  <c r="R123"/>
  <c r="R125"/>
  <c r="W907" i="35"/>
  <c r="W837"/>
  <c r="W26" i="30"/>
  <c r="X26" s="1"/>
  <c r="W14" i="37"/>
  <c r="W107" i="30"/>
  <c r="W80"/>
  <c r="W69" i="38"/>
  <c r="W67" i="29"/>
  <c r="X67" s="1"/>
  <c r="W46" i="37"/>
  <c r="X46" s="1"/>
  <c r="W44" i="29"/>
  <c r="X44" s="1"/>
  <c r="W34" i="38"/>
  <c r="W30" i="37"/>
  <c r="W17" i="38"/>
  <c r="W87"/>
  <c r="W90" i="29"/>
  <c r="X90" s="1"/>
  <c r="W62" i="37"/>
  <c r="X62" s="1"/>
  <c r="W21" i="29"/>
  <c r="X21" s="1"/>
  <c r="W113"/>
  <c r="X113" s="1"/>
  <c r="W78" i="37"/>
  <c r="X78" s="1"/>
  <c r="W53" i="30"/>
  <c r="W51" i="38"/>
  <c r="W134" i="30"/>
  <c r="Q38" i="34"/>
  <c r="P38"/>
  <c r="O38"/>
  <c r="S38" s="1"/>
  <c r="N38"/>
  <c r="Q37"/>
  <c r="P37"/>
  <c r="O37"/>
  <c r="N37"/>
  <c r="Q36"/>
  <c r="P36"/>
  <c r="O36"/>
  <c r="N36"/>
  <c r="M35"/>
  <c r="L35"/>
  <c r="M34"/>
  <c r="L34"/>
  <c r="M33"/>
  <c r="L33"/>
  <c r="R36" l="1"/>
  <c r="R37"/>
  <c r="R38"/>
  <c r="V214" i="35"/>
  <c r="V215" s="1"/>
  <c r="T214"/>
  <c r="T215" s="1"/>
  <c r="R214"/>
  <c r="R215" s="1"/>
  <c r="P214"/>
  <c r="P215" s="1"/>
  <c r="N214"/>
  <c r="N215" s="1"/>
  <c r="L214"/>
  <c r="L215" s="1"/>
  <c r="J214"/>
  <c r="J215" s="1"/>
  <c r="H214"/>
  <c r="H215" s="1"/>
  <c r="F214"/>
  <c r="F215" s="1"/>
  <c r="D214"/>
  <c r="D215" s="1"/>
  <c r="U214"/>
  <c r="U215" s="1"/>
  <c r="S214"/>
  <c r="S215" s="1"/>
  <c r="Q214"/>
  <c r="Q215" s="1"/>
  <c r="O214"/>
  <c r="O215" s="1"/>
  <c r="M214"/>
  <c r="M215" s="1"/>
  <c r="K214"/>
  <c r="K215" s="1"/>
  <c r="I214"/>
  <c r="I215" s="1"/>
  <c r="G214"/>
  <c r="G215" s="1"/>
  <c r="E214"/>
  <c r="E215" s="1"/>
  <c r="C214"/>
  <c r="U599"/>
  <c r="S599"/>
  <c r="Q599"/>
  <c r="O599"/>
  <c r="M599"/>
  <c r="K599"/>
  <c r="I599"/>
  <c r="G599"/>
  <c r="E599"/>
  <c r="C599"/>
  <c r="V599"/>
  <c r="T599"/>
  <c r="R599"/>
  <c r="P599"/>
  <c r="N599"/>
  <c r="L599"/>
  <c r="J599"/>
  <c r="H599"/>
  <c r="F599"/>
  <c r="D599"/>
  <c r="S36" i="34"/>
  <c r="W487" i="35"/>
  <c r="X487" s="1"/>
  <c r="W431"/>
  <c r="X431" s="1"/>
  <c r="W585"/>
  <c r="X585" s="1"/>
  <c r="W557"/>
  <c r="X557" s="1"/>
  <c r="W564"/>
  <c r="X564" s="1"/>
  <c r="W410"/>
  <c r="X410" s="1"/>
  <c r="W578"/>
  <c r="X578" s="1"/>
  <c r="W424"/>
  <c r="X424" s="1"/>
  <c r="S37" i="34"/>
  <c r="W417" i="35"/>
  <c r="X417" s="1"/>
  <c r="W571"/>
  <c r="X571" s="1"/>
  <c r="W543"/>
  <c r="X543" s="1"/>
  <c r="W529"/>
  <c r="X529" s="1"/>
  <c r="W739"/>
  <c r="W592"/>
  <c r="X592" s="1"/>
  <c r="W536"/>
  <c r="X536" s="1"/>
  <c r="W550"/>
  <c r="X550" s="1"/>
  <c r="X87" i="38"/>
  <c r="X107" i="30"/>
  <c r="X51" i="38"/>
  <c r="X17"/>
  <c r="X34"/>
  <c r="X53" i="30"/>
  <c r="X80"/>
  <c r="Q24" i="34"/>
  <c r="P24"/>
  <c r="O24"/>
  <c r="S24" s="1"/>
  <c r="N24"/>
  <c r="Q23"/>
  <c r="P23"/>
  <c r="O23"/>
  <c r="S23" s="1"/>
  <c r="N23"/>
  <c r="P22"/>
  <c r="N22"/>
  <c r="P21"/>
  <c r="N21"/>
  <c r="P20"/>
  <c r="N20"/>
  <c r="P19"/>
  <c r="N19"/>
  <c r="P18"/>
  <c r="N18"/>
  <c r="P17"/>
  <c r="N17"/>
  <c r="P16"/>
  <c r="N16"/>
  <c r="P15"/>
  <c r="N15"/>
  <c r="P14"/>
  <c r="N14"/>
  <c r="P13"/>
  <c r="N13"/>
  <c r="P10"/>
  <c r="N10"/>
  <c r="P9"/>
  <c r="N9"/>
  <c r="H33" i="33"/>
  <c r="G33"/>
  <c r="J18" i="6" s="1"/>
  <c r="K28" l="1"/>
  <c r="J28"/>
  <c r="R10" i="34"/>
  <c r="R13"/>
  <c r="R15"/>
  <c r="R16"/>
  <c r="R20"/>
  <c r="R21"/>
  <c r="R17"/>
  <c r="R18"/>
  <c r="R19"/>
  <c r="R23"/>
  <c r="R24"/>
  <c r="V109" i="35"/>
  <c r="V110" s="1"/>
  <c r="T109"/>
  <c r="T110" s="1"/>
  <c r="R109"/>
  <c r="R110" s="1"/>
  <c r="P109"/>
  <c r="P110" s="1"/>
  <c r="N109"/>
  <c r="N110" s="1"/>
  <c r="L109"/>
  <c r="L110" s="1"/>
  <c r="J109"/>
  <c r="J110" s="1"/>
  <c r="G109"/>
  <c r="G110" s="1"/>
  <c r="E109"/>
  <c r="E110" s="1"/>
  <c r="C109"/>
  <c r="U109"/>
  <c r="U110" s="1"/>
  <c r="S109"/>
  <c r="S110" s="1"/>
  <c r="Q109"/>
  <c r="Q110" s="1"/>
  <c r="O109"/>
  <c r="O110" s="1"/>
  <c r="M109"/>
  <c r="M110" s="1"/>
  <c r="K109"/>
  <c r="K110" s="1"/>
  <c r="I109"/>
  <c r="F109"/>
  <c r="F110" s="1"/>
  <c r="D109"/>
  <c r="D110" s="1"/>
  <c r="V116"/>
  <c r="V117" s="1"/>
  <c r="T116"/>
  <c r="T117" s="1"/>
  <c r="R116"/>
  <c r="R117" s="1"/>
  <c r="P116"/>
  <c r="P117" s="1"/>
  <c r="N116"/>
  <c r="N117" s="1"/>
  <c r="L116"/>
  <c r="L117" s="1"/>
  <c r="J116"/>
  <c r="J117" s="1"/>
  <c r="H116"/>
  <c r="E116"/>
  <c r="E117" s="1"/>
  <c r="C116"/>
  <c r="U116"/>
  <c r="U117" s="1"/>
  <c r="S116"/>
  <c r="S117" s="1"/>
  <c r="Q116"/>
  <c r="Q117" s="1"/>
  <c r="O116"/>
  <c r="O117" s="1"/>
  <c r="M116"/>
  <c r="M117" s="1"/>
  <c r="K116"/>
  <c r="K117" s="1"/>
  <c r="I116"/>
  <c r="I117" s="1"/>
  <c r="F116"/>
  <c r="F117" s="1"/>
  <c r="D116"/>
  <c r="D117" s="1"/>
  <c r="U207"/>
  <c r="U208" s="1"/>
  <c r="S207"/>
  <c r="S208" s="1"/>
  <c r="Q207"/>
  <c r="Q208" s="1"/>
  <c r="O207"/>
  <c r="O208" s="1"/>
  <c r="M207"/>
  <c r="M208" s="1"/>
  <c r="K207"/>
  <c r="K208" s="1"/>
  <c r="I207"/>
  <c r="I208" s="1"/>
  <c r="G207"/>
  <c r="G208" s="1"/>
  <c r="E207"/>
  <c r="E208" s="1"/>
  <c r="C207"/>
  <c r="V207"/>
  <c r="V208" s="1"/>
  <c r="T207"/>
  <c r="T208" s="1"/>
  <c r="R207"/>
  <c r="R208" s="1"/>
  <c r="P207"/>
  <c r="P208" s="1"/>
  <c r="N207"/>
  <c r="N208" s="1"/>
  <c r="L207"/>
  <c r="L208" s="1"/>
  <c r="J207"/>
  <c r="J208" s="1"/>
  <c r="H207"/>
  <c r="H208" s="1"/>
  <c r="F207"/>
  <c r="F208" s="1"/>
  <c r="D207"/>
  <c r="D208" s="1"/>
  <c r="V200"/>
  <c r="V201" s="1"/>
  <c r="T200"/>
  <c r="T201" s="1"/>
  <c r="R200"/>
  <c r="R201" s="1"/>
  <c r="P200"/>
  <c r="P201" s="1"/>
  <c r="N200"/>
  <c r="N201" s="1"/>
  <c r="L200"/>
  <c r="L201" s="1"/>
  <c r="J200"/>
  <c r="J201" s="1"/>
  <c r="H200"/>
  <c r="H201" s="1"/>
  <c r="F200"/>
  <c r="F201" s="1"/>
  <c r="D200"/>
  <c r="D201" s="1"/>
  <c r="U200"/>
  <c r="U201" s="1"/>
  <c r="S200"/>
  <c r="S201" s="1"/>
  <c r="Q200"/>
  <c r="Q201" s="1"/>
  <c r="O200"/>
  <c r="O201" s="1"/>
  <c r="K200"/>
  <c r="K201" s="1"/>
  <c r="I200"/>
  <c r="I201" s="1"/>
  <c r="G200"/>
  <c r="G201" s="1"/>
  <c r="C200"/>
  <c r="M200"/>
  <c r="M201" s="1"/>
  <c r="E200"/>
  <c r="E201" s="1"/>
  <c r="W214"/>
  <c r="X214" s="1"/>
  <c r="R14" i="34"/>
  <c r="R22"/>
  <c r="W599" i="35"/>
  <c r="X134" i="30"/>
  <c r="H32" i="33"/>
  <c r="G32"/>
  <c r="H31"/>
  <c r="F28" i="6" s="1"/>
  <c r="G31" i="33"/>
  <c r="H30"/>
  <c r="D28" i="6" s="1"/>
  <c r="G30" i="33"/>
  <c r="H34"/>
  <c r="G34"/>
  <c r="E38" i="26"/>
  <c r="D67" i="25" s="1"/>
  <c r="D38" i="26"/>
  <c r="E32"/>
  <c r="D60" i="25" s="1"/>
  <c r="D32" i="26"/>
  <c r="E26"/>
  <c r="D26"/>
  <c r="D68" i="25"/>
  <c r="D57"/>
  <c r="D55"/>
  <c r="D50"/>
  <c r="D48"/>
  <c r="D44"/>
  <c r="D42"/>
  <c r="D40"/>
  <c r="D38"/>
  <c r="D36"/>
  <c r="D34"/>
  <c r="D32"/>
  <c r="D30"/>
  <c r="D28"/>
  <c r="D26"/>
  <c r="D24"/>
  <c r="D22"/>
  <c r="D19"/>
  <c r="D17"/>
  <c r="D15"/>
  <c r="D13"/>
  <c r="D11"/>
  <c r="D9"/>
  <c r="D7"/>
  <c r="F57" i="24"/>
  <c r="K122" i="34" s="1"/>
  <c r="E57" i="24"/>
  <c r="F56"/>
  <c r="K120" i="34" s="1"/>
  <c r="E56" i="24"/>
  <c r="F55"/>
  <c r="K119" i="34" s="1"/>
  <c r="E55" i="24"/>
  <c r="F54"/>
  <c r="K118" i="34" s="1"/>
  <c r="E54" i="24"/>
  <c r="F53"/>
  <c r="K117" i="34" s="1"/>
  <c r="E53" i="24"/>
  <c r="I117" i="34" s="1"/>
  <c r="F52" i="24"/>
  <c r="F59" s="1"/>
  <c r="E52"/>
  <c r="E59" s="1"/>
  <c r="F51"/>
  <c r="K35" i="34" s="1"/>
  <c r="E51" i="24"/>
  <c r="F50"/>
  <c r="K34" i="34" s="1"/>
  <c r="E50" i="24"/>
  <c r="F49"/>
  <c r="K33" i="34" s="1"/>
  <c r="E49" i="24"/>
  <c r="F48"/>
  <c r="E48"/>
  <c r="F47"/>
  <c r="E47"/>
  <c r="F46"/>
  <c r="E46"/>
  <c r="F45"/>
  <c r="E45"/>
  <c r="F44"/>
  <c r="E44"/>
  <c r="F43"/>
  <c r="E43"/>
  <c r="F42"/>
  <c r="E42"/>
  <c r="F41"/>
  <c r="F58" s="1"/>
  <c r="E41"/>
  <c r="I25" i="34" s="1"/>
  <c r="F40" i="24"/>
  <c r="E40"/>
  <c r="F39"/>
  <c r="K77" i="34" s="1"/>
  <c r="E39" i="24"/>
  <c r="F38"/>
  <c r="E38"/>
  <c r="F37"/>
  <c r="E37"/>
  <c r="F36"/>
  <c r="K74" i="34" s="1"/>
  <c r="E36" i="24"/>
  <c r="F35"/>
  <c r="E35"/>
  <c r="F34"/>
  <c r="E34"/>
  <c r="F33"/>
  <c r="E33"/>
  <c r="E61" s="1"/>
  <c r="F32"/>
  <c r="E32"/>
  <c r="F31"/>
  <c r="K181" i="34" s="1"/>
  <c r="E31" i="24"/>
  <c r="F30"/>
  <c r="E30"/>
  <c r="F29"/>
  <c r="E29"/>
  <c r="F28"/>
  <c r="E28"/>
  <c r="F27"/>
  <c r="E27"/>
  <c r="F26"/>
  <c r="E26"/>
  <c r="F25"/>
  <c r="E25"/>
  <c r="F24"/>
  <c r="K172" i="34" s="1"/>
  <c r="E24" i="24"/>
  <c r="F23"/>
  <c r="E23"/>
  <c r="F22"/>
  <c r="E22"/>
  <c r="F21"/>
  <c r="K169" i="34" s="1"/>
  <c r="E21" i="24"/>
  <c r="F20"/>
  <c r="E20"/>
  <c r="F19"/>
  <c r="E19"/>
  <c r="F18"/>
  <c r="E18"/>
  <c r="F17"/>
  <c r="E17"/>
  <c r="F16"/>
  <c r="K164" i="34" s="1"/>
  <c r="E16" i="24"/>
  <c r="F15"/>
  <c r="K163" i="34" s="1"/>
  <c r="E15" i="24"/>
  <c r="F14"/>
  <c r="E14"/>
  <c r="F13"/>
  <c r="E13"/>
  <c r="F12"/>
  <c r="E12"/>
  <c r="F11"/>
  <c r="E11"/>
  <c r="F10"/>
  <c r="E10"/>
  <c r="F9"/>
  <c r="E9"/>
  <c r="F8"/>
  <c r="E8"/>
  <c r="F7"/>
  <c r="E7"/>
  <c r="F6"/>
  <c r="K138" i="34" s="1"/>
  <c r="E6" i="24"/>
  <c r="I138" i="34" s="1"/>
  <c r="F66" i="23"/>
  <c r="D59" i="25" l="1"/>
  <c r="D62"/>
  <c r="I132" i="34" s="1"/>
  <c r="D64" i="25"/>
  <c r="D66"/>
  <c r="K135" i="34" s="1"/>
  <c r="Q135" s="1"/>
  <c r="D6" i="25"/>
  <c r="D8"/>
  <c r="I11" i="34" s="1"/>
  <c r="D10" i="25"/>
  <c r="D12"/>
  <c r="K15" i="34" s="1"/>
  <c r="Q15" s="1"/>
  <c r="D14" i="25"/>
  <c r="D16"/>
  <c r="I19" i="34" s="1"/>
  <c r="O19" s="1"/>
  <c r="D18" i="25"/>
  <c r="D21"/>
  <c r="I40" i="34" s="1"/>
  <c r="O40" s="1"/>
  <c r="D23" i="25"/>
  <c r="D25"/>
  <c r="K44" i="34" s="1"/>
  <c r="Q44" s="1"/>
  <c r="D27" i="25"/>
  <c r="D29"/>
  <c r="I48" i="34" s="1"/>
  <c r="O48" s="1"/>
  <c r="D31" i="25"/>
  <c r="D33"/>
  <c r="K52" i="34" s="1"/>
  <c r="D35" i="25"/>
  <c r="D37"/>
  <c r="K56" i="34" s="1"/>
  <c r="Q56" s="1"/>
  <c r="D39" i="25"/>
  <c r="D41"/>
  <c r="K60" i="34" s="1"/>
  <c r="Q60" s="1"/>
  <c r="D43" i="25"/>
  <c r="D47"/>
  <c r="K101" i="34" s="1"/>
  <c r="D49" i="25"/>
  <c r="D51"/>
  <c r="K110" i="34" s="1"/>
  <c r="Q110" s="1"/>
  <c r="D56" i="25"/>
  <c r="D58"/>
  <c r="I126" i="34" s="1"/>
  <c r="O126" s="1"/>
  <c r="D63" i="25"/>
  <c r="D65"/>
  <c r="I134" i="34" s="1"/>
  <c r="E18" i="6"/>
  <c r="C15" i="29" s="1"/>
  <c r="D18" i="6"/>
  <c r="G18"/>
  <c r="F18"/>
  <c r="I18"/>
  <c r="H18"/>
  <c r="T65" i="38"/>
  <c r="P65"/>
  <c r="L65"/>
  <c r="H65"/>
  <c r="D65"/>
  <c r="S65"/>
  <c r="O65"/>
  <c r="K65"/>
  <c r="G65"/>
  <c r="C65"/>
  <c r="T103" i="30"/>
  <c r="P103"/>
  <c r="L103"/>
  <c r="H103"/>
  <c r="D103"/>
  <c r="S103"/>
  <c r="O103"/>
  <c r="K103"/>
  <c r="G103"/>
  <c r="C103"/>
  <c r="V65" i="38"/>
  <c r="R65"/>
  <c r="N65"/>
  <c r="J65"/>
  <c r="F65"/>
  <c r="U65"/>
  <c r="Q65"/>
  <c r="M65"/>
  <c r="I65"/>
  <c r="E65"/>
  <c r="V103" i="30"/>
  <c r="R103"/>
  <c r="N103"/>
  <c r="J103"/>
  <c r="F103"/>
  <c r="U103"/>
  <c r="Q103"/>
  <c r="M103"/>
  <c r="I103"/>
  <c r="E103"/>
  <c r="T13" i="38"/>
  <c r="P13"/>
  <c r="L13"/>
  <c r="H13"/>
  <c r="D13"/>
  <c r="S13"/>
  <c r="O13"/>
  <c r="K13"/>
  <c r="G13"/>
  <c r="C13"/>
  <c r="T22" i="30"/>
  <c r="P22"/>
  <c r="L22"/>
  <c r="H22"/>
  <c r="D22"/>
  <c r="S22"/>
  <c r="O22"/>
  <c r="K22"/>
  <c r="G22"/>
  <c r="C22"/>
  <c r="V13" i="38"/>
  <c r="R13"/>
  <c r="N13"/>
  <c r="J13"/>
  <c r="F13"/>
  <c r="U13"/>
  <c r="Q13"/>
  <c r="M13"/>
  <c r="I13"/>
  <c r="E13"/>
  <c r="V22" i="30"/>
  <c r="R22"/>
  <c r="N22"/>
  <c r="J22"/>
  <c r="F22"/>
  <c r="U22"/>
  <c r="Q22"/>
  <c r="M22"/>
  <c r="I22"/>
  <c r="E22"/>
  <c r="V30" i="38"/>
  <c r="R30"/>
  <c r="N30"/>
  <c r="J30"/>
  <c r="F30"/>
  <c r="U30"/>
  <c r="Q30"/>
  <c r="M30"/>
  <c r="I30"/>
  <c r="E30"/>
  <c r="V49" i="30"/>
  <c r="R49"/>
  <c r="N49"/>
  <c r="J49"/>
  <c r="F49"/>
  <c r="U49"/>
  <c r="Q49"/>
  <c r="M49"/>
  <c r="I49"/>
  <c r="E49"/>
  <c r="T30" i="38"/>
  <c r="P30"/>
  <c r="L30"/>
  <c r="H30"/>
  <c r="D30"/>
  <c r="S30"/>
  <c r="O30"/>
  <c r="K30"/>
  <c r="G30"/>
  <c r="C30"/>
  <c r="T49" i="30"/>
  <c r="P49"/>
  <c r="L49"/>
  <c r="H49"/>
  <c r="D49"/>
  <c r="S49"/>
  <c r="O49"/>
  <c r="K49"/>
  <c r="G49"/>
  <c r="C49"/>
  <c r="H28" i="6"/>
  <c r="I28"/>
  <c r="V63" i="37"/>
  <c r="R63"/>
  <c r="N63"/>
  <c r="J63"/>
  <c r="F63"/>
  <c r="U63"/>
  <c r="Q63"/>
  <c r="M63"/>
  <c r="I63"/>
  <c r="E63"/>
  <c r="U91" i="29"/>
  <c r="Q91"/>
  <c r="M91"/>
  <c r="I91"/>
  <c r="E91"/>
  <c r="V91"/>
  <c r="R91"/>
  <c r="N91"/>
  <c r="J91"/>
  <c r="F91"/>
  <c r="T63" i="37"/>
  <c r="P63"/>
  <c r="L63"/>
  <c r="H63"/>
  <c r="D63"/>
  <c r="S63"/>
  <c r="O63"/>
  <c r="K63"/>
  <c r="G63"/>
  <c r="C63"/>
  <c r="S91" i="29"/>
  <c r="O91"/>
  <c r="K91"/>
  <c r="G91"/>
  <c r="C91"/>
  <c r="T91"/>
  <c r="P91"/>
  <c r="L91"/>
  <c r="H91"/>
  <c r="D91"/>
  <c r="F61" i="24"/>
  <c r="K47" i="34"/>
  <c r="Q47" s="1"/>
  <c r="I47"/>
  <c r="O47" s="1"/>
  <c r="K49"/>
  <c r="Q49" s="1"/>
  <c r="I49"/>
  <c r="O49" s="1"/>
  <c r="I51"/>
  <c r="K51"/>
  <c r="I53"/>
  <c r="O53" s="1"/>
  <c r="K53"/>
  <c r="Q53" s="1"/>
  <c r="I55"/>
  <c r="O55" s="1"/>
  <c r="K55"/>
  <c r="Q55" s="1"/>
  <c r="I57"/>
  <c r="O57" s="1"/>
  <c r="K57"/>
  <c r="Q57" s="1"/>
  <c r="K59"/>
  <c r="Q59" s="1"/>
  <c r="I59"/>
  <c r="O59" s="1"/>
  <c r="I61"/>
  <c r="O61" s="1"/>
  <c r="K61"/>
  <c r="Q61" s="1"/>
  <c r="I63"/>
  <c r="O63" s="1"/>
  <c r="K63"/>
  <c r="I102"/>
  <c r="O102" s="1"/>
  <c r="K102"/>
  <c r="Q102" s="1"/>
  <c r="I125"/>
  <c r="K107"/>
  <c r="K125"/>
  <c r="Q125" s="1"/>
  <c r="I107"/>
  <c r="O107" s="1"/>
  <c r="K121"/>
  <c r="Q121" s="1"/>
  <c r="I121"/>
  <c r="O121" s="1"/>
  <c r="I9"/>
  <c r="O9" s="1"/>
  <c r="K9"/>
  <c r="K11"/>
  <c r="K13"/>
  <c r="Q13" s="1"/>
  <c r="I13"/>
  <c r="I15"/>
  <c r="O15" s="1"/>
  <c r="K17"/>
  <c r="Q17" s="1"/>
  <c r="I17"/>
  <c r="K19"/>
  <c r="Q19" s="1"/>
  <c r="K21"/>
  <c r="Q21" s="1"/>
  <c r="I21"/>
  <c r="O21" s="1"/>
  <c r="K40"/>
  <c r="I42"/>
  <c r="O42" s="1"/>
  <c r="K42"/>
  <c r="Q42" s="1"/>
  <c r="I44"/>
  <c r="O44" s="1"/>
  <c r="K46"/>
  <c r="Q46" s="1"/>
  <c r="I46"/>
  <c r="K48"/>
  <c r="Q48" s="1"/>
  <c r="I50"/>
  <c r="K50"/>
  <c r="Q50" s="1"/>
  <c r="I52"/>
  <c r="I54"/>
  <c r="O54" s="1"/>
  <c r="K54"/>
  <c r="Q54" s="1"/>
  <c r="I56"/>
  <c r="O56" s="1"/>
  <c r="I58"/>
  <c r="O58" s="1"/>
  <c r="K58"/>
  <c r="Q58" s="1"/>
  <c r="I60"/>
  <c r="K62"/>
  <c r="I62"/>
  <c r="D45" i="25"/>
  <c r="I101" i="34"/>
  <c r="O101" s="1"/>
  <c r="I104"/>
  <c r="O104" s="1"/>
  <c r="K104"/>
  <c r="I110"/>
  <c r="I123"/>
  <c r="O123" s="1"/>
  <c r="K123"/>
  <c r="Q123" s="1"/>
  <c r="K126"/>
  <c r="Q126" s="1"/>
  <c r="I129"/>
  <c r="K129"/>
  <c r="I131"/>
  <c r="O131" s="1"/>
  <c r="K131"/>
  <c r="Q131" s="1"/>
  <c r="K134"/>
  <c r="I136"/>
  <c r="K136"/>
  <c r="Q136" s="1"/>
  <c r="W207" i="35"/>
  <c r="X207" s="1"/>
  <c r="G116"/>
  <c r="G117" s="1"/>
  <c r="H117"/>
  <c r="H109"/>
  <c r="H110" s="1"/>
  <c r="I110"/>
  <c r="E62" i="24"/>
  <c r="E58"/>
  <c r="E60"/>
  <c r="K10" i="34"/>
  <c r="Q10" s="1"/>
  <c r="I10"/>
  <c r="O10" s="1"/>
  <c r="K12"/>
  <c r="I12"/>
  <c r="I14"/>
  <c r="K14"/>
  <c r="Q14" s="1"/>
  <c r="I16"/>
  <c r="O16" s="1"/>
  <c r="K16"/>
  <c r="Q16" s="1"/>
  <c r="K18"/>
  <c r="Q18" s="1"/>
  <c r="I18"/>
  <c r="O18" s="1"/>
  <c r="K20"/>
  <c r="Q20" s="1"/>
  <c r="I20"/>
  <c r="O20" s="1"/>
  <c r="I22"/>
  <c r="K22"/>
  <c r="Q22" s="1"/>
  <c r="I41"/>
  <c r="O41" s="1"/>
  <c r="K41"/>
  <c r="Q41" s="1"/>
  <c r="I43"/>
  <c r="K43"/>
  <c r="I45"/>
  <c r="O45" s="1"/>
  <c r="K45"/>
  <c r="Q45" s="1"/>
  <c r="I128"/>
  <c r="O128" s="1"/>
  <c r="K128"/>
  <c r="Q128" s="1"/>
  <c r="K132"/>
  <c r="Q132" s="1"/>
  <c r="I133"/>
  <c r="O133" s="1"/>
  <c r="K133"/>
  <c r="Q133" s="1"/>
  <c r="I135"/>
  <c r="I137"/>
  <c r="K137"/>
  <c r="Q137" s="1"/>
  <c r="W200" i="35"/>
  <c r="X200" s="1"/>
  <c r="F62" i="24"/>
  <c r="F60"/>
  <c r="D71" i="25"/>
  <c r="F10" i="6"/>
  <c r="H10" s="1"/>
  <c r="F9"/>
  <c r="H9" s="1"/>
  <c r="F59" i="23"/>
  <c r="J122" i="34" s="1"/>
  <c r="I122" s="1"/>
  <c r="E59" i="23"/>
  <c r="F58"/>
  <c r="J120" i="34" s="1"/>
  <c r="I120" s="1"/>
  <c r="E58" i="23"/>
  <c r="F57"/>
  <c r="J119" i="34" s="1"/>
  <c r="I119" s="1"/>
  <c r="E57" i="23"/>
  <c r="F56"/>
  <c r="J118" i="34" s="1"/>
  <c r="I118" s="1"/>
  <c r="E56" i="23"/>
  <c r="F55"/>
  <c r="J117" i="34" s="1"/>
  <c r="E55" i="23"/>
  <c r="H117" i="34" s="1"/>
  <c r="F54" i="23"/>
  <c r="F61" s="1"/>
  <c r="E54"/>
  <c r="H116" i="34" s="1"/>
  <c r="F53" i="23"/>
  <c r="J35" i="34" s="1"/>
  <c r="I35" s="1"/>
  <c r="E53" i="23"/>
  <c r="F52"/>
  <c r="J34" i="34" s="1"/>
  <c r="I34" s="1"/>
  <c r="E52" i="23"/>
  <c r="F51"/>
  <c r="J33" i="34" s="1"/>
  <c r="I33" s="1"/>
  <c r="E51" i="23"/>
  <c r="F50"/>
  <c r="E50"/>
  <c r="F49"/>
  <c r="E49"/>
  <c r="F48"/>
  <c r="E48"/>
  <c r="F47"/>
  <c r="E47"/>
  <c r="F46"/>
  <c r="E46"/>
  <c r="F45"/>
  <c r="E45"/>
  <c r="F44"/>
  <c r="E44"/>
  <c r="F43"/>
  <c r="J25" i="34" s="1"/>
  <c r="E43" i="23"/>
  <c r="H25" i="34" s="1"/>
  <c r="F42" i="23"/>
  <c r="J43" i="34" s="1"/>
  <c r="E42" i="23"/>
  <c r="H43" i="34" s="1"/>
  <c r="F41" i="23"/>
  <c r="J77" i="34" s="1"/>
  <c r="I77" s="1"/>
  <c r="E41" i="23"/>
  <c r="F40"/>
  <c r="E40"/>
  <c r="F39"/>
  <c r="E39"/>
  <c r="F38"/>
  <c r="J74" i="34" s="1"/>
  <c r="I74" s="1"/>
  <c r="E38" i="23"/>
  <c r="F37"/>
  <c r="E37"/>
  <c r="F36"/>
  <c r="E36"/>
  <c r="F35"/>
  <c r="E35"/>
  <c r="H65" i="34" s="1"/>
  <c r="F34" i="23"/>
  <c r="E34"/>
  <c r="F33"/>
  <c r="J181" i="34" s="1"/>
  <c r="I181" s="1"/>
  <c r="E33" i="23"/>
  <c r="F32"/>
  <c r="E32"/>
  <c r="F31"/>
  <c r="E31"/>
  <c r="F30"/>
  <c r="E30"/>
  <c r="F29"/>
  <c r="E29"/>
  <c r="F28"/>
  <c r="E28"/>
  <c r="F27"/>
  <c r="E27"/>
  <c r="F26"/>
  <c r="J172" i="34" s="1"/>
  <c r="I172" s="1"/>
  <c r="E26" i="23"/>
  <c r="F25"/>
  <c r="E25"/>
  <c r="F24"/>
  <c r="E24"/>
  <c r="F23"/>
  <c r="J169" i="34" s="1"/>
  <c r="I169" s="1"/>
  <c r="E23" i="23"/>
  <c r="F22"/>
  <c r="E22"/>
  <c r="F21"/>
  <c r="E21"/>
  <c r="F20"/>
  <c r="E20"/>
  <c r="F19"/>
  <c r="E19"/>
  <c r="F18"/>
  <c r="J164" i="34" s="1"/>
  <c r="I164" s="1"/>
  <c r="E18" i="23"/>
  <c r="F17"/>
  <c r="J163" i="34" s="1"/>
  <c r="I163" s="1"/>
  <c r="E17" i="23"/>
  <c r="F16"/>
  <c r="E16"/>
  <c r="F15"/>
  <c r="E15"/>
  <c r="F14"/>
  <c r="E14"/>
  <c r="F13"/>
  <c r="E13"/>
  <c r="F12"/>
  <c r="E12"/>
  <c r="F11"/>
  <c r="E11"/>
  <c r="F10"/>
  <c r="E10"/>
  <c r="F9"/>
  <c r="E9"/>
  <c r="F8"/>
  <c r="E8"/>
  <c r="G188" i="4"/>
  <c r="G187"/>
  <c r="E14" i="31" s="1"/>
  <c r="G186" i="4"/>
  <c r="G185"/>
  <c r="E12" i="31" s="1"/>
  <c r="E11" s="1"/>
  <c r="G184" i="4"/>
  <c r="G183"/>
  <c r="E29" i="22" s="1"/>
  <c r="F27" s="1"/>
  <c r="G182" i="4"/>
  <c r="G181"/>
  <c r="G180"/>
  <c r="G179"/>
  <c r="G178"/>
  <c r="G177"/>
  <c r="G176"/>
  <c r="G175"/>
  <c r="E21" i="22" s="1"/>
  <c r="G174" i="4"/>
  <c r="G173"/>
  <c r="E19" i="22" s="1"/>
  <c r="F18" s="1"/>
  <c r="G172" i="4"/>
  <c r="G171"/>
  <c r="G170"/>
  <c r="G169"/>
  <c r="G167"/>
  <c r="G166"/>
  <c r="G165"/>
  <c r="G164"/>
  <c r="G163"/>
  <c r="G162"/>
  <c r="G161"/>
  <c r="G160"/>
  <c r="G159"/>
  <c r="G158"/>
  <c r="E8" i="31" s="1"/>
  <c r="G157" i="4"/>
  <c r="G156"/>
  <c r="G155"/>
  <c r="G154"/>
  <c r="G153"/>
  <c r="G152"/>
  <c r="G151"/>
  <c r="G150"/>
  <c r="G149"/>
  <c r="G148"/>
  <c r="G147"/>
  <c r="G146"/>
  <c r="E14" i="22" s="1"/>
  <c r="E13" s="1"/>
  <c r="E12" s="1"/>
  <c r="F8" s="1"/>
  <c r="G145" i="4"/>
  <c r="G144"/>
  <c r="G143"/>
  <c r="G142"/>
  <c r="G141"/>
  <c r="G140"/>
  <c r="G139"/>
  <c r="D134"/>
  <c r="C134"/>
  <c r="D130"/>
  <c r="C130"/>
  <c r="D126"/>
  <c r="C126"/>
  <c r="D122"/>
  <c r="C122"/>
  <c r="D118"/>
  <c r="C118"/>
  <c r="D114"/>
  <c r="C114"/>
  <c r="D110"/>
  <c r="C110"/>
  <c r="E85"/>
  <c r="D85"/>
  <c r="G81"/>
  <c r="F81"/>
  <c r="E81"/>
  <c r="D81"/>
  <c r="E38"/>
  <c r="D38"/>
  <c r="E32"/>
  <c r="D32"/>
  <c r="E26"/>
  <c r="D26"/>
  <c r="F16" i="32"/>
  <c r="E16"/>
  <c r="F14"/>
  <c r="E14"/>
  <c r="F12"/>
  <c r="E12"/>
  <c r="E11"/>
  <c r="F10"/>
  <c r="E9"/>
  <c r="E8"/>
  <c r="F16" i="31"/>
  <c r="E16"/>
  <c r="F14"/>
  <c r="F12"/>
  <c r="F10"/>
  <c r="E9" s="1"/>
  <c r="F30" i="21"/>
  <c r="E30"/>
  <c r="F29"/>
  <c r="E29"/>
  <c r="F27"/>
  <c r="E27"/>
  <c r="F26"/>
  <c r="E26"/>
  <c r="F25"/>
  <c r="E25"/>
  <c r="F24"/>
  <c r="E24"/>
  <c r="F23"/>
  <c r="E23"/>
  <c r="F22"/>
  <c r="E22"/>
  <c r="F21"/>
  <c r="E21"/>
  <c r="F20"/>
  <c r="E20"/>
  <c r="F19"/>
  <c r="E19"/>
  <c r="F18"/>
  <c r="G148" i="34" s="1"/>
  <c r="E17" i="21"/>
  <c r="E16"/>
  <c r="E15"/>
  <c r="E14"/>
  <c r="E13"/>
  <c r="E12"/>
  <c r="E138" i="34" s="1"/>
  <c r="F8" i="21"/>
  <c r="F30" i="22"/>
  <c r="E30" s="1"/>
  <c r="F29" s="1"/>
  <c r="E27"/>
  <c r="F26"/>
  <c r="E26" s="1"/>
  <c r="E25"/>
  <c r="F24"/>
  <c r="E24" s="1"/>
  <c r="E23"/>
  <c r="F22"/>
  <c r="E22"/>
  <c r="F21" s="1"/>
  <c r="F20"/>
  <c r="E20" s="1"/>
  <c r="F19" s="1"/>
  <c r="E17"/>
  <c r="E16" s="1"/>
  <c r="E15" s="1"/>
  <c r="E11" i="18"/>
  <c r="F10" s="1"/>
  <c r="E10"/>
  <c r="E7"/>
  <c r="F11" i="19"/>
  <c r="E11"/>
  <c r="F10"/>
  <c r="E10"/>
  <c r="F7"/>
  <c r="F114" i="34" s="1"/>
  <c r="E7" i="19"/>
  <c r="E17" s="1"/>
  <c r="F7" i="16"/>
  <c r="F10" s="1"/>
  <c r="F11" s="1"/>
  <c r="E7"/>
  <c r="E10" s="1"/>
  <c r="E11" s="1"/>
  <c r="F7" i="17"/>
  <c r="F10" s="1"/>
  <c r="F11" s="1"/>
  <c r="E7"/>
  <c r="F15" i="11" s="1"/>
  <c r="F14"/>
  <c r="E7"/>
  <c r="F9" i="12"/>
  <c r="E8"/>
  <c r="E7"/>
  <c r="F26" i="15"/>
  <c r="E26"/>
  <c r="F24"/>
  <c r="E24"/>
  <c r="F23"/>
  <c r="E23"/>
  <c r="F19"/>
  <c r="E19"/>
  <c r="F18"/>
  <c r="E18"/>
  <c r="F17"/>
  <c r="E17"/>
  <c r="F16"/>
  <c r="F28" s="1"/>
  <c r="E16"/>
  <c r="E154" i="34" s="1"/>
  <c r="F10" i="15"/>
  <c r="E10"/>
  <c r="F9"/>
  <c r="E9"/>
  <c r="F8"/>
  <c r="E8"/>
  <c r="F7"/>
  <c r="F29" s="1"/>
  <c r="E7"/>
  <c r="E29" s="1"/>
  <c r="F26" i="9"/>
  <c r="E26"/>
  <c r="F24"/>
  <c r="E24"/>
  <c r="F23"/>
  <c r="E23"/>
  <c r="F19"/>
  <c r="E19"/>
  <c r="F18"/>
  <c r="E18"/>
  <c r="F17"/>
  <c r="E17"/>
  <c r="F16"/>
  <c r="F29" s="1"/>
  <c r="E16"/>
  <c r="E29" s="1"/>
  <c r="F10"/>
  <c r="E10"/>
  <c r="F9"/>
  <c r="E9"/>
  <c r="F8"/>
  <c r="E8"/>
  <c r="F7"/>
  <c r="F28" s="1"/>
  <c r="E7"/>
  <c r="F19" i="14"/>
  <c r="E19"/>
  <c r="F18"/>
  <c r="E18"/>
  <c r="F17"/>
  <c r="E17"/>
  <c r="F11"/>
  <c r="E11"/>
  <c r="F10"/>
  <c r="E10"/>
  <c r="F9"/>
  <c r="E9"/>
  <c r="F7"/>
  <c r="G76" i="34" s="1"/>
  <c r="E7" i="14"/>
  <c r="E20" s="1"/>
  <c r="E114" i="34" l="1"/>
  <c r="D114" s="1"/>
  <c r="F7" i="18"/>
  <c r="F23" i="22"/>
  <c r="F31" s="1"/>
  <c r="F32" s="1"/>
  <c r="F25"/>
  <c r="F31" i="21"/>
  <c r="F18" i="32"/>
  <c r="D69" i="25"/>
  <c r="E26" i="6" s="1"/>
  <c r="T13" i="37" s="1"/>
  <c r="D72" i="25"/>
  <c r="K26" i="6" s="1"/>
  <c r="S47" i="38"/>
  <c r="O47"/>
  <c r="K47"/>
  <c r="G47"/>
  <c r="C47"/>
  <c r="T47"/>
  <c r="P47"/>
  <c r="L47"/>
  <c r="H47"/>
  <c r="D47"/>
  <c r="E76" i="30"/>
  <c r="I76"/>
  <c r="M76"/>
  <c r="Q76"/>
  <c r="U76"/>
  <c r="D76"/>
  <c r="H76"/>
  <c r="L76"/>
  <c r="P76"/>
  <c r="T76"/>
  <c r="U47" i="38"/>
  <c r="Q47"/>
  <c r="M47"/>
  <c r="I47"/>
  <c r="E47"/>
  <c r="V47"/>
  <c r="R47"/>
  <c r="N47"/>
  <c r="J47"/>
  <c r="F47"/>
  <c r="C76" i="30"/>
  <c r="G76"/>
  <c r="K76"/>
  <c r="O76"/>
  <c r="S76"/>
  <c r="F76"/>
  <c r="J76"/>
  <c r="N76"/>
  <c r="R76"/>
  <c r="V76"/>
  <c r="C14"/>
  <c r="B18" i="6"/>
  <c r="S47" i="37"/>
  <c r="O47"/>
  <c r="K47"/>
  <c r="G47"/>
  <c r="C47"/>
  <c r="T47"/>
  <c r="P47"/>
  <c r="L47"/>
  <c r="H47"/>
  <c r="D47"/>
  <c r="S68" i="29"/>
  <c r="O68"/>
  <c r="K68"/>
  <c r="G68"/>
  <c r="C68"/>
  <c r="T68"/>
  <c r="P68"/>
  <c r="L68"/>
  <c r="H68"/>
  <c r="D68"/>
  <c r="U47" i="37"/>
  <c r="Q47"/>
  <c r="M47"/>
  <c r="I47"/>
  <c r="E47"/>
  <c r="V47"/>
  <c r="R47"/>
  <c r="N47"/>
  <c r="J47"/>
  <c r="F47"/>
  <c r="U68" i="29"/>
  <c r="Q68"/>
  <c r="M68"/>
  <c r="I68"/>
  <c r="E68"/>
  <c r="V68"/>
  <c r="R68"/>
  <c r="N68"/>
  <c r="J68"/>
  <c r="F68"/>
  <c r="C28" i="6"/>
  <c r="W22" i="30"/>
  <c r="W13" i="38"/>
  <c r="W103" i="30"/>
  <c r="W65" i="38"/>
  <c r="W63" i="37"/>
  <c r="W30" i="38"/>
  <c r="B28" i="6"/>
  <c r="S48" i="34"/>
  <c r="S277" i="35" s="1"/>
  <c r="S41" i="34"/>
  <c r="U228" i="35" s="1"/>
  <c r="S102" i="34"/>
  <c r="V648" i="35" s="1"/>
  <c r="S57" i="34"/>
  <c r="U340" i="35" s="1"/>
  <c r="S55" i="34"/>
  <c r="U326" i="35" s="1"/>
  <c r="S53" i="34"/>
  <c r="T312" i="35" s="1"/>
  <c r="S20" i="34"/>
  <c r="T88" i="35" s="1"/>
  <c r="T89" s="1"/>
  <c r="S18" i="34"/>
  <c r="T74" i="35" s="1"/>
  <c r="T75" s="1"/>
  <c r="S10" i="34"/>
  <c r="T18" i="35" s="1"/>
  <c r="S19" i="34"/>
  <c r="S81" i="35" s="1"/>
  <c r="W109"/>
  <c r="X109" s="1"/>
  <c r="W116"/>
  <c r="X116" s="1"/>
  <c r="J26" i="6"/>
  <c r="U61" i="37"/>
  <c r="S61"/>
  <c r="Q61"/>
  <c r="O61"/>
  <c r="M61"/>
  <c r="K61"/>
  <c r="I61"/>
  <c r="G61"/>
  <c r="E61"/>
  <c r="C61"/>
  <c r="V61"/>
  <c r="T61"/>
  <c r="R61"/>
  <c r="P61"/>
  <c r="N61"/>
  <c r="L61"/>
  <c r="J61"/>
  <c r="H61"/>
  <c r="F61"/>
  <c r="D61"/>
  <c r="V89" i="29"/>
  <c r="T89"/>
  <c r="R89"/>
  <c r="P89"/>
  <c r="N89"/>
  <c r="L89"/>
  <c r="J89"/>
  <c r="H89"/>
  <c r="F89"/>
  <c r="D89"/>
  <c r="U89"/>
  <c r="S89"/>
  <c r="Q89"/>
  <c r="O89"/>
  <c r="M89"/>
  <c r="K89"/>
  <c r="I89"/>
  <c r="G89"/>
  <c r="E89"/>
  <c r="C89"/>
  <c r="V13" i="37"/>
  <c r="R13"/>
  <c r="N13"/>
  <c r="J13"/>
  <c r="F13"/>
  <c r="U13"/>
  <c r="Q13"/>
  <c r="K13"/>
  <c r="I13"/>
  <c r="E13"/>
  <c r="U20" i="29"/>
  <c r="Q20"/>
  <c r="M20"/>
  <c r="I20"/>
  <c r="E20"/>
  <c r="V20"/>
  <c r="R20"/>
  <c r="N20"/>
  <c r="J20"/>
  <c r="F20"/>
  <c r="S131" i="34"/>
  <c r="O132"/>
  <c r="S132" s="1"/>
  <c r="V88" i="35"/>
  <c r="I88"/>
  <c r="I89" s="1"/>
  <c r="V74"/>
  <c r="R18"/>
  <c r="E18"/>
  <c r="O110" i="34"/>
  <c r="S110" s="1"/>
  <c r="I96"/>
  <c r="O96" s="1"/>
  <c r="K96"/>
  <c r="Q96" s="1"/>
  <c r="D70" i="25"/>
  <c r="D73" s="1"/>
  <c r="S59" i="34"/>
  <c r="O60"/>
  <c r="S60" s="1"/>
  <c r="S49"/>
  <c r="O50"/>
  <c r="S50" s="1"/>
  <c r="O125"/>
  <c r="S125" s="1"/>
  <c r="T648" i="35"/>
  <c r="G648"/>
  <c r="H340"/>
  <c r="S326"/>
  <c r="H326"/>
  <c r="R312"/>
  <c r="E27" i="9"/>
  <c r="E28"/>
  <c r="D154" i="34"/>
  <c r="E27" i="15"/>
  <c r="E28"/>
  <c r="E9" i="12"/>
  <c r="E14" i="11"/>
  <c r="F17" i="19"/>
  <c r="E17" i="18"/>
  <c r="E31" i="22"/>
  <c r="E32" s="1"/>
  <c r="D138" i="34"/>
  <c r="F148"/>
  <c r="F18" i="31"/>
  <c r="G117" i="34"/>
  <c r="F117" s="1"/>
  <c r="E117" s="1"/>
  <c r="D117" s="1"/>
  <c r="I26" i="6"/>
  <c r="S58" i="34"/>
  <c r="S56"/>
  <c r="S54"/>
  <c r="G52"/>
  <c r="S44"/>
  <c r="S42"/>
  <c r="S15"/>
  <c r="O137"/>
  <c r="O135"/>
  <c r="S135" s="1"/>
  <c r="S21"/>
  <c r="O22"/>
  <c r="S22" s="1"/>
  <c r="O14"/>
  <c r="S14" s="1"/>
  <c r="O136"/>
  <c r="S136" s="1"/>
  <c r="S61"/>
  <c r="O62"/>
  <c r="I277" i="35"/>
  <c r="S45" i="34"/>
  <c r="O46"/>
  <c r="S46" s="1"/>
  <c r="S16"/>
  <c r="O17"/>
  <c r="S17" s="1"/>
  <c r="O13"/>
  <c r="S13" s="1"/>
  <c r="F20" i="14"/>
  <c r="F21" s="1"/>
  <c r="E21" s="1"/>
  <c r="F27" i="9"/>
  <c r="F27" i="15"/>
  <c r="E15" i="11"/>
  <c r="E10" i="17"/>
  <c r="E11" s="1"/>
  <c r="F18" i="19"/>
  <c r="E18" s="1"/>
  <c r="E31" i="21"/>
  <c r="F32"/>
  <c r="E32" s="1"/>
  <c r="E18" i="31"/>
  <c r="F19"/>
  <c r="E19" s="1"/>
  <c r="E18" i="32"/>
  <c r="F19"/>
  <c r="E19" s="1"/>
  <c r="G134" i="34"/>
  <c r="F134" s="1"/>
  <c r="S133" s="1"/>
  <c r="G129"/>
  <c r="F129" s="1"/>
  <c r="S128" s="1"/>
  <c r="S126"/>
  <c r="S123"/>
  <c r="S121"/>
  <c r="S47"/>
  <c r="H138"/>
  <c r="E64" i="23"/>
  <c r="J138" i="34"/>
  <c r="F64" i="23"/>
  <c r="J65" i="34"/>
  <c r="I65" s="1"/>
  <c r="F63" i="23"/>
  <c r="E61"/>
  <c r="E62"/>
  <c r="H16" i="6" s="1"/>
  <c r="H163" i="34"/>
  <c r="G163" s="1"/>
  <c r="F163" s="1"/>
  <c r="E163" s="1"/>
  <c r="D163" s="1"/>
  <c r="H164"/>
  <c r="G164" s="1"/>
  <c r="F164" s="1"/>
  <c r="E164" s="1"/>
  <c r="D164" s="1"/>
  <c r="H169"/>
  <c r="H172"/>
  <c r="H181"/>
  <c r="G181" s="1"/>
  <c r="F181" s="1"/>
  <c r="E181" s="1"/>
  <c r="D181" s="1"/>
  <c r="H74"/>
  <c r="G74" s="1"/>
  <c r="F74" s="1"/>
  <c r="E74" s="1"/>
  <c r="D74" s="1"/>
  <c r="H77"/>
  <c r="G77" s="1"/>
  <c r="H33"/>
  <c r="H34"/>
  <c r="H35"/>
  <c r="H118"/>
  <c r="H119"/>
  <c r="H120"/>
  <c r="H122"/>
  <c r="N277" i="35" l="1"/>
  <c r="H15" i="6"/>
  <c r="C326" i="35"/>
  <c r="D648"/>
  <c r="U18"/>
  <c r="E88"/>
  <c r="E89" s="1"/>
  <c r="D20" i="29"/>
  <c r="H20"/>
  <c r="L20"/>
  <c r="P20"/>
  <c r="T20"/>
  <c r="C20"/>
  <c r="G20"/>
  <c r="K20"/>
  <c r="O20"/>
  <c r="S20"/>
  <c r="C13" i="37"/>
  <c r="W13" s="1"/>
  <c r="X13" s="1"/>
  <c r="G13"/>
  <c r="O13"/>
  <c r="M13"/>
  <c r="S13"/>
  <c r="D13"/>
  <c r="H13"/>
  <c r="L13"/>
  <c r="P13"/>
  <c r="D26" i="6"/>
  <c r="R81" i="35"/>
  <c r="G228"/>
  <c r="F277"/>
  <c r="V277"/>
  <c r="Q277"/>
  <c r="P326"/>
  <c r="K326"/>
  <c r="O648"/>
  <c r="L648"/>
  <c r="M18"/>
  <c r="J18"/>
  <c r="Q88"/>
  <c r="Q89" s="1"/>
  <c r="N88"/>
  <c r="N89" s="1"/>
  <c r="S83" i="38"/>
  <c r="O83"/>
  <c r="K83"/>
  <c r="G83"/>
  <c r="C83"/>
  <c r="T83"/>
  <c r="P83"/>
  <c r="L83"/>
  <c r="H83"/>
  <c r="D83"/>
  <c r="T130" i="30"/>
  <c r="P130"/>
  <c r="L130"/>
  <c r="H130"/>
  <c r="D130"/>
  <c r="S130"/>
  <c r="M130"/>
  <c r="I130"/>
  <c r="G130"/>
  <c r="C130"/>
  <c r="U83" i="38"/>
  <c r="Q83"/>
  <c r="M83"/>
  <c r="I83"/>
  <c r="E83"/>
  <c r="V83"/>
  <c r="R83"/>
  <c r="N83"/>
  <c r="J83"/>
  <c r="F83"/>
  <c r="V130" i="30"/>
  <c r="R130"/>
  <c r="N130"/>
  <c r="J130"/>
  <c r="F130"/>
  <c r="U130"/>
  <c r="Q130"/>
  <c r="K130"/>
  <c r="O130"/>
  <c r="E130"/>
  <c r="V79" i="37"/>
  <c r="R79"/>
  <c r="N79"/>
  <c r="J79"/>
  <c r="F79"/>
  <c r="U79"/>
  <c r="Q79"/>
  <c r="M79"/>
  <c r="G79"/>
  <c r="C79"/>
  <c r="U114" i="29"/>
  <c r="Q114"/>
  <c r="M114"/>
  <c r="I114"/>
  <c r="E114"/>
  <c r="V114"/>
  <c r="R114"/>
  <c r="N114"/>
  <c r="J114"/>
  <c r="F114"/>
  <c r="T79" i="37"/>
  <c r="P79"/>
  <c r="L79"/>
  <c r="H79"/>
  <c r="D79"/>
  <c r="S79"/>
  <c r="O79"/>
  <c r="K79"/>
  <c r="E79"/>
  <c r="I79"/>
  <c r="S114" i="29"/>
  <c r="O114"/>
  <c r="K114"/>
  <c r="G114"/>
  <c r="C114"/>
  <c r="T114"/>
  <c r="P114"/>
  <c r="L114"/>
  <c r="H114"/>
  <c r="D114"/>
  <c r="W68"/>
  <c r="X68" s="1"/>
  <c r="W47" i="37"/>
  <c r="X47" s="1"/>
  <c r="W76" i="30"/>
  <c r="W47" i="38"/>
  <c r="M81" i="35"/>
  <c r="L228"/>
  <c r="D312"/>
  <c r="S340"/>
  <c r="F74"/>
  <c r="J81"/>
  <c r="E81"/>
  <c r="U81"/>
  <c r="D228"/>
  <c r="T228"/>
  <c r="O228"/>
  <c r="U312"/>
  <c r="C340"/>
  <c r="C74"/>
  <c r="M312"/>
  <c r="J312"/>
  <c r="P340"/>
  <c r="K340"/>
  <c r="O74"/>
  <c r="L74"/>
  <c r="L75" s="1"/>
  <c r="F81"/>
  <c r="N81"/>
  <c r="V81"/>
  <c r="I81"/>
  <c r="Q81"/>
  <c r="H228"/>
  <c r="P228"/>
  <c r="C228"/>
  <c r="K228"/>
  <c r="S228"/>
  <c r="I312"/>
  <c r="Q312"/>
  <c r="E312"/>
  <c r="N312"/>
  <c r="V312"/>
  <c r="D340"/>
  <c r="L340"/>
  <c r="T340"/>
  <c r="G340"/>
  <c r="O340"/>
  <c r="K74"/>
  <c r="K75" s="1"/>
  <c r="S74"/>
  <c r="S75" s="1"/>
  <c r="H74"/>
  <c r="G74" s="1"/>
  <c r="P74"/>
  <c r="D81"/>
  <c r="H81"/>
  <c r="L81"/>
  <c r="P81"/>
  <c r="T81"/>
  <c r="C81"/>
  <c r="G81"/>
  <c r="K81"/>
  <c r="O81"/>
  <c r="F228"/>
  <c r="J228"/>
  <c r="N228"/>
  <c r="R228"/>
  <c r="V228"/>
  <c r="E228"/>
  <c r="I228"/>
  <c r="M228"/>
  <c r="Q228"/>
  <c r="G312"/>
  <c r="F312" s="1"/>
  <c r="K312"/>
  <c r="O312"/>
  <c r="S312"/>
  <c r="C312"/>
  <c r="H312"/>
  <c r="L312"/>
  <c r="P312"/>
  <c r="F340"/>
  <c r="J340"/>
  <c r="N340"/>
  <c r="R340"/>
  <c r="V340"/>
  <c r="E340"/>
  <c r="I340"/>
  <c r="M340"/>
  <c r="Q340"/>
  <c r="D74"/>
  <c r="D75" s="1"/>
  <c r="I74"/>
  <c r="M74"/>
  <c r="Q74"/>
  <c r="U74"/>
  <c r="E74"/>
  <c r="J74"/>
  <c r="N74"/>
  <c r="R74"/>
  <c r="J277"/>
  <c r="R277"/>
  <c r="E277"/>
  <c r="M277"/>
  <c r="U277"/>
  <c r="D326"/>
  <c r="L326"/>
  <c r="T326"/>
  <c r="G326"/>
  <c r="O326"/>
  <c r="C648"/>
  <c r="K648"/>
  <c r="S648"/>
  <c r="H648"/>
  <c r="P648"/>
  <c r="I18"/>
  <c r="Q18"/>
  <c r="F18"/>
  <c r="N18"/>
  <c r="V18"/>
  <c r="D88"/>
  <c r="D89" s="1"/>
  <c r="M88"/>
  <c r="M89" s="1"/>
  <c r="U88"/>
  <c r="U89" s="1"/>
  <c r="J88"/>
  <c r="J89" s="1"/>
  <c r="R88"/>
  <c r="R89" s="1"/>
  <c r="D277"/>
  <c r="H277"/>
  <c r="L277"/>
  <c r="P277"/>
  <c r="T277"/>
  <c r="C277"/>
  <c r="G277"/>
  <c r="K277"/>
  <c r="O277"/>
  <c r="F326"/>
  <c r="J326"/>
  <c r="N326"/>
  <c r="R326"/>
  <c r="V326"/>
  <c r="E326"/>
  <c r="I326"/>
  <c r="M326"/>
  <c r="Q326"/>
  <c r="E648"/>
  <c r="I648"/>
  <c r="M648"/>
  <c r="Q648"/>
  <c r="U648"/>
  <c r="F648"/>
  <c r="J648"/>
  <c r="N648"/>
  <c r="R648"/>
  <c r="C18"/>
  <c r="G18"/>
  <c r="K18"/>
  <c r="O18"/>
  <c r="S18"/>
  <c r="D18"/>
  <c r="H18"/>
  <c r="L18"/>
  <c r="P18"/>
  <c r="F88"/>
  <c r="K88"/>
  <c r="K89" s="1"/>
  <c r="O88"/>
  <c r="O89" s="1"/>
  <c r="S88"/>
  <c r="S89" s="1"/>
  <c r="C88"/>
  <c r="H88"/>
  <c r="H89" s="1"/>
  <c r="L88"/>
  <c r="L89" s="1"/>
  <c r="P88"/>
  <c r="P89" s="1"/>
  <c r="U39"/>
  <c r="U40" s="1"/>
  <c r="S39"/>
  <c r="S40" s="1"/>
  <c r="Q39"/>
  <c r="Q40" s="1"/>
  <c r="O39"/>
  <c r="O40" s="1"/>
  <c r="M39"/>
  <c r="M40" s="1"/>
  <c r="K39"/>
  <c r="K40" s="1"/>
  <c r="I39"/>
  <c r="I40" s="1"/>
  <c r="G39"/>
  <c r="G40" s="1"/>
  <c r="E39"/>
  <c r="E40" s="1"/>
  <c r="C39"/>
  <c r="V39"/>
  <c r="V40" s="1"/>
  <c r="T39"/>
  <c r="T40" s="1"/>
  <c r="R39"/>
  <c r="R40" s="1"/>
  <c r="P39"/>
  <c r="N39"/>
  <c r="N40" s="1"/>
  <c r="L39"/>
  <c r="J39"/>
  <c r="J40" s="1"/>
  <c r="H39"/>
  <c r="F39"/>
  <c r="F40" s="1"/>
  <c r="D39"/>
  <c r="D40" s="1"/>
  <c r="G15" i="6"/>
  <c r="F15" s="1"/>
  <c r="C66" i="30"/>
  <c r="W66" s="1"/>
  <c r="X66" s="1"/>
  <c r="U270" i="35"/>
  <c r="S270"/>
  <c r="Q270"/>
  <c r="O270"/>
  <c r="M270"/>
  <c r="K270"/>
  <c r="I270"/>
  <c r="G270"/>
  <c r="E270"/>
  <c r="C270"/>
  <c r="V270"/>
  <c r="T270"/>
  <c r="R270"/>
  <c r="P270"/>
  <c r="N270"/>
  <c r="L270"/>
  <c r="J270"/>
  <c r="H270"/>
  <c r="F270"/>
  <c r="D270"/>
  <c r="U816"/>
  <c r="S816"/>
  <c r="Q816"/>
  <c r="O816"/>
  <c r="M816"/>
  <c r="K816"/>
  <c r="V816"/>
  <c r="T816"/>
  <c r="R816"/>
  <c r="P816"/>
  <c r="N816"/>
  <c r="L816"/>
  <c r="J816"/>
  <c r="H816"/>
  <c r="F816"/>
  <c r="D816"/>
  <c r="I816"/>
  <c r="G816"/>
  <c r="E816"/>
  <c r="C816"/>
  <c r="U858"/>
  <c r="S858"/>
  <c r="Q858"/>
  <c r="O858"/>
  <c r="M858"/>
  <c r="K858"/>
  <c r="I858"/>
  <c r="G858"/>
  <c r="E858"/>
  <c r="C858"/>
  <c r="V858"/>
  <c r="T858"/>
  <c r="R858"/>
  <c r="P858"/>
  <c r="N858"/>
  <c r="L858"/>
  <c r="J858"/>
  <c r="H858"/>
  <c r="F858"/>
  <c r="D858"/>
  <c r="U67"/>
  <c r="S67"/>
  <c r="Q67"/>
  <c r="O67"/>
  <c r="M67"/>
  <c r="K67"/>
  <c r="I67"/>
  <c r="I68" s="1"/>
  <c r="G67"/>
  <c r="F67" s="1"/>
  <c r="D67"/>
  <c r="V67"/>
  <c r="T67"/>
  <c r="R67"/>
  <c r="P67"/>
  <c r="L67"/>
  <c r="L68" s="1"/>
  <c r="K68" s="1"/>
  <c r="J67"/>
  <c r="E67"/>
  <c r="N67"/>
  <c r="H67"/>
  <c r="C67"/>
  <c r="U263"/>
  <c r="S263"/>
  <c r="Q263"/>
  <c r="O263"/>
  <c r="M263"/>
  <c r="K263"/>
  <c r="I263"/>
  <c r="G263"/>
  <c r="E263"/>
  <c r="C263"/>
  <c r="V263"/>
  <c r="T263"/>
  <c r="R263"/>
  <c r="P263"/>
  <c r="N263"/>
  <c r="L263"/>
  <c r="J263"/>
  <c r="H263"/>
  <c r="F263"/>
  <c r="D263"/>
  <c r="V46"/>
  <c r="T46"/>
  <c r="R46"/>
  <c r="P46"/>
  <c r="N46"/>
  <c r="L46"/>
  <c r="J46"/>
  <c r="H46"/>
  <c r="F46"/>
  <c r="D46"/>
  <c r="U46"/>
  <c r="S46"/>
  <c r="Q46"/>
  <c r="O46"/>
  <c r="M46"/>
  <c r="K46"/>
  <c r="I46"/>
  <c r="G46"/>
  <c r="E46"/>
  <c r="C46"/>
  <c r="V102"/>
  <c r="T102"/>
  <c r="R102"/>
  <c r="P102"/>
  <c r="N102"/>
  <c r="L102"/>
  <c r="J102"/>
  <c r="H102"/>
  <c r="F102"/>
  <c r="D102"/>
  <c r="U102"/>
  <c r="S102"/>
  <c r="Q102"/>
  <c r="O102"/>
  <c r="M102"/>
  <c r="K102"/>
  <c r="I102"/>
  <c r="G102"/>
  <c r="E102"/>
  <c r="C102"/>
  <c r="U235"/>
  <c r="S235"/>
  <c r="Q235"/>
  <c r="O235"/>
  <c r="M235"/>
  <c r="K235"/>
  <c r="I235"/>
  <c r="G235"/>
  <c r="E235"/>
  <c r="C235"/>
  <c r="V235"/>
  <c r="T235"/>
  <c r="R235"/>
  <c r="P235"/>
  <c r="N235"/>
  <c r="L235"/>
  <c r="J235"/>
  <c r="H235"/>
  <c r="F235"/>
  <c r="D235"/>
  <c r="U333"/>
  <c r="S333"/>
  <c r="Q333"/>
  <c r="O333"/>
  <c r="M333"/>
  <c r="K333"/>
  <c r="I333"/>
  <c r="G333"/>
  <c r="E333"/>
  <c r="C333"/>
  <c r="V333"/>
  <c r="T333"/>
  <c r="R333"/>
  <c r="P333"/>
  <c r="N333"/>
  <c r="L333"/>
  <c r="J333"/>
  <c r="H333"/>
  <c r="F333"/>
  <c r="D333"/>
  <c r="F11" i="18"/>
  <c r="F17" s="1"/>
  <c r="F18" s="1"/>
  <c r="E18"/>
  <c r="U284" i="35"/>
  <c r="S284"/>
  <c r="Q284"/>
  <c r="O284"/>
  <c r="M284"/>
  <c r="K284"/>
  <c r="I284"/>
  <c r="G284"/>
  <c r="E284"/>
  <c r="C284"/>
  <c r="V284"/>
  <c r="T284"/>
  <c r="R284"/>
  <c r="P284"/>
  <c r="N284"/>
  <c r="L284"/>
  <c r="J284"/>
  <c r="H284"/>
  <c r="F284"/>
  <c r="D284"/>
  <c r="U354"/>
  <c r="S354"/>
  <c r="Q354"/>
  <c r="O354"/>
  <c r="M354"/>
  <c r="K354"/>
  <c r="I354"/>
  <c r="G354"/>
  <c r="E354"/>
  <c r="C354"/>
  <c r="V354"/>
  <c r="T354"/>
  <c r="R354"/>
  <c r="P354"/>
  <c r="N354"/>
  <c r="L354"/>
  <c r="J354"/>
  <c r="H354"/>
  <c r="F354"/>
  <c r="D354"/>
  <c r="U704"/>
  <c r="S704"/>
  <c r="Q704"/>
  <c r="O704"/>
  <c r="M704"/>
  <c r="K704"/>
  <c r="I704"/>
  <c r="G704"/>
  <c r="E704"/>
  <c r="C704"/>
  <c r="V704"/>
  <c r="T704"/>
  <c r="R704"/>
  <c r="P704"/>
  <c r="N704"/>
  <c r="L704"/>
  <c r="J704"/>
  <c r="H704"/>
  <c r="F704"/>
  <c r="D704"/>
  <c r="G88"/>
  <c r="G89" s="1"/>
  <c r="U851"/>
  <c r="S851"/>
  <c r="Q851"/>
  <c r="O851"/>
  <c r="M851"/>
  <c r="K851"/>
  <c r="I851"/>
  <c r="G851"/>
  <c r="E851"/>
  <c r="C851"/>
  <c r="V851"/>
  <c r="T851"/>
  <c r="R851"/>
  <c r="P851"/>
  <c r="N851"/>
  <c r="L851"/>
  <c r="J851"/>
  <c r="H851"/>
  <c r="F851"/>
  <c r="D851"/>
  <c r="W20" i="29"/>
  <c r="X20" s="1"/>
  <c r="V16" i="38"/>
  <c r="T16"/>
  <c r="R16"/>
  <c r="P16"/>
  <c r="N16"/>
  <c r="L16"/>
  <c r="U16"/>
  <c r="S16"/>
  <c r="Q16"/>
  <c r="O16"/>
  <c r="M16"/>
  <c r="K16"/>
  <c r="I16"/>
  <c r="G16"/>
  <c r="E16"/>
  <c r="C16"/>
  <c r="J16"/>
  <c r="H16"/>
  <c r="F16"/>
  <c r="D16"/>
  <c r="U25" i="30"/>
  <c r="S25"/>
  <c r="Q25"/>
  <c r="O25"/>
  <c r="M25"/>
  <c r="K25"/>
  <c r="I25"/>
  <c r="G25"/>
  <c r="E25"/>
  <c r="C25"/>
  <c r="V25"/>
  <c r="T25"/>
  <c r="R25"/>
  <c r="P25"/>
  <c r="N25"/>
  <c r="L25"/>
  <c r="J25"/>
  <c r="H25"/>
  <c r="F25"/>
  <c r="D25"/>
  <c r="W89" i="29"/>
  <c r="X89" s="1"/>
  <c r="W61" i="37"/>
  <c r="X61" s="1"/>
  <c r="U68" i="38"/>
  <c r="S68"/>
  <c r="Q68"/>
  <c r="O68"/>
  <c r="M68"/>
  <c r="K68"/>
  <c r="I68"/>
  <c r="G68"/>
  <c r="E68"/>
  <c r="C68"/>
  <c r="V68"/>
  <c r="T68"/>
  <c r="R68"/>
  <c r="P68"/>
  <c r="N68"/>
  <c r="L68"/>
  <c r="J68"/>
  <c r="H68"/>
  <c r="F68"/>
  <c r="D68"/>
  <c r="U106" i="30"/>
  <c r="S106"/>
  <c r="Q106"/>
  <c r="O106"/>
  <c r="M106"/>
  <c r="K106"/>
  <c r="I106"/>
  <c r="G106"/>
  <c r="E106"/>
  <c r="C106"/>
  <c r="V106"/>
  <c r="T106"/>
  <c r="R106"/>
  <c r="P106"/>
  <c r="N106"/>
  <c r="L106"/>
  <c r="J106"/>
  <c r="H106"/>
  <c r="F106"/>
  <c r="D106"/>
  <c r="S137" i="34"/>
  <c r="T781" i="35"/>
  <c r="V781"/>
  <c r="M781"/>
  <c r="F781"/>
  <c r="N781"/>
  <c r="Q781"/>
  <c r="J781"/>
  <c r="G781"/>
  <c r="O781"/>
  <c r="C781"/>
  <c r="H781"/>
  <c r="P781"/>
  <c r="U781"/>
  <c r="I781"/>
  <c r="E781"/>
  <c r="R781"/>
  <c r="K781"/>
  <c r="S781"/>
  <c r="D781"/>
  <c r="L781"/>
  <c r="U795"/>
  <c r="S795"/>
  <c r="Q795"/>
  <c r="O795"/>
  <c r="M795"/>
  <c r="K795"/>
  <c r="I795"/>
  <c r="G795"/>
  <c r="E795"/>
  <c r="C795"/>
  <c r="V795"/>
  <c r="T795"/>
  <c r="R795"/>
  <c r="P795"/>
  <c r="N795"/>
  <c r="L795"/>
  <c r="J795"/>
  <c r="H795"/>
  <c r="F795"/>
  <c r="D795"/>
  <c r="V823"/>
  <c r="T823"/>
  <c r="R823"/>
  <c r="P823"/>
  <c r="N823"/>
  <c r="L823"/>
  <c r="J823"/>
  <c r="H823"/>
  <c r="F823"/>
  <c r="D823"/>
  <c r="U823"/>
  <c r="S823"/>
  <c r="Q823"/>
  <c r="O823"/>
  <c r="M823"/>
  <c r="K823"/>
  <c r="I823"/>
  <c r="G823"/>
  <c r="E823"/>
  <c r="C823"/>
  <c r="U60"/>
  <c r="U61" s="1"/>
  <c r="S60"/>
  <c r="S61" s="1"/>
  <c r="Q60"/>
  <c r="Q61" s="1"/>
  <c r="O60"/>
  <c r="O61" s="1"/>
  <c r="M60"/>
  <c r="M61" s="1"/>
  <c r="K60"/>
  <c r="K61" s="1"/>
  <c r="I60"/>
  <c r="I61" s="1"/>
  <c r="G60"/>
  <c r="G61" s="1"/>
  <c r="E60"/>
  <c r="E61" s="1"/>
  <c r="C60"/>
  <c r="V60"/>
  <c r="V61" s="1"/>
  <c r="T60"/>
  <c r="T61" s="1"/>
  <c r="R60"/>
  <c r="R61" s="1"/>
  <c r="P60"/>
  <c r="P61" s="1"/>
  <c r="N60"/>
  <c r="N61" s="1"/>
  <c r="L60"/>
  <c r="L61" s="1"/>
  <c r="J60"/>
  <c r="J61" s="1"/>
  <c r="H60"/>
  <c r="H61" s="1"/>
  <c r="F60"/>
  <c r="F61" s="1"/>
  <c r="D60"/>
  <c r="D61" s="1"/>
  <c r="U256"/>
  <c r="S256"/>
  <c r="Q256"/>
  <c r="O256"/>
  <c r="M256"/>
  <c r="K256"/>
  <c r="I256"/>
  <c r="G256"/>
  <c r="E256"/>
  <c r="C256"/>
  <c r="V256"/>
  <c r="T256"/>
  <c r="R256"/>
  <c r="P256"/>
  <c r="N256"/>
  <c r="L256"/>
  <c r="J256"/>
  <c r="H256"/>
  <c r="F256"/>
  <c r="D256"/>
  <c r="U368"/>
  <c r="S368"/>
  <c r="Q368"/>
  <c r="O368"/>
  <c r="M368"/>
  <c r="K368"/>
  <c r="I368"/>
  <c r="G368"/>
  <c r="E368"/>
  <c r="C368"/>
  <c r="V368"/>
  <c r="T368"/>
  <c r="R368"/>
  <c r="P368"/>
  <c r="N368"/>
  <c r="L368"/>
  <c r="J368"/>
  <c r="H368"/>
  <c r="F368"/>
  <c r="D368"/>
  <c r="V872"/>
  <c r="T872"/>
  <c r="R872"/>
  <c r="P872"/>
  <c r="N872"/>
  <c r="L872"/>
  <c r="J872"/>
  <c r="H872"/>
  <c r="F872"/>
  <c r="D872"/>
  <c r="U872"/>
  <c r="S872"/>
  <c r="Q872"/>
  <c r="O872"/>
  <c r="M872"/>
  <c r="K872"/>
  <c r="I872"/>
  <c r="G872"/>
  <c r="E872"/>
  <c r="C872"/>
  <c r="V95"/>
  <c r="V96" s="1"/>
  <c r="T95"/>
  <c r="T96" s="1"/>
  <c r="R95"/>
  <c r="R96" s="1"/>
  <c r="P95"/>
  <c r="N95"/>
  <c r="N96" s="1"/>
  <c r="L95"/>
  <c r="J95"/>
  <c r="J96" s="1"/>
  <c r="H95"/>
  <c r="F95"/>
  <c r="F96" s="1"/>
  <c r="D95"/>
  <c r="D96" s="1"/>
  <c r="U95"/>
  <c r="U96" s="1"/>
  <c r="S95"/>
  <c r="S96" s="1"/>
  <c r="Q95"/>
  <c r="Q96" s="1"/>
  <c r="O95"/>
  <c r="O96" s="1"/>
  <c r="M95"/>
  <c r="M96" s="1"/>
  <c r="K95"/>
  <c r="K96" s="1"/>
  <c r="I95"/>
  <c r="I96" s="1"/>
  <c r="G95"/>
  <c r="G96" s="1"/>
  <c r="E95"/>
  <c r="E96" s="1"/>
  <c r="C95"/>
  <c r="V879"/>
  <c r="T879"/>
  <c r="R879"/>
  <c r="P879"/>
  <c r="N879"/>
  <c r="L879"/>
  <c r="J879"/>
  <c r="H879"/>
  <c r="F879"/>
  <c r="D879"/>
  <c r="U879"/>
  <c r="S879"/>
  <c r="Q879"/>
  <c r="O879"/>
  <c r="M879"/>
  <c r="K879"/>
  <c r="I879"/>
  <c r="G879"/>
  <c r="E879"/>
  <c r="C879"/>
  <c r="V53"/>
  <c r="T53"/>
  <c r="R53"/>
  <c r="P53"/>
  <c r="N53"/>
  <c r="L53"/>
  <c r="J53"/>
  <c r="H53"/>
  <c r="F53"/>
  <c r="D53"/>
  <c r="U53"/>
  <c r="S53"/>
  <c r="Q53"/>
  <c r="O53"/>
  <c r="M53"/>
  <c r="K53"/>
  <c r="I53"/>
  <c r="G53"/>
  <c r="E53"/>
  <c r="C53"/>
  <c r="U249"/>
  <c r="S249"/>
  <c r="Q249"/>
  <c r="O249"/>
  <c r="M249"/>
  <c r="K249"/>
  <c r="I249"/>
  <c r="G249"/>
  <c r="E249"/>
  <c r="C249"/>
  <c r="V249"/>
  <c r="T249"/>
  <c r="R249"/>
  <c r="P249"/>
  <c r="N249"/>
  <c r="L249"/>
  <c r="J249"/>
  <c r="H249"/>
  <c r="F249"/>
  <c r="D249"/>
  <c r="U319"/>
  <c r="S319"/>
  <c r="Q319"/>
  <c r="O319"/>
  <c r="M319"/>
  <c r="K319"/>
  <c r="I319"/>
  <c r="G319"/>
  <c r="E319"/>
  <c r="C319"/>
  <c r="V319"/>
  <c r="T319"/>
  <c r="R319"/>
  <c r="P319"/>
  <c r="N319"/>
  <c r="L319"/>
  <c r="J319"/>
  <c r="H319"/>
  <c r="F319"/>
  <c r="D319"/>
  <c r="U347"/>
  <c r="S347"/>
  <c r="Q347"/>
  <c r="O347"/>
  <c r="M347"/>
  <c r="K347"/>
  <c r="I347"/>
  <c r="G347"/>
  <c r="E347"/>
  <c r="C347"/>
  <c r="V347"/>
  <c r="T347"/>
  <c r="R347"/>
  <c r="P347"/>
  <c r="N347"/>
  <c r="L347"/>
  <c r="J347"/>
  <c r="H347"/>
  <c r="F347"/>
  <c r="D347"/>
  <c r="H26" i="6"/>
  <c r="V45" i="37"/>
  <c r="T45"/>
  <c r="R45"/>
  <c r="P45"/>
  <c r="N45"/>
  <c r="L45"/>
  <c r="J45"/>
  <c r="H45"/>
  <c r="F45"/>
  <c r="D45"/>
  <c r="U45"/>
  <c r="S45"/>
  <c r="Q45"/>
  <c r="O45"/>
  <c r="M45"/>
  <c r="K45"/>
  <c r="I45"/>
  <c r="G45"/>
  <c r="E45"/>
  <c r="C45"/>
  <c r="V66" i="29"/>
  <c r="T66"/>
  <c r="R66"/>
  <c r="P66"/>
  <c r="N66"/>
  <c r="L66"/>
  <c r="J66"/>
  <c r="H66"/>
  <c r="F66"/>
  <c r="D66"/>
  <c r="U66"/>
  <c r="S66"/>
  <c r="Q66"/>
  <c r="O66"/>
  <c r="M66"/>
  <c r="K66"/>
  <c r="I66"/>
  <c r="G66"/>
  <c r="E66"/>
  <c r="C66"/>
  <c r="F809" i="35"/>
  <c r="U809"/>
  <c r="S809"/>
  <c r="Q809"/>
  <c r="O809"/>
  <c r="M809"/>
  <c r="K809"/>
  <c r="I809"/>
  <c r="G809"/>
  <c r="E809"/>
  <c r="C809"/>
  <c r="V809"/>
  <c r="T809"/>
  <c r="R809"/>
  <c r="P809"/>
  <c r="N809"/>
  <c r="L809"/>
  <c r="J809"/>
  <c r="H809"/>
  <c r="D809"/>
  <c r="U291"/>
  <c r="V291"/>
  <c r="S291"/>
  <c r="Q291"/>
  <c r="O291"/>
  <c r="M291"/>
  <c r="K291"/>
  <c r="I291"/>
  <c r="G291"/>
  <c r="E291"/>
  <c r="C291"/>
  <c r="T291"/>
  <c r="R291"/>
  <c r="P291"/>
  <c r="N291"/>
  <c r="L291"/>
  <c r="J291"/>
  <c r="H291"/>
  <c r="F291"/>
  <c r="D291"/>
  <c r="U361"/>
  <c r="S361"/>
  <c r="Q361"/>
  <c r="O361"/>
  <c r="M361"/>
  <c r="K361"/>
  <c r="I361"/>
  <c r="G361"/>
  <c r="E361"/>
  <c r="C361"/>
  <c r="V361"/>
  <c r="T361"/>
  <c r="R361"/>
  <c r="P361"/>
  <c r="N361"/>
  <c r="L361"/>
  <c r="J361"/>
  <c r="H361"/>
  <c r="F361"/>
  <c r="D361"/>
  <c r="F26" i="6"/>
  <c r="G26"/>
  <c r="U844" i="35"/>
  <c r="S844"/>
  <c r="Q844"/>
  <c r="O844"/>
  <c r="M844"/>
  <c r="K844"/>
  <c r="I844"/>
  <c r="G844"/>
  <c r="E844"/>
  <c r="C844"/>
  <c r="V844"/>
  <c r="T844"/>
  <c r="R844"/>
  <c r="P844"/>
  <c r="N844"/>
  <c r="L844"/>
  <c r="J844"/>
  <c r="H844"/>
  <c r="F844"/>
  <c r="D844"/>
  <c r="G118" i="34"/>
  <c r="F118" s="1"/>
  <c r="E118" s="1"/>
  <c r="D118" s="1"/>
  <c r="N118" s="1"/>
  <c r="S96"/>
  <c r="F60" i="23"/>
  <c r="F16" i="6"/>
  <c r="G16"/>
  <c r="C67" i="30"/>
  <c r="W67" s="1"/>
  <c r="X67" s="1"/>
  <c r="H19" i="6"/>
  <c r="E63" i="23"/>
  <c r="K16" i="6"/>
  <c r="F21" i="8"/>
  <c r="F52" i="34" s="1"/>
  <c r="E52" s="1"/>
  <c r="E21" i="8"/>
  <c r="F20"/>
  <c r="E20"/>
  <c r="F19"/>
  <c r="E19"/>
  <c r="F11"/>
  <c r="F73" i="34" s="1"/>
  <c r="E11" i="8"/>
  <c r="F10"/>
  <c r="E10"/>
  <c r="F9"/>
  <c r="F77" i="34" s="1"/>
  <c r="E9" i="8"/>
  <c r="F7"/>
  <c r="E7"/>
  <c r="F14" i="13"/>
  <c r="G51" i="34" s="1"/>
  <c r="E14" i="13"/>
  <c r="F9"/>
  <c r="E9"/>
  <c r="F8"/>
  <c r="G65" i="34" s="1"/>
  <c r="E8" i="13"/>
  <c r="F7"/>
  <c r="E7"/>
  <c r="F14" i="7"/>
  <c r="E14"/>
  <c r="F9"/>
  <c r="E9"/>
  <c r="F8"/>
  <c r="E8"/>
  <c r="D65" i="34" s="1"/>
  <c r="N65" s="1"/>
  <c r="F7" i="7"/>
  <c r="F18" s="1"/>
  <c r="E7"/>
  <c r="E18" s="1"/>
  <c r="F19" i="1"/>
  <c r="G12" i="34" s="1"/>
  <c r="E19" i="1"/>
  <c r="F18"/>
  <c r="G11" i="34" s="1"/>
  <c r="E18" i="1"/>
  <c r="F17"/>
  <c r="G35" i="34" s="1"/>
  <c r="E17" i="1"/>
  <c r="F16"/>
  <c r="G34" i="34" s="1"/>
  <c r="E16" i="1"/>
  <c r="F15"/>
  <c r="G33" i="34" s="1"/>
  <c r="E15" i="1"/>
  <c r="F14"/>
  <c r="G32" i="34" s="1"/>
  <c r="E14" i="1"/>
  <c r="F13"/>
  <c r="G31" i="34" s="1"/>
  <c r="E13" i="1"/>
  <c r="F12"/>
  <c r="G30" i="34" s="1"/>
  <c r="E12" i="1"/>
  <c r="F11"/>
  <c r="G29" i="34" s="1"/>
  <c r="E11" i="1"/>
  <c r="F10"/>
  <c r="E10"/>
  <c r="F9"/>
  <c r="G27" i="34" s="1"/>
  <c r="E9" i="1"/>
  <c r="F8"/>
  <c r="G26" i="34" s="1"/>
  <c r="E8" i="1"/>
  <c r="F7"/>
  <c r="G25" i="34" s="1"/>
  <c r="E7" i="1"/>
  <c r="E25" s="1"/>
  <c r="E26" s="1"/>
  <c r="F19" i="5"/>
  <c r="E19"/>
  <c r="F18"/>
  <c r="E18"/>
  <c r="F17"/>
  <c r="E17"/>
  <c r="F16"/>
  <c r="E16"/>
  <c r="F15"/>
  <c r="E15"/>
  <c r="F14"/>
  <c r="F32" i="34" s="1"/>
  <c r="E14" i="5"/>
  <c r="F13"/>
  <c r="F31" i="34" s="1"/>
  <c r="E13" i="5"/>
  <c r="F12"/>
  <c r="F30" i="34" s="1"/>
  <c r="P30" s="1"/>
  <c r="E12" i="5"/>
  <c r="F11"/>
  <c r="F29" i="34" s="1"/>
  <c r="E11" i="5"/>
  <c r="F10"/>
  <c r="F28" i="34" s="1"/>
  <c r="E10" i="5"/>
  <c r="F9"/>
  <c r="F27" i="34" s="1"/>
  <c r="E9" i="5"/>
  <c r="F8"/>
  <c r="E8"/>
  <c r="F7"/>
  <c r="F25" i="34" s="1"/>
  <c r="E25" s="1"/>
  <c r="D25" s="1"/>
  <c r="N25" s="1"/>
  <c r="E7" i="5"/>
  <c r="E25" s="1"/>
  <c r="E26" s="1"/>
  <c r="I28" i="34"/>
  <c r="H28"/>
  <c r="K28"/>
  <c r="J28"/>
  <c r="G28"/>
  <c r="E28"/>
  <c r="D28"/>
  <c r="I27"/>
  <c r="I26"/>
  <c r="H26"/>
  <c r="K26"/>
  <c r="J26"/>
  <c r="F26"/>
  <c r="E26"/>
  <c r="D26"/>
  <c r="I30"/>
  <c r="H30"/>
  <c r="K30"/>
  <c r="J30"/>
  <c r="E30"/>
  <c r="D30"/>
  <c r="I31"/>
  <c r="H31"/>
  <c r="J27"/>
  <c r="J29"/>
  <c r="J31"/>
  <c r="J32"/>
  <c r="O117"/>
  <c r="N117"/>
  <c r="I29"/>
  <c r="H29"/>
  <c r="K29"/>
  <c r="E29"/>
  <c r="D29"/>
  <c r="K31"/>
  <c r="E31"/>
  <c r="D31"/>
  <c r="I32"/>
  <c r="H32"/>
  <c r="K32"/>
  <c r="E32"/>
  <c r="D32"/>
  <c r="O122"/>
  <c r="N122"/>
  <c r="O118"/>
  <c r="H27"/>
  <c r="K25"/>
  <c r="K65"/>
  <c r="H71"/>
  <c r="N71" s="1"/>
  <c r="J71"/>
  <c r="P71" s="1"/>
  <c r="I71"/>
  <c r="O71" s="1"/>
  <c r="K71"/>
  <c r="Q71" s="1"/>
  <c r="H73"/>
  <c r="J73"/>
  <c r="I73"/>
  <c r="K73"/>
  <c r="G73"/>
  <c r="E73"/>
  <c r="D73"/>
  <c r="N74"/>
  <c r="P74"/>
  <c r="Q74"/>
  <c r="O74"/>
  <c r="H75"/>
  <c r="N75" s="1"/>
  <c r="J75"/>
  <c r="P75" s="1"/>
  <c r="I75"/>
  <c r="O75" s="1"/>
  <c r="K75"/>
  <c r="Q75" s="1"/>
  <c r="I76"/>
  <c r="H76"/>
  <c r="O43"/>
  <c r="N43"/>
  <c r="N119"/>
  <c r="P119"/>
  <c r="Q119"/>
  <c r="O119"/>
  <c r="N120"/>
  <c r="P120"/>
  <c r="Q120"/>
  <c r="O120"/>
  <c r="P122"/>
  <c r="Q122"/>
  <c r="O138"/>
  <c r="I144"/>
  <c r="I150"/>
  <c r="O150" s="1"/>
  <c r="I154"/>
  <c r="O154" s="1"/>
  <c r="I156"/>
  <c r="I157"/>
  <c r="I160"/>
  <c r="I161"/>
  <c r="I162"/>
  <c r="O163"/>
  <c r="O164"/>
  <c r="I165"/>
  <c r="I166"/>
  <c r="I167"/>
  <c r="I168"/>
  <c r="O169"/>
  <c r="I170"/>
  <c r="I171"/>
  <c r="O172"/>
  <c r="I174"/>
  <c r="O174" s="1"/>
  <c r="I175"/>
  <c r="I176"/>
  <c r="I177"/>
  <c r="O177" s="1"/>
  <c r="I178"/>
  <c r="I179"/>
  <c r="O181"/>
  <c r="I182"/>
  <c r="J76"/>
  <c r="K76"/>
  <c r="Q76" s="1"/>
  <c r="Q77"/>
  <c r="P43"/>
  <c r="Q43"/>
  <c r="H144"/>
  <c r="I116"/>
  <c r="O116" s="1"/>
  <c r="N116"/>
  <c r="J116"/>
  <c r="P116" s="1"/>
  <c r="P117"/>
  <c r="R117" s="1"/>
  <c r="C752" i="35" s="1"/>
  <c r="K116" i="34"/>
  <c r="Q116" s="1"/>
  <c r="J144"/>
  <c r="P144" s="1"/>
  <c r="K144"/>
  <c r="Q144" s="1"/>
  <c r="E144"/>
  <c r="D144"/>
  <c r="H150"/>
  <c r="N150" s="1"/>
  <c r="H154"/>
  <c r="N154" s="1"/>
  <c r="K154"/>
  <c r="J154"/>
  <c r="G154"/>
  <c r="F154"/>
  <c r="H156"/>
  <c r="K156"/>
  <c r="J156"/>
  <c r="G156"/>
  <c r="F156"/>
  <c r="E156"/>
  <c r="D156"/>
  <c r="H157"/>
  <c r="H161"/>
  <c r="K161"/>
  <c r="J161"/>
  <c r="G161"/>
  <c r="Q161" s="1"/>
  <c r="F161"/>
  <c r="E161"/>
  <c r="D161"/>
  <c r="N163"/>
  <c r="P163"/>
  <c r="Q163"/>
  <c r="N164"/>
  <c r="P164"/>
  <c r="Q164"/>
  <c r="H165"/>
  <c r="K165"/>
  <c r="J165"/>
  <c r="G165"/>
  <c r="F165"/>
  <c r="E165"/>
  <c r="D165"/>
  <c r="H167"/>
  <c r="K167"/>
  <c r="J167"/>
  <c r="G167"/>
  <c r="F167"/>
  <c r="E167"/>
  <c r="D167"/>
  <c r="H168"/>
  <c r="N169"/>
  <c r="H170"/>
  <c r="H171"/>
  <c r="N172"/>
  <c r="H174"/>
  <c r="N174" s="1"/>
  <c r="H176"/>
  <c r="K176"/>
  <c r="J176"/>
  <c r="G176"/>
  <c r="Q176" s="1"/>
  <c r="F176"/>
  <c r="E176"/>
  <c r="D176"/>
  <c r="H177"/>
  <c r="N177" s="1"/>
  <c r="H178"/>
  <c r="N181"/>
  <c r="N138"/>
  <c r="H160"/>
  <c r="H162"/>
  <c r="H166"/>
  <c r="H175"/>
  <c r="H179"/>
  <c r="H182"/>
  <c r="P138"/>
  <c r="J150"/>
  <c r="P150" s="1"/>
  <c r="P156"/>
  <c r="J157"/>
  <c r="J160"/>
  <c r="J162"/>
  <c r="J166"/>
  <c r="J168"/>
  <c r="P169"/>
  <c r="J170"/>
  <c r="J171"/>
  <c r="P172"/>
  <c r="J174"/>
  <c r="P174" s="1"/>
  <c r="J175"/>
  <c r="J177"/>
  <c r="P177" s="1"/>
  <c r="J178"/>
  <c r="J179"/>
  <c r="P181"/>
  <c r="J182"/>
  <c r="K150"/>
  <c r="Q150" s="1"/>
  <c r="K157"/>
  <c r="G157"/>
  <c r="F157"/>
  <c r="E157"/>
  <c r="D157"/>
  <c r="K160"/>
  <c r="G160"/>
  <c r="F160"/>
  <c r="E160"/>
  <c r="D160"/>
  <c r="K162"/>
  <c r="G162"/>
  <c r="F162"/>
  <c r="E162"/>
  <c r="D162"/>
  <c r="K166"/>
  <c r="G166"/>
  <c r="F166"/>
  <c r="E166"/>
  <c r="D166"/>
  <c r="K168"/>
  <c r="G168"/>
  <c r="F168"/>
  <c r="E168"/>
  <c r="D168"/>
  <c r="Q169"/>
  <c r="K170"/>
  <c r="G170"/>
  <c r="F170"/>
  <c r="E170"/>
  <c r="D170"/>
  <c r="K171"/>
  <c r="G171"/>
  <c r="F171"/>
  <c r="E171"/>
  <c r="D171"/>
  <c r="Q172"/>
  <c r="S172" s="1"/>
  <c r="G1131" i="35" s="1"/>
  <c r="G1132" s="1"/>
  <c r="G1134" s="1"/>
  <c r="K174" i="34"/>
  <c r="Q174" s="1"/>
  <c r="K175"/>
  <c r="G175"/>
  <c r="F175"/>
  <c r="E175"/>
  <c r="D175"/>
  <c r="K177"/>
  <c r="Q177" s="1"/>
  <c r="K178"/>
  <c r="G178"/>
  <c r="F178"/>
  <c r="E178"/>
  <c r="D178"/>
  <c r="K179"/>
  <c r="G179"/>
  <c r="F179"/>
  <c r="E179"/>
  <c r="D179"/>
  <c r="K182"/>
  <c r="G182"/>
  <c r="F182"/>
  <c r="E182"/>
  <c r="D182"/>
  <c r="X69" i="38"/>
  <c r="X63" i="37"/>
  <c r="V119" i="35"/>
  <c r="U119"/>
  <c r="T119"/>
  <c r="S119"/>
  <c r="R119"/>
  <c r="Q119"/>
  <c r="P119"/>
  <c r="O119"/>
  <c r="N119"/>
  <c r="M119"/>
  <c r="L119"/>
  <c r="K119"/>
  <c r="J119"/>
  <c r="I119"/>
  <c r="H119"/>
  <c r="G119"/>
  <c r="F119"/>
  <c r="E119"/>
  <c r="D119"/>
  <c r="K27" i="34"/>
  <c r="E27"/>
  <c r="D27"/>
  <c r="Q117"/>
  <c r="Q138"/>
  <c r="Q181"/>
  <c r="Q25" l="1"/>
  <c r="D52"/>
  <c r="F18" i="13"/>
  <c r="Q65" i="34"/>
  <c r="O25"/>
  <c r="P25"/>
  <c r="W312" i="35"/>
  <c r="X312" s="1"/>
  <c r="J75"/>
  <c r="I75" s="1"/>
  <c r="H75" s="1"/>
  <c r="G75" s="1"/>
  <c r="F75" s="1"/>
  <c r="E75" s="1"/>
  <c r="Q179" i="34"/>
  <c r="Q166"/>
  <c r="Q160"/>
  <c r="R25"/>
  <c r="C122" i="35" s="1"/>
  <c r="W122" s="1"/>
  <c r="X122" s="1"/>
  <c r="Q73" i="34"/>
  <c r="Q32"/>
  <c r="N32"/>
  <c r="Q167"/>
  <c r="Q156"/>
  <c r="Q30"/>
  <c r="Q26"/>
  <c r="Q118"/>
  <c r="Q182"/>
  <c r="Q175"/>
  <c r="Q162"/>
  <c r="P167"/>
  <c r="Q165"/>
  <c r="Q154"/>
  <c r="P118"/>
  <c r="Q29"/>
  <c r="O29"/>
  <c r="P32"/>
  <c r="Q28"/>
  <c r="W79" i="37"/>
  <c r="X79" s="1"/>
  <c r="W130" i="30"/>
  <c r="W114" i="29"/>
  <c r="X114" s="1"/>
  <c r="W83" i="38"/>
  <c r="U1131" i="35"/>
  <c r="U1132" s="1"/>
  <c r="U1134" s="1"/>
  <c r="C1131"/>
  <c r="N1131"/>
  <c r="N1132" s="1"/>
  <c r="N1134" s="1"/>
  <c r="W81"/>
  <c r="X81" s="1"/>
  <c r="W340"/>
  <c r="X340" s="1"/>
  <c r="W228"/>
  <c r="X228" s="1"/>
  <c r="R75"/>
  <c r="Q75" s="1"/>
  <c r="P75" s="1"/>
  <c r="O75" s="1"/>
  <c r="N75" s="1"/>
  <c r="M75" s="1"/>
  <c r="W74"/>
  <c r="X74" s="1"/>
  <c r="F89"/>
  <c r="W648"/>
  <c r="X648" s="1"/>
  <c r="W18"/>
  <c r="X18" s="1"/>
  <c r="W326"/>
  <c r="X326" s="1"/>
  <c r="W277"/>
  <c r="X277" s="1"/>
  <c r="R1131"/>
  <c r="R1132" s="1"/>
  <c r="R1134" s="1"/>
  <c r="O182" i="34"/>
  <c r="Q170"/>
  <c r="Q168"/>
  <c r="S120"/>
  <c r="G774" i="35" s="1"/>
  <c r="G775" s="1"/>
  <c r="G777" s="1"/>
  <c r="S119" i="34"/>
  <c r="R767" i="35" s="1"/>
  <c r="R768" s="1"/>
  <c r="R770" s="1"/>
  <c r="O774"/>
  <c r="O775" s="1"/>
  <c r="O777" s="1"/>
  <c r="W102"/>
  <c r="H40"/>
  <c r="L40"/>
  <c r="P40"/>
  <c r="H96"/>
  <c r="L96"/>
  <c r="P96"/>
  <c r="Q774"/>
  <c r="Q775" s="1"/>
  <c r="Q777" s="1"/>
  <c r="R116" i="34"/>
  <c r="C745" i="35" s="1"/>
  <c r="W745" s="1"/>
  <c r="X745" s="1"/>
  <c r="R43" i="34"/>
  <c r="C241" i="35" s="1"/>
  <c r="W241" s="1"/>
  <c r="X241" s="1"/>
  <c r="W872"/>
  <c r="X872" s="1"/>
  <c r="W88"/>
  <c r="X88" s="1"/>
  <c r="J68"/>
  <c r="S163" i="34"/>
  <c r="O1068" i="35" s="1"/>
  <c r="O1069" s="1"/>
  <c r="O1071" s="1"/>
  <c r="S74" i="34"/>
  <c r="D459" i="35" s="1"/>
  <c r="G1068"/>
  <c r="G1069" s="1"/>
  <c r="G1071" s="1"/>
  <c r="S154" i="34"/>
  <c r="E1005" i="35" s="1"/>
  <c r="E1006" s="1"/>
  <c r="E1008" s="1"/>
  <c r="P774"/>
  <c r="P775" s="1"/>
  <c r="P777" s="1"/>
  <c r="U767"/>
  <c r="U768" s="1"/>
  <c r="U770" s="1"/>
  <c r="Q27" i="34"/>
  <c r="Q178"/>
  <c r="Q171"/>
  <c r="Q157"/>
  <c r="Q31"/>
  <c r="T1005" i="35"/>
  <c r="T1006" s="1"/>
  <c r="T1008" s="1"/>
  <c r="F33" i="34"/>
  <c r="Q33"/>
  <c r="F34"/>
  <c r="Q34"/>
  <c r="F35"/>
  <c r="Q35"/>
  <c r="E77"/>
  <c r="P77"/>
  <c r="F76"/>
  <c r="F22" i="8"/>
  <c r="F23" s="1"/>
  <c r="R96" i="34"/>
  <c r="U606" i="35"/>
  <c r="S606"/>
  <c r="Q606"/>
  <c r="O606"/>
  <c r="M606"/>
  <c r="K606"/>
  <c r="I606"/>
  <c r="G606"/>
  <c r="E606"/>
  <c r="C606"/>
  <c r="V606"/>
  <c r="T606"/>
  <c r="R606"/>
  <c r="P606"/>
  <c r="N606"/>
  <c r="L606"/>
  <c r="J606"/>
  <c r="H606"/>
  <c r="F606"/>
  <c r="D606"/>
  <c r="V29" i="37"/>
  <c r="T29"/>
  <c r="R29"/>
  <c r="P29"/>
  <c r="N29"/>
  <c r="L29"/>
  <c r="J29"/>
  <c r="H29"/>
  <c r="F29"/>
  <c r="D29"/>
  <c r="U29"/>
  <c r="S29"/>
  <c r="Q29"/>
  <c r="M29"/>
  <c r="K29"/>
  <c r="G29"/>
  <c r="C29"/>
  <c r="O29"/>
  <c r="I29"/>
  <c r="E29"/>
  <c r="V43" i="29"/>
  <c r="T43"/>
  <c r="R43"/>
  <c r="P43"/>
  <c r="N43"/>
  <c r="L43"/>
  <c r="J43"/>
  <c r="H43"/>
  <c r="F43"/>
  <c r="D43"/>
  <c r="U43"/>
  <c r="S43"/>
  <c r="Q43"/>
  <c r="O43"/>
  <c r="M43"/>
  <c r="K43"/>
  <c r="I43"/>
  <c r="G43"/>
  <c r="E43"/>
  <c r="C43"/>
  <c r="C26" i="6"/>
  <c r="W66" i="29"/>
  <c r="X66" s="1"/>
  <c r="W45" i="37"/>
  <c r="X45" s="1"/>
  <c r="V50" i="38"/>
  <c r="T50"/>
  <c r="R50"/>
  <c r="P50"/>
  <c r="N50"/>
  <c r="L50"/>
  <c r="J50"/>
  <c r="H50"/>
  <c r="F50"/>
  <c r="D50"/>
  <c r="U50"/>
  <c r="S50"/>
  <c r="Q50"/>
  <c r="O50"/>
  <c r="M50"/>
  <c r="K50"/>
  <c r="I50"/>
  <c r="G50"/>
  <c r="E50"/>
  <c r="C50"/>
  <c r="U79" i="30"/>
  <c r="S79"/>
  <c r="Q79"/>
  <c r="O79"/>
  <c r="M79"/>
  <c r="K79"/>
  <c r="I79"/>
  <c r="G79"/>
  <c r="E79"/>
  <c r="C79"/>
  <c r="V79"/>
  <c r="T79"/>
  <c r="R79"/>
  <c r="P79"/>
  <c r="N79"/>
  <c r="L79"/>
  <c r="J79"/>
  <c r="H79"/>
  <c r="F79"/>
  <c r="D79"/>
  <c r="X22"/>
  <c r="W25"/>
  <c r="X25" s="1"/>
  <c r="X13" i="38"/>
  <c r="W16"/>
  <c r="X16" s="1"/>
  <c r="W46" i="35"/>
  <c r="X46" s="1"/>
  <c r="W67"/>
  <c r="X67" s="1"/>
  <c r="C39" i="30"/>
  <c r="P178" i="34"/>
  <c r="P175"/>
  <c r="P170"/>
  <c r="P168"/>
  <c r="P166"/>
  <c r="P160"/>
  <c r="N179"/>
  <c r="N166"/>
  <c r="N160"/>
  <c r="N170"/>
  <c r="N168"/>
  <c r="P165"/>
  <c r="N165"/>
  <c r="R163"/>
  <c r="C1067" i="35" s="1"/>
  <c r="W1067" s="1"/>
  <c r="X1067" s="1"/>
  <c r="P161" i="34"/>
  <c r="N161"/>
  <c r="P154"/>
  <c r="R154" s="1"/>
  <c r="C1004" i="35" s="1"/>
  <c r="N144" i="34"/>
  <c r="R144" s="1"/>
  <c r="C934" i="35" s="1"/>
  <c r="W934" s="1"/>
  <c r="X934" s="1"/>
  <c r="O179" i="34"/>
  <c r="S177"/>
  <c r="O175"/>
  <c r="S175" s="1"/>
  <c r="I1152" i="35" s="1"/>
  <c r="I1153" s="1"/>
  <c r="I1155" s="1"/>
  <c r="O170" i="34"/>
  <c r="S170" s="1"/>
  <c r="D1117" i="35" s="1"/>
  <c r="D1118" s="1"/>
  <c r="D1120" s="1"/>
  <c r="O168" i="34"/>
  <c r="O166"/>
  <c r="S166" s="1"/>
  <c r="J1089" i="35" s="1"/>
  <c r="J1090" s="1"/>
  <c r="J1092" s="1"/>
  <c r="S164" i="34"/>
  <c r="E1075" i="35" s="1"/>
  <c r="E1076" s="1"/>
  <c r="E1078" s="1"/>
  <c r="O162" i="34"/>
  <c r="S162" s="1"/>
  <c r="F1061" i="35" s="1"/>
  <c r="F1062" s="1"/>
  <c r="F1064" s="1"/>
  <c r="O160" i="34"/>
  <c r="O156"/>
  <c r="S156" s="1"/>
  <c r="E1019" i="35" s="1"/>
  <c r="E1020" s="1"/>
  <c r="E1022" s="1"/>
  <c r="S150" i="34"/>
  <c r="G977" i="35" s="1"/>
  <c r="G978" s="1"/>
  <c r="G980" s="1"/>
  <c r="S138" i="34"/>
  <c r="F893" i="35" s="1"/>
  <c r="F894" s="1"/>
  <c r="F896" s="1"/>
  <c r="S43" i="34"/>
  <c r="F242" i="35" s="1"/>
  <c r="F243" s="1"/>
  <c r="F245" s="1"/>
  <c r="S75" i="34"/>
  <c r="Q466" i="35" s="1"/>
  <c r="Q467" s="1"/>
  <c r="Q469" s="1"/>
  <c r="R75" i="34"/>
  <c r="C465" i="35" s="1"/>
  <c r="W465" s="1"/>
  <c r="X465" s="1"/>
  <c r="N73" i="34"/>
  <c r="N27"/>
  <c r="O32"/>
  <c r="S32" s="1"/>
  <c r="R172" i="35" s="1"/>
  <c r="R173" s="1"/>
  <c r="R175" s="1"/>
  <c r="N29" i="34"/>
  <c r="P31"/>
  <c r="P29"/>
  <c r="O31"/>
  <c r="S31" s="1"/>
  <c r="E165" i="35" s="1"/>
  <c r="E166" s="1"/>
  <c r="E168" s="1"/>
  <c r="O30" i="34"/>
  <c r="S30" s="1"/>
  <c r="C158" i="35" s="1"/>
  <c r="O26" i="34"/>
  <c r="S26" s="1"/>
  <c r="H130" i="35" s="1"/>
  <c r="H131" s="1"/>
  <c r="H133" s="1"/>
  <c r="P28" i="34"/>
  <c r="N28"/>
  <c r="F25" i="5"/>
  <c r="F26" s="1"/>
  <c r="E15" i="6" s="1"/>
  <c r="F11" i="34"/>
  <c r="E11" s="1"/>
  <c r="D11" s="1"/>
  <c r="F12"/>
  <c r="E12" s="1"/>
  <c r="D12" s="1"/>
  <c r="F25" i="1"/>
  <c r="F26" s="1"/>
  <c r="F65" i="34"/>
  <c r="F51"/>
  <c r="E51" s="1"/>
  <c r="D51" s="1"/>
  <c r="W844" i="35"/>
  <c r="X844" s="1"/>
  <c r="W361"/>
  <c r="X361" s="1"/>
  <c r="W851"/>
  <c r="X851" s="1"/>
  <c r="W704"/>
  <c r="X704" s="1"/>
  <c r="W354"/>
  <c r="X354" s="1"/>
  <c r="W284"/>
  <c r="X284" s="1"/>
  <c r="W333"/>
  <c r="X333" s="1"/>
  <c r="W235"/>
  <c r="X235" s="1"/>
  <c r="W263"/>
  <c r="X263" s="1"/>
  <c r="H68"/>
  <c r="G68" s="1"/>
  <c r="F68" s="1"/>
  <c r="E68" s="1"/>
  <c r="D68" s="1"/>
  <c r="U33" i="38"/>
  <c r="S33"/>
  <c r="Q33"/>
  <c r="O33"/>
  <c r="M33"/>
  <c r="K33"/>
  <c r="I33"/>
  <c r="G33"/>
  <c r="E33"/>
  <c r="C33"/>
  <c r="V33"/>
  <c r="T33"/>
  <c r="R33"/>
  <c r="P33"/>
  <c r="N33"/>
  <c r="L33"/>
  <c r="J33"/>
  <c r="H33"/>
  <c r="F33"/>
  <c r="D33"/>
  <c r="V52" i="30"/>
  <c r="T52"/>
  <c r="R52"/>
  <c r="P52"/>
  <c r="N52"/>
  <c r="L52"/>
  <c r="J52"/>
  <c r="H52"/>
  <c r="F52"/>
  <c r="D52"/>
  <c r="U52"/>
  <c r="S52"/>
  <c r="Q52"/>
  <c r="O52"/>
  <c r="M52"/>
  <c r="K52"/>
  <c r="I52"/>
  <c r="G52"/>
  <c r="E52"/>
  <c r="C52"/>
  <c r="W53" i="35"/>
  <c r="X53" s="1"/>
  <c r="W95"/>
  <c r="X95" s="1"/>
  <c r="W795"/>
  <c r="X795" s="1"/>
  <c r="W781"/>
  <c r="X781" s="1"/>
  <c r="V886"/>
  <c r="T886"/>
  <c r="R886"/>
  <c r="P886"/>
  <c r="N886"/>
  <c r="L886"/>
  <c r="J886"/>
  <c r="H886"/>
  <c r="F886"/>
  <c r="D886"/>
  <c r="U886"/>
  <c r="S886"/>
  <c r="Q886"/>
  <c r="O886"/>
  <c r="M886"/>
  <c r="K886"/>
  <c r="I886"/>
  <c r="G886"/>
  <c r="E886"/>
  <c r="C886"/>
  <c r="X103" i="30"/>
  <c r="W106"/>
  <c r="X106" s="1"/>
  <c r="X65" i="38"/>
  <c r="W68"/>
  <c r="X68" s="1"/>
  <c r="W816" i="35"/>
  <c r="X816" s="1"/>
  <c r="P182" i="34"/>
  <c r="P179"/>
  <c r="P171"/>
  <c r="P162"/>
  <c r="P157"/>
  <c r="N182"/>
  <c r="N175"/>
  <c r="N162"/>
  <c r="N178"/>
  <c r="R178" s="1"/>
  <c r="C1172" i="35" s="1"/>
  <c r="P176" i="34"/>
  <c r="N176"/>
  <c r="N171"/>
  <c r="N167"/>
  <c r="R167" s="1"/>
  <c r="C1095" i="35" s="1"/>
  <c r="W1095" s="1"/>
  <c r="X1095" s="1"/>
  <c r="N157" i="34"/>
  <c r="N156"/>
  <c r="R156" s="1"/>
  <c r="C1018" i="35" s="1"/>
  <c r="W1018" s="1"/>
  <c r="X1018" s="1"/>
  <c r="S181" i="34"/>
  <c r="F1194" i="35" s="1"/>
  <c r="F1195" s="1"/>
  <c r="F1197" s="1"/>
  <c r="O178" i="34"/>
  <c r="O176"/>
  <c r="S176" s="1"/>
  <c r="F1159" i="35" s="1"/>
  <c r="F1160" s="1"/>
  <c r="F1162" s="1"/>
  <c r="S174" i="34"/>
  <c r="C1145" i="35" s="1"/>
  <c r="O171" i="34"/>
  <c r="S169"/>
  <c r="O167"/>
  <c r="S167" s="1"/>
  <c r="O165"/>
  <c r="S165" s="1"/>
  <c r="O161"/>
  <c r="S161" s="1"/>
  <c r="O157"/>
  <c r="O144"/>
  <c r="S144" s="1"/>
  <c r="O73"/>
  <c r="S73" s="1"/>
  <c r="P73"/>
  <c r="S118"/>
  <c r="S122"/>
  <c r="E788" i="35" s="1"/>
  <c r="E789" s="1"/>
  <c r="E791" s="1"/>
  <c r="S29" i="34"/>
  <c r="R151" i="35" s="1"/>
  <c r="R152" s="1"/>
  <c r="R154" s="1"/>
  <c r="S117" i="34"/>
  <c r="D753" i="35" s="1"/>
  <c r="D754" s="1"/>
  <c r="D756" s="1"/>
  <c r="S25" i="34"/>
  <c r="G123" i="35" s="1"/>
  <c r="G124" s="1"/>
  <c r="G126" s="1"/>
  <c r="P27" i="34"/>
  <c r="N31"/>
  <c r="R31" s="1"/>
  <c r="C164" i="35" s="1"/>
  <c r="N30" i="34"/>
  <c r="R30" s="1"/>
  <c r="C157" i="35" s="1"/>
  <c r="P26" i="34"/>
  <c r="N26"/>
  <c r="O27"/>
  <c r="S27" s="1"/>
  <c r="R137" i="35" s="1"/>
  <c r="R138" s="1"/>
  <c r="R140" s="1"/>
  <c r="O28" i="34"/>
  <c r="F19" i="7"/>
  <c r="E18" i="13"/>
  <c r="F19"/>
  <c r="E22" i="8"/>
  <c r="E23" s="1"/>
  <c r="W291" i="35"/>
  <c r="X291" s="1"/>
  <c r="W809"/>
  <c r="X809" s="1"/>
  <c r="W347"/>
  <c r="X347" s="1"/>
  <c r="W319"/>
  <c r="X319" s="1"/>
  <c r="W249"/>
  <c r="X249" s="1"/>
  <c r="W879"/>
  <c r="X879" s="1"/>
  <c r="W368"/>
  <c r="X368" s="1"/>
  <c r="W256"/>
  <c r="X256" s="1"/>
  <c r="W60"/>
  <c r="X60" s="1"/>
  <c r="W823"/>
  <c r="X823" s="1"/>
  <c r="B26" i="6"/>
  <c r="W858" i="35"/>
  <c r="X858" s="1"/>
  <c r="W270"/>
  <c r="X270" s="1"/>
  <c r="W39"/>
  <c r="R74" i="34"/>
  <c r="C458" i="35" s="1"/>
  <c r="W458" s="1"/>
  <c r="X458" s="1"/>
  <c r="R138" i="34"/>
  <c r="C892" i="35" s="1"/>
  <c r="W892" s="1"/>
  <c r="X892" s="1"/>
  <c r="C82" i="29"/>
  <c r="C36"/>
  <c r="G19" i="6"/>
  <c r="E60" i="23"/>
  <c r="D16" i="6" s="1"/>
  <c r="E16"/>
  <c r="F62" i="23"/>
  <c r="I16" i="6" s="1"/>
  <c r="J16"/>
  <c r="F19"/>
  <c r="C40" i="30"/>
  <c r="R177" i="34"/>
  <c r="C1165" i="35" s="1"/>
  <c r="W1165" s="1"/>
  <c r="X1165" s="1"/>
  <c r="E1152"/>
  <c r="E1153" s="1"/>
  <c r="E1155" s="1"/>
  <c r="M1152"/>
  <c r="M1153" s="1"/>
  <c r="M1155" s="1"/>
  <c r="U1152"/>
  <c r="U1153" s="1"/>
  <c r="U1155" s="1"/>
  <c r="E1068"/>
  <c r="E1069" s="1"/>
  <c r="E1071" s="1"/>
  <c r="D1131"/>
  <c r="D1132" s="1"/>
  <c r="D1134" s="1"/>
  <c r="F1131"/>
  <c r="F1132" s="1"/>
  <c r="F1134" s="1"/>
  <c r="H1131"/>
  <c r="H1132" s="1"/>
  <c r="H1134" s="1"/>
  <c r="J1131"/>
  <c r="J1132" s="1"/>
  <c r="J1134" s="1"/>
  <c r="K1131"/>
  <c r="K1132" s="1"/>
  <c r="K1134" s="1"/>
  <c r="M1131"/>
  <c r="M1132" s="1"/>
  <c r="M1134" s="1"/>
  <c r="O1131"/>
  <c r="O1132" s="1"/>
  <c r="O1134" s="1"/>
  <c r="Q1131"/>
  <c r="Q1132" s="1"/>
  <c r="Q1134" s="1"/>
  <c r="T1131"/>
  <c r="T1132" s="1"/>
  <c r="T1134" s="1"/>
  <c r="V1131"/>
  <c r="V1132" s="1"/>
  <c r="V1134" s="1"/>
  <c r="C1194"/>
  <c r="J1194"/>
  <c r="J1195" s="1"/>
  <c r="J1197" s="1"/>
  <c r="R1194"/>
  <c r="R1195" s="1"/>
  <c r="R1197" s="1"/>
  <c r="C1159"/>
  <c r="J1159"/>
  <c r="J1160" s="1"/>
  <c r="J1162" s="1"/>
  <c r="R1159"/>
  <c r="R1160" s="1"/>
  <c r="R1162" s="1"/>
  <c r="C977"/>
  <c r="K977"/>
  <c r="K978" s="1"/>
  <c r="K980" s="1"/>
  <c r="R977"/>
  <c r="R978" s="1"/>
  <c r="R980" s="1"/>
  <c r="V977"/>
  <c r="V978" s="1"/>
  <c r="V980" s="1"/>
  <c r="C753"/>
  <c r="C754" s="1"/>
  <c r="C756" s="1"/>
  <c r="K753"/>
  <c r="K754" s="1"/>
  <c r="K756" s="1"/>
  <c r="S753"/>
  <c r="S754" s="1"/>
  <c r="S756" s="1"/>
  <c r="R118" i="34"/>
  <c r="C759" i="35" s="1"/>
  <c r="W759" s="1"/>
  <c r="X759" s="1"/>
  <c r="R122" i="34"/>
  <c r="C787" i="35" s="1"/>
  <c r="W787" s="1"/>
  <c r="X787" s="1"/>
  <c r="R27" i="34"/>
  <c r="C136" i="35" s="1"/>
  <c r="W136" s="1"/>
  <c r="P1194"/>
  <c r="P1195" s="1"/>
  <c r="P1197" s="1"/>
  <c r="T1159"/>
  <c r="T1160" s="1"/>
  <c r="T1162" s="1"/>
  <c r="D1159"/>
  <c r="D1160" s="1"/>
  <c r="D1162" s="1"/>
  <c r="K1152"/>
  <c r="K1153" s="1"/>
  <c r="K1155" s="1"/>
  <c r="S1131"/>
  <c r="S1132" s="1"/>
  <c r="S1134" s="1"/>
  <c r="P1131"/>
  <c r="P1132" s="1"/>
  <c r="P1134" s="1"/>
  <c r="L1131"/>
  <c r="L1132" s="1"/>
  <c r="L1134" s="1"/>
  <c r="I1131"/>
  <c r="I1132" s="1"/>
  <c r="I1134" s="1"/>
  <c r="E1131"/>
  <c r="E1132" s="1"/>
  <c r="E1134" s="1"/>
  <c r="M977"/>
  <c r="M978" s="1"/>
  <c r="M980" s="1"/>
  <c r="U753"/>
  <c r="U754" s="1"/>
  <c r="U756" s="1"/>
  <c r="E753"/>
  <c r="E754" s="1"/>
  <c r="E756" s="1"/>
  <c r="R164" i="34"/>
  <c r="C1074" i="35" s="1"/>
  <c r="W1074" s="1"/>
  <c r="X1074" s="1"/>
  <c r="R120" i="34"/>
  <c r="C773" i="35" s="1"/>
  <c r="W773" s="1"/>
  <c r="R119" i="34"/>
  <c r="C766" i="35" s="1"/>
  <c r="W766" s="1"/>
  <c r="X766" s="1"/>
  <c r="C1075"/>
  <c r="G1075"/>
  <c r="G1076" s="1"/>
  <c r="G1078" s="1"/>
  <c r="K1075"/>
  <c r="K1076" s="1"/>
  <c r="K1078" s="1"/>
  <c r="O1075"/>
  <c r="O1076" s="1"/>
  <c r="O1078" s="1"/>
  <c r="S1075"/>
  <c r="S1076" s="1"/>
  <c r="S1078" s="1"/>
  <c r="D1075"/>
  <c r="H1075"/>
  <c r="H1076" s="1"/>
  <c r="H1078" s="1"/>
  <c r="L1075"/>
  <c r="L1076" s="1"/>
  <c r="L1078" s="1"/>
  <c r="P1075"/>
  <c r="P1076" s="1"/>
  <c r="P1078" s="1"/>
  <c r="T1075"/>
  <c r="T1076" s="1"/>
  <c r="T1078" s="1"/>
  <c r="J459"/>
  <c r="J460" s="1"/>
  <c r="J462" s="1"/>
  <c r="R459"/>
  <c r="R460" s="1"/>
  <c r="R462" s="1"/>
  <c r="G459"/>
  <c r="G460" s="1"/>
  <c r="G462" s="1"/>
  <c r="E459"/>
  <c r="E460" s="1"/>
  <c r="E462" s="1"/>
  <c r="U459"/>
  <c r="U460" s="1"/>
  <c r="U462" s="1"/>
  <c r="G158"/>
  <c r="G159" s="1"/>
  <c r="G161" s="1"/>
  <c r="O158"/>
  <c r="O159" s="1"/>
  <c r="O161" s="1"/>
  <c r="U1194"/>
  <c r="U1195" s="1"/>
  <c r="U1197" s="1"/>
  <c r="Q1194"/>
  <c r="Q1195" s="1"/>
  <c r="Q1197" s="1"/>
  <c r="M1194"/>
  <c r="M1195" s="1"/>
  <c r="M1197" s="1"/>
  <c r="I1194"/>
  <c r="I1195" s="1"/>
  <c r="I1197" s="1"/>
  <c r="E1194"/>
  <c r="E1195" s="1"/>
  <c r="E1197" s="1"/>
  <c r="S1159"/>
  <c r="S1160" s="1"/>
  <c r="S1162" s="1"/>
  <c r="O1159"/>
  <c r="O1160" s="1"/>
  <c r="O1162" s="1"/>
  <c r="K1159"/>
  <c r="K1160" s="1"/>
  <c r="K1162" s="1"/>
  <c r="G1159"/>
  <c r="G1160" s="1"/>
  <c r="G1162" s="1"/>
  <c r="N977"/>
  <c r="N978" s="1"/>
  <c r="N980" s="1"/>
  <c r="J977"/>
  <c r="J978" s="1"/>
  <c r="J980" s="1"/>
  <c r="F977"/>
  <c r="F978" s="1"/>
  <c r="F980" s="1"/>
  <c r="T753"/>
  <c r="T754" s="1"/>
  <c r="T756" s="1"/>
  <c r="P753"/>
  <c r="P754" s="1"/>
  <c r="P756" s="1"/>
  <c r="L753"/>
  <c r="L754" s="1"/>
  <c r="L756" s="1"/>
  <c r="H753"/>
  <c r="H754" s="1"/>
  <c r="H756" s="1"/>
  <c r="R150" i="34"/>
  <c r="C976" i="35" s="1"/>
  <c r="H242"/>
  <c r="H243" s="1"/>
  <c r="H245" s="1"/>
  <c r="J788"/>
  <c r="J789" s="1"/>
  <c r="J791" s="1"/>
  <c r="R788"/>
  <c r="R789" s="1"/>
  <c r="R791" s="1"/>
  <c r="R179" i="34"/>
  <c r="C1179" i="35" s="1"/>
  <c r="W1179" s="1"/>
  <c r="R181" i="34"/>
  <c r="C1193" i="35" s="1"/>
  <c r="R174" i="34"/>
  <c r="C1144" i="35" s="1"/>
  <c r="R169" i="34"/>
  <c r="C1109" i="35" s="1"/>
  <c r="W1109" s="1"/>
  <c r="R32" i="34"/>
  <c r="C171" i="35" s="1"/>
  <c r="S116" i="34"/>
  <c r="W752" i="35"/>
  <c r="D1152"/>
  <c r="H1152"/>
  <c r="H1153" s="1"/>
  <c r="H1155" s="1"/>
  <c r="L1152"/>
  <c r="L1153" s="1"/>
  <c r="L1155" s="1"/>
  <c r="P1152"/>
  <c r="P1153" s="1"/>
  <c r="P1155" s="1"/>
  <c r="T1152"/>
  <c r="T1153" s="1"/>
  <c r="T1155" s="1"/>
  <c r="D1068"/>
  <c r="W1144"/>
  <c r="C242"/>
  <c r="S242"/>
  <c r="S243" s="1"/>
  <c r="S245" s="1"/>
  <c r="S71" i="34"/>
  <c r="C165" i="35"/>
  <c r="F158"/>
  <c r="F159" s="1"/>
  <c r="F161" s="1"/>
  <c r="J158"/>
  <c r="J159" s="1"/>
  <c r="J161" s="1"/>
  <c r="N158"/>
  <c r="N159" s="1"/>
  <c r="N161" s="1"/>
  <c r="R158"/>
  <c r="R159" s="1"/>
  <c r="R161" s="1"/>
  <c r="V158"/>
  <c r="V159" s="1"/>
  <c r="V161" s="1"/>
  <c r="U130"/>
  <c r="U131" s="1"/>
  <c r="U133" s="1"/>
  <c r="R172" i="34"/>
  <c r="C1130" i="35" s="1"/>
  <c r="R71" i="34"/>
  <c r="C437" i="35" s="1"/>
  <c r="I172" l="1"/>
  <c r="I173" s="1"/>
  <c r="I175" s="1"/>
  <c r="S1061"/>
  <c r="S1062" s="1"/>
  <c r="S1064" s="1"/>
  <c r="V1117"/>
  <c r="V1118" s="1"/>
  <c r="V1120" s="1"/>
  <c r="L893"/>
  <c r="L894" s="1"/>
  <c r="L896" s="1"/>
  <c r="P1019"/>
  <c r="P1020" s="1"/>
  <c r="P1022" s="1"/>
  <c r="N1061"/>
  <c r="N1062" s="1"/>
  <c r="N1064" s="1"/>
  <c r="F466"/>
  <c r="F467" s="1"/>
  <c r="F469" s="1"/>
  <c r="U1145"/>
  <c r="U1146" s="1"/>
  <c r="U1148" s="1"/>
  <c r="S28" i="34"/>
  <c r="S160"/>
  <c r="S179"/>
  <c r="S182"/>
  <c r="P151" i="35"/>
  <c r="P152" s="1"/>
  <c r="P154" s="1"/>
  <c r="P1061"/>
  <c r="P1062" s="1"/>
  <c r="P1064" s="1"/>
  <c r="T1068"/>
  <c r="T1069" s="1"/>
  <c r="T1071" s="1"/>
  <c r="L1068"/>
  <c r="L1069" s="1"/>
  <c r="L1071" s="1"/>
  <c r="K1068"/>
  <c r="K1069" s="1"/>
  <c r="K1071" s="1"/>
  <c r="U1068"/>
  <c r="U1069" s="1"/>
  <c r="U1071" s="1"/>
  <c r="Q137"/>
  <c r="Q138" s="1"/>
  <c r="Q140" s="1"/>
  <c r="E130"/>
  <c r="E131" s="1"/>
  <c r="E133" s="1"/>
  <c r="S165"/>
  <c r="S166" s="1"/>
  <c r="S168" s="1"/>
  <c r="M151"/>
  <c r="M152" s="1"/>
  <c r="M154" s="1"/>
  <c r="C1061"/>
  <c r="P1068"/>
  <c r="P1069" s="1"/>
  <c r="P1071" s="1"/>
  <c r="H1068"/>
  <c r="H1069" s="1"/>
  <c r="H1071" s="1"/>
  <c r="O1089"/>
  <c r="O1090" s="1"/>
  <c r="O1092" s="1"/>
  <c r="Q1117"/>
  <c r="Q1118" s="1"/>
  <c r="Q1120" s="1"/>
  <c r="F1117"/>
  <c r="F1118" s="1"/>
  <c r="F1120" s="1"/>
  <c r="M123"/>
  <c r="M124" s="1"/>
  <c r="M126" s="1"/>
  <c r="N1145"/>
  <c r="N1146" s="1"/>
  <c r="N1148" s="1"/>
  <c r="D130"/>
  <c r="D131" s="1"/>
  <c r="D133" s="1"/>
  <c r="D123"/>
  <c r="D124" s="1"/>
  <c r="D126" s="1"/>
  <c r="O123"/>
  <c r="O124" s="1"/>
  <c r="O126" s="1"/>
  <c r="U466"/>
  <c r="U467" s="1"/>
  <c r="U469" s="1"/>
  <c r="D1145"/>
  <c r="D1146" s="1"/>
  <c r="D1148" s="1"/>
  <c r="M1068"/>
  <c r="M1069" s="1"/>
  <c r="M1071" s="1"/>
  <c r="C1076"/>
  <c r="C1078" s="1"/>
  <c r="R157" i="34"/>
  <c r="C1025" i="35" s="1"/>
  <c r="W1025" s="1"/>
  <c r="X1025" s="1"/>
  <c r="R171" i="34"/>
  <c r="C1123" i="35" s="1"/>
  <c r="R26" i="34"/>
  <c r="C129" i="35" s="1"/>
  <c r="W129" s="1"/>
  <c r="X129" s="1"/>
  <c r="R161" i="34"/>
  <c r="C1053" i="35" s="1"/>
  <c r="W1053" s="1"/>
  <c r="R165" i="34"/>
  <c r="C1081" i="35" s="1"/>
  <c r="W1081" s="1"/>
  <c r="X1081" s="1"/>
  <c r="R170" i="34"/>
  <c r="C1116" i="35" s="1"/>
  <c r="W1116" s="1"/>
  <c r="X1116" s="1"/>
  <c r="R160" i="34"/>
  <c r="C1046" i="35" s="1"/>
  <c r="W1046" s="1"/>
  <c r="X1046" s="1"/>
  <c r="R168" i="34"/>
  <c r="C1102" i="35" s="1"/>
  <c r="W1102" s="1"/>
  <c r="X1102" s="1"/>
  <c r="E1201"/>
  <c r="E1202" s="1"/>
  <c r="E1204" s="1"/>
  <c r="D1201"/>
  <c r="D1202" s="1"/>
  <c r="D1204" s="1"/>
  <c r="Q1201"/>
  <c r="Q1202" s="1"/>
  <c r="Q1204" s="1"/>
  <c r="K1201"/>
  <c r="K1202" s="1"/>
  <c r="K1204" s="1"/>
  <c r="T1201"/>
  <c r="T1202" s="1"/>
  <c r="T1204" s="1"/>
  <c r="L1201"/>
  <c r="L1202" s="1"/>
  <c r="L1204" s="1"/>
  <c r="I1201"/>
  <c r="I1202" s="1"/>
  <c r="I1204" s="1"/>
  <c r="P1201"/>
  <c r="P1202" s="1"/>
  <c r="P1204" s="1"/>
  <c r="H1201"/>
  <c r="H1202" s="1"/>
  <c r="H1204" s="1"/>
  <c r="I137"/>
  <c r="I138" s="1"/>
  <c r="I140" s="1"/>
  <c r="M130"/>
  <c r="M131" s="1"/>
  <c r="M133" s="1"/>
  <c r="K165"/>
  <c r="K166" s="1"/>
  <c r="K168" s="1"/>
  <c r="U151"/>
  <c r="U152" s="1"/>
  <c r="U154" s="1"/>
  <c r="T172"/>
  <c r="T173" s="1"/>
  <c r="T175" s="1"/>
  <c r="K1061"/>
  <c r="K1062" s="1"/>
  <c r="K1064" s="1"/>
  <c r="G1089"/>
  <c r="G1090" s="1"/>
  <c r="G1092" s="1"/>
  <c r="W1131"/>
  <c r="X1131" s="1"/>
  <c r="I1117"/>
  <c r="I1118" s="1"/>
  <c r="I1120" s="1"/>
  <c r="N1117"/>
  <c r="N1118" s="1"/>
  <c r="N1120" s="1"/>
  <c r="C466"/>
  <c r="C467" s="1"/>
  <c r="C469" s="1"/>
  <c r="R1089"/>
  <c r="R1090" s="1"/>
  <c r="R1092" s="1"/>
  <c r="V466"/>
  <c r="V467" s="1"/>
  <c r="V469" s="1"/>
  <c r="T123"/>
  <c r="T124" s="1"/>
  <c r="T126" s="1"/>
  <c r="M459"/>
  <c r="M460" s="1"/>
  <c r="M462" s="1"/>
  <c r="O459"/>
  <c r="O460" s="1"/>
  <c r="O462" s="1"/>
  <c r="V459"/>
  <c r="V460" s="1"/>
  <c r="V462" s="1"/>
  <c r="N459"/>
  <c r="N460" s="1"/>
  <c r="N462" s="1"/>
  <c r="F459"/>
  <c r="F460" s="1"/>
  <c r="F462" s="1"/>
  <c r="D893"/>
  <c r="D894" s="1"/>
  <c r="D896" s="1"/>
  <c r="S168" i="34"/>
  <c r="N1103" i="35" s="1"/>
  <c r="N1104" s="1"/>
  <c r="N1106" s="1"/>
  <c r="D1005"/>
  <c r="D1006" s="1"/>
  <c r="D1008" s="1"/>
  <c r="K767"/>
  <c r="K768" s="1"/>
  <c r="K770" s="1"/>
  <c r="U137"/>
  <c r="U138" s="1"/>
  <c r="U140" s="1"/>
  <c r="M137"/>
  <c r="M138" s="1"/>
  <c r="M140" s="1"/>
  <c r="E137"/>
  <c r="E138" s="1"/>
  <c r="E140" s="1"/>
  <c r="Q130"/>
  <c r="Q131" s="1"/>
  <c r="Q133" s="1"/>
  <c r="I130"/>
  <c r="I131" s="1"/>
  <c r="I133" s="1"/>
  <c r="O165"/>
  <c r="O166" s="1"/>
  <c r="O168" s="1"/>
  <c r="G165"/>
  <c r="G166" s="1"/>
  <c r="G168" s="1"/>
  <c r="H151"/>
  <c r="H152" s="1"/>
  <c r="H154" s="1"/>
  <c r="Q151"/>
  <c r="Q152" s="1"/>
  <c r="Q154" s="1"/>
  <c r="I151"/>
  <c r="I152" s="1"/>
  <c r="I154" s="1"/>
  <c r="E172"/>
  <c r="E173" s="1"/>
  <c r="E175" s="1"/>
  <c r="O1061"/>
  <c r="O1062" s="1"/>
  <c r="O1064" s="1"/>
  <c r="G1061"/>
  <c r="G1062" s="1"/>
  <c r="G1064" s="1"/>
  <c r="V1068"/>
  <c r="V1069" s="1"/>
  <c r="V1071" s="1"/>
  <c r="R1068"/>
  <c r="R1069" s="1"/>
  <c r="R1071" s="1"/>
  <c r="N1068"/>
  <c r="N1069" s="1"/>
  <c r="N1071" s="1"/>
  <c r="J1068"/>
  <c r="J1069" s="1"/>
  <c r="J1071" s="1"/>
  <c r="F1068"/>
  <c r="F1069" s="1"/>
  <c r="F1071" s="1"/>
  <c r="S1089"/>
  <c r="S1090" s="1"/>
  <c r="S1092" s="1"/>
  <c r="K1089"/>
  <c r="K1090" s="1"/>
  <c r="K1092" s="1"/>
  <c r="C1089"/>
  <c r="U1117"/>
  <c r="U1118" s="1"/>
  <c r="U1120" s="1"/>
  <c r="M1117"/>
  <c r="M1118" s="1"/>
  <c r="M1120" s="1"/>
  <c r="E1117"/>
  <c r="E1118" s="1"/>
  <c r="E1120" s="1"/>
  <c r="R1117"/>
  <c r="R1118" s="1"/>
  <c r="R1120" s="1"/>
  <c r="J1117"/>
  <c r="J1118" s="1"/>
  <c r="J1120" s="1"/>
  <c r="N137"/>
  <c r="N138" s="1"/>
  <c r="N140" s="1"/>
  <c r="S466"/>
  <c r="S467" s="1"/>
  <c r="S469" s="1"/>
  <c r="T893"/>
  <c r="T894" s="1"/>
  <c r="T896" s="1"/>
  <c r="H1019"/>
  <c r="H1020" s="1"/>
  <c r="H1022" s="1"/>
  <c r="H1089"/>
  <c r="H1090" s="1"/>
  <c r="H1092" s="1"/>
  <c r="F1145"/>
  <c r="F1146" s="1"/>
  <c r="F1148" s="1"/>
  <c r="V1145"/>
  <c r="V1146" s="1"/>
  <c r="V1148" s="1"/>
  <c r="T130"/>
  <c r="T131" s="1"/>
  <c r="T133" s="1"/>
  <c r="P137"/>
  <c r="P138" s="1"/>
  <c r="P140" s="1"/>
  <c r="N466"/>
  <c r="N467" s="1"/>
  <c r="N469" s="1"/>
  <c r="H172"/>
  <c r="H173" s="1"/>
  <c r="H175" s="1"/>
  <c r="L123"/>
  <c r="L124" s="1"/>
  <c r="L126" s="1"/>
  <c r="H893"/>
  <c r="H894" s="1"/>
  <c r="H896" s="1"/>
  <c r="K1019"/>
  <c r="K1020" s="1"/>
  <c r="K1022" s="1"/>
  <c r="C1068"/>
  <c r="C1069" s="1"/>
  <c r="C1071" s="1"/>
  <c r="S1068"/>
  <c r="S1069" s="1"/>
  <c r="S1071" s="1"/>
  <c r="F172"/>
  <c r="F173" s="1"/>
  <c r="F175" s="1"/>
  <c r="Q893"/>
  <c r="Q894" s="1"/>
  <c r="Q896" s="1"/>
  <c r="I1019"/>
  <c r="I1020" s="1"/>
  <c r="I1022" s="1"/>
  <c r="L1089"/>
  <c r="L1090" s="1"/>
  <c r="L1092" s="1"/>
  <c r="O1145"/>
  <c r="O1146" s="1"/>
  <c r="O1148" s="1"/>
  <c r="Q1068"/>
  <c r="Q1069" s="1"/>
  <c r="Q1071" s="1"/>
  <c r="I1068"/>
  <c r="I1069" s="1"/>
  <c r="I1071" s="1"/>
  <c r="H774"/>
  <c r="H775" s="1"/>
  <c r="H777" s="1"/>
  <c r="L774"/>
  <c r="L775" s="1"/>
  <c r="L777" s="1"/>
  <c r="T774"/>
  <c r="T775" s="1"/>
  <c r="T777" s="1"/>
  <c r="I774"/>
  <c r="I775" s="1"/>
  <c r="I777" s="1"/>
  <c r="K242"/>
  <c r="K243" s="1"/>
  <c r="K245" s="1"/>
  <c r="V788"/>
  <c r="V789" s="1"/>
  <c r="V791" s="1"/>
  <c r="N788"/>
  <c r="N789" s="1"/>
  <c r="N791" s="1"/>
  <c r="F788"/>
  <c r="F789" s="1"/>
  <c r="F791" s="1"/>
  <c r="L242"/>
  <c r="L243" s="1"/>
  <c r="L245" s="1"/>
  <c r="O242"/>
  <c r="O243" s="1"/>
  <c r="O245" s="1"/>
  <c r="G242"/>
  <c r="G243" s="1"/>
  <c r="G245" s="1"/>
  <c r="D788"/>
  <c r="D789" s="1"/>
  <c r="D791" s="1"/>
  <c r="T788"/>
  <c r="T789" s="1"/>
  <c r="T791" s="1"/>
  <c r="P788"/>
  <c r="P789" s="1"/>
  <c r="P791" s="1"/>
  <c r="L788"/>
  <c r="L789" s="1"/>
  <c r="L791" s="1"/>
  <c r="H788"/>
  <c r="H789" s="1"/>
  <c r="H791" s="1"/>
  <c r="P242"/>
  <c r="P243" s="1"/>
  <c r="P245" s="1"/>
  <c r="T242"/>
  <c r="T243" s="1"/>
  <c r="T245" s="1"/>
  <c r="D242"/>
  <c r="D243" s="1"/>
  <c r="D245" s="1"/>
  <c r="G767"/>
  <c r="G768" s="1"/>
  <c r="G770" s="1"/>
  <c r="O767"/>
  <c r="O768" s="1"/>
  <c r="O770" s="1"/>
  <c r="E151"/>
  <c r="E152" s="1"/>
  <c r="E154" s="1"/>
  <c r="L172"/>
  <c r="L173" s="1"/>
  <c r="L175" s="1"/>
  <c r="Q172"/>
  <c r="Q173" s="1"/>
  <c r="Q175" s="1"/>
  <c r="E123"/>
  <c r="E124" s="1"/>
  <c r="E126" s="1"/>
  <c r="U123"/>
  <c r="U124" s="1"/>
  <c r="U126" s="1"/>
  <c r="O172"/>
  <c r="O173" s="1"/>
  <c r="O175" s="1"/>
  <c r="K466"/>
  <c r="K467" s="1"/>
  <c r="K469" s="1"/>
  <c r="G893"/>
  <c r="G894" s="1"/>
  <c r="G896" s="1"/>
  <c r="O893"/>
  <c r="O894" s="1"/>
  <c r="O896" s="1"/>
  <c r="L1019"/>
  <c r="L1020" s="1"/>
  <c r="L1022" s="1"/>
  <c r="T1019"/>
  <c r="T1020" s="1"/>
  <c r="T1022" s="1"/>
  <c r="J1145"/>
  <c r="J1146" s="1"/>
  <c r="J1148" s="1"/>
  <c r="R1145"/>
  <c r="R1146" s="1"/>
  <c r="R1148" s="1"/>
  <c r="L130"/>
  <c r="L131" s="1"/>
  <c r="L133" s="1"/>
  <c r="J151"/>
  <c r="J152" s="1"/>
  <c r="J154" s="1"/>
  <c r="H137"/>
  <c r="H138" s="1"/>
  <c r="H140" s="1"/>
  <c r="R466"/>
  <c r="R467" s="1"/>
  <c r="R469" s="1"/>
  <c r="J466"/>
  <c r="J467" s="1"/>
  <c r="J469" s="1"/>
  <c r="V172"/>
  <c r="V173" s="1"/>
  <c r="V175" s="1"/>
  <c r="K172"/>
  <c r="K173" s="1"/>
  <c r="K175" s="1"/>
  <c r="P123"/>
  <c r="P124" s="1"/>
  <c r="P126" s="1"/>
  <c r="H123"/>
  <c r="H124" s="1"/>
  <c r="H126" s="1"/>
  <c r="C172"/>
  <c r="C173" s="1"/>
  <c r="C175" s="1"/>
  <c r="E1145"/>
  <c r="E1146" s="1"/>
  <c r="E1148" s="1"/>
  <c r="K123"/>
  <c r="K124" s="1"/>
  <c r="K126" s="1"/>
  <c r="E466"/>
  <c r="E467" s="1"/>
  <c r="E469" s="1"/>
  <c r="I893"/>
  <c r="I894" s="1"/>
  <c r="I896" s="1"/>
  <c r="Q1019"/>
  <c r="Q1020" s="1"/>
  <c r="Q1022" s="1"/>
  <c r="D1019"/>
  <c r="D1020" s="1"/>
  <c r="D1022" s="1"/>
  <c r="H1061"/>
  <c r="H1062" s="1"/>
  <c r="H1064" s="1"/>
  <c r="D1089"/>
  <c r="D1090" s="1"/>
  <c r="D1092" s="1"/>
  <c r="G1145"/>
  <c r="G1146" s="1"/>
  <c r="G1148" s="1"/>
  <c r="S171" i="34"/>
  <c r="J1124" i="35" s="1"/>
  <c r="J1125" s="1"/>
  <c r="J1127" s="1"/>
  <c r="L1005"/>
  <c r="L1006" s="1"/>
  <c r="L1008" s="1"/>
  <c r="O1005"/>
  <c r="O1006" s="1"/>
  <c r="O1008" s="1"/>
  <c r="F774"/>
  <c r="F775" s="1"/>
  <c r="F777" s="1"/>
  <c r="J774"/>
  <c r="J775" s="1"/>
  <c r="J777" s="1"/>
  <c r="N774"/>
  <c r="N775" s="1"/>
  <c r="N777" s="1"/>
  <c r="R774"/>
  <c r="R775" s="1"/>
  <c r="R777" s="1"/>
  <c r="V774"/>
  <c r="V775" s="1"/>
  <c r="V777" s="1"/>
  <c r="E774"/>
  <c r="E775" s="1"/>
  <c r="E777" s="1"/>
  <c r="M774"/>
  <c r="M775" s="1"/>
  <c r="M777" s="1"/>
  <c r="U774"/>
  <c r="U775" s="1"/>
  <c r="U777" s="1"/>
  <c r="P767"/>
  <c r="P768" s="1"/>
  <c r="P770" s="1"/>
  <c r="C1005"/>
  <c r="E767"/>
  <c r="E768" s="1"/>
  <c r="E770" s="1"/>
  <c r="I767"/>
  <c r="I768" s="1"/>
  <c r="I770" s="1"/>
  <c r="M767"/>
  <c r="M768" s="1"/>
  <c r="M770" s="1"/>
  <c r="Q767"/>
  <c r="Q768" s="1"/>
  <c r="Q770" s="1"/>
  <c r="H767"/>
  <c r="H768" s="1"/>
  <c r="H770" s="1"/>
  <c r="J767"/>
  <c r="J768" s="1"/>
  <c r="J770" s="1"/>
  <c r="D774"/>
  <c r="D775" s="1"/>
  <c r="D777" s="1"/>
  <c r="C774"/>
  <c r="C775" s="1"/>
  <c r="C777" s="1"/>
  <c r="S774"/>
  <c r="S775" s="1"/>
  <c r="S777" s="1"/>
  <c r="K774"/>
  <c r="K775" s="1"/>
  <c r="K777" s="1"/>
  <c r="S767"/>
  <c r="S768" s="1"/>
  <c r="S770" s="1"/>
  <c r="D767"/>
  <c r="D768" s="1"/>
  <c r="D770" s="1"/>
  <c r="L767"/>
  <c r="L768" s="1"/>
  <c r="L770" s="1"/>
  <c r="T767"/>
  <c r="T768" s="1"/>
  <c r="T770" s="1"/>
  <c r="C767"/>
  <c r="C768" s="1"/>
  <c r="C770" s="1"/>
  <c r="F767"/>
  <c r="F768" s="1"/>
  <c r="F770" s="1"/>
  <c r="V767"/>
  <c r="V768" s="1"/>
  <c r="V770" s="1"/>
  <c r="N767"/>
  <c r="N768" s="1"/>
  <c r="N770" s="1"/>
  <c r="S137"/>
  <c r="S138" s="1"/>
  <c r="S140" s="1"/>
  <c r="O137"/>
  <c r="O138" s="1"/>
  <c r="O140" s="1"/>
  <c r="K137"/>
  <c r="K138" s="1"/>
  <c r="K140" s="1"/>
  <c r="G137"/>
  <c r="G138" s="1"/>
  <c r="G140" s="1"/>
  <c r="C137"/>
  <c r="C138" s="1"/>
  <c r="C140" s="1"/>
  <c r="S130"/>
  <c r="S131" s="1"/>
  <c r="S133" s="1"/>
  <c r="O130"/>
  <c r="O131" s="1"/>
  <c r="O133" s="1"/>
  <c r="K130"/>
  <c r="K131" s="1"/>
  <c r="K133" s="1"/>
  <c r="G130"/>
  <c r="G131" s="1"/>
  <c r="G133" s="1"/>
  <c r="C130"/>
  <c r="U165"/>
  <c r="U166" s="1"/>
  <c r="U168" s="1"/>
  <c r="Q165"/>
  <c r="Q166" s="1"/>
  <c r="Q168" s="1"/>
  <c r="M165"/>
  <c r="M166" s="1"/>
  <c r="M168" s="1"/>
  <c r="I165"/>
  <c r="I166" s="1"/>
  <c r="I168" s="1"/>
  <c r="T151"/>
  <c r="T152" s="1"/>
  <c r="T154" s="1"/>
  <c r="L151"/>
  <c r="L152" s="1"/>
  <c r="L154" s="1"/>
  <c r="D151"/>
  <c r="D152" s="1"/>
  <c r="D154" s="1"/>
  <c r="S151"/>
  <c r="S152" s="1"/>
  <c r="S154" s="1"/>
  <c r="O151"/>
  <c r="O152" s="1"/>
  <c r="O154" s="1"/>
  <c r="K151"/>
  <c r="K152" s="1"/>
  <c r="K154" s="1"/>
  <c r="G151"/>
  <c r="G152" s="1"/>
  <c r="G154" s="1"/>
  <c r="C151"/>
  <c r="P172"/>
  <c r="P173" s="1"/>
  <c r="P175" s="1"/>
  <c r="G172"/>
  <c r="G173" s="1"/>
  <c r="G175" s="1"/>
  <c r="U172"/>
  <c r="U173" s="1"/>
  <c r="U175" s="1"/>
  <c r="M172"/>
  <c r="M173" s="1"/>
  <c r="M175" s="1"/>
  <c r="D172"/>
  <c r="D173" s="1"/>
  <c r="D175" s="1"/>
  <c r="U1061"/>
  <c r="U1062" s="1"/>
  <c r="U1064" s="1"/>
  <c r="Q1061"/>
  <c r="Q1062" s="1"/>
  <c r="Q1064" s="1"/>
  <c r="M1061"/>
  <c r="M1062" s="1"/>
  <c r="M1064" s="1"/>
  <c r="I1061"/>
  <c r="I1062" s="1"/>
  <c r="I1064" s="1"/>
  <c r="E1061"/>
  <c r="E1062" s="1"/>
  <c r="E1064" s="1"/>
  <c r="U1089"/>
  <c r="U1090" s="1"/>
  <c r="U1092" s="1"/>
  <c r="Q1089"/>
  <c r="Q1090" s="1"/>
  <c r="Q1092" s="1"/>
  <c r="M1089"/>
  <c r="M1090" s="1"/>
  <c r="M1092" s="1"/>
  <c r="I1089"/>
  <c r="I1090" s="1"/>
  <c r="I1092" s="1"/>
  <c r="E1089"/>
  <c r="E1090" s="1"/>
  <c r="E1092" s="1"/>
  <c r="C1146"/>
  <c r="C1148" s="1"/>
  <c r="S1117"/>
  <c r="S1118" s="1"/>
  <c r="S1120" s="1"/>
  <c r="O1117"/>
  <c r="O1118" s="1"/>
  <c r="O1120" s="1"/>
  <c r="K1117"/>
  <c r="K1118" s="1"/>
  <c r="K1120" s="1"/>
  <c r="G1117"/>
  <c r="G1118" s="1"/>
  <c r="G1120" s="1"/>
  <c r="C1117"/>
  <c r="C1118" s="1"/>
  <c r="C1120" s="1"/>
  <c r="T1117"/>
  <c r="T1118" s="1"/>
  <c r="T1120" s="1"/>
  <c r="P1117"/>
  <c r="P1118" s="1"/>
  <c r="P1120" s="1"/>
  <c r="L1117"/>
  <c r="L1118" s="1"/>
  <c r="L1120" s="1"/>
  <c r="H1117"/>
  <c r="H1118" s="1"/>
  <c r="H1120" s="1"/>
  <c r="I123"/>
  <c r="I124" s="1"/>
  <c r="I126" s="1"/>
  <c r="Q123"/>
  <c r="Q124" s="1"/>
  <c r="Q126" s="1"/>
  <c r="F137"/>
  <c r="F138" s="1"/>
  <c r="F140" s="1"/>
  <c r="V137"/>
  <c r="V138" s="1"/>
  <c r="V140" s="1"/>
  <c r="J172"/>
  <c r="J173" s="1"/>
  <c r="J175" s="1"/>
  <c r="G466"/>
  <c r="G467" s="1"/>
  <c r="G469" s="1"/>
  <c r="O466"/>
  <c r="O467" s="1"/>
  <c r="O469" s="1"/>
  <c r="E893"/>
  <c r="E894" s="1"/>
  <c r="E896" s="1"/>
  <c r="J893"/>
  <c r="J894" s="1"/>
  <c r="J896" s="1"/>
  <c r="M893"/>
  <c r="M894" s="1"/>
  <c r="M896" s="1"/>
  <c r="R893"/>
  <c r="R894" s="1"/>
  <c r="R896" s="1"/>
  <c r="U893"/>
  <c r="U894" s="1"/>
  <c r="U896" s="1"/>
  <c r="F1019"/>
  <c r="F1020" s="1"/>
  <c r="F1022" s="1"/>
  <c r="J1019"/>
  <c r="J1020" s="1"/>
  <c r="J1022" s="1"/>
  <c r="N1019"/>
  <c r="N1020" s="1"/>
  <c r="N1022" s="1"/>
  <c r="R1019"/>
  <c r="R1020" s="1"/>
  <c r="R1022" s="1"/>
  <c r="V1019"/>
  <c r="V1020" s="1"/>
  <c r="V1022" s="1"/>
  <c r="L1061"/>
  <c r="L1062" s="1"/>
  <c r="L1064" s="1"/>
  <c r="R1061"/>
  <c r="R1062" s="1"/>
  <c r="R1064" s="1"/>
  <c r="N1089"/>
  <c r="N1090" s="1"/>
  <c r="N1092" s="1"/>
  <c r="T1089"/>
  <c r="T1090" s="1"/>
  <c r="T1092" s="1"/>
  <c r="H1145"/>
  <c r="H1146" s="1"/>
  <c r="H1148" s="1"/>
  <c r="L1145"/>
  <c r="L1146" s="1"/>
  <c r="L1148" s="1"/>
  <c r="P1145"/>
  <c r="P1146" s="1"/>
  <c r="P1148" s="1"/>
  <c r="T1145"/>
  <c r="T1146" s="1"/>
  <c r="T1148" s="1"/>
  <c r="P130"/>
  <c r="P131" s="1"/>
  <c r="P133" s="1"/>
  <c r="T137"/>
  <c r="T138" s="1"/>
  <c r="T140" s="1"/>
  <c r="L137"/>
  <c r="L138" s="1"/>
  <c r="L140" s="1"/>
  <c r="D137"/>
  <c r="D138" s="1"/>
  <c r="D140" s="1"/>
  <c r="T466"/>
  <c r="T467" s="1"/>
  <c r="T469" s="1"/>
  <c r="P466"/>
  <c r="P467" s="1"/>
  <c r="P469" s="1"/>
  <c r="L466"/>
  <c r="L467" s="1"/>
  <c r="L469" s="1"/>
  <c r="H466"/>
  <c r="H467" s="1"/>
  <c r="H469" s="1"/>
  <c r="D466"/>
  <c r="D467" s="1"/>
  <c r="D469" s="1"/>
  <c r="N172"/>
  <c r="N173" s="1"/>
  <c r="N175" s="1"/>
  <c r="S172"/>
  <c r="S173" s="1"/>
  <c r="S175" s="1"/>
  <c r="V123"/>
  <c r="V124" s="1"/>
  <c r="V126" s="1"/>
  <c r="R123"/>
  <c r="R124" s="1"/>
  <c r="R126" s="1"/>
  <c r="N123"/>
  <c r="N124" s="1"/>
  <c r="N126" s="1"/>
  <c r="J123"/>
  <c r="J124" s="1"/>
  <c r="J126" s="1"/>
  <c r="F123"/>
  <c r="F124" s="1"/>
  <c r="F126" s="1"/>
  <c r="Q459"/>
  <c r="Q460" s="1"/>
  <c r="Q462" s="1"/>
  <c r="I459"/>
  <c r="I460" s="1"/>
  <c r="I462" s="1"/>
  <c r="S459"/>
  <c r="S460" s="1"/>
  <c r="S462" s="1"/>
  <c r="K459"/>
  <c r="K460" s="1"/>
  <c r="K462" s="1"/>
  <c r="C459"/>
  <c r="C460" s="1"/>
  <c r="C462" s="1"/>
  <c r="T459"/>
  <c r="T460" s="1"/>
  <c r="T462" s="1"/>
  <c r="P459"/>
  <c r="P460" s="1"/>
  <c r="P462" s="1"/>
  <c r="L459"/>
  <c r="L460" s="1"/>
  <c r="L462" s="1"/>
  <c r="H459"/>
  <c r="H460" s="1"/>
  <c r="H462" s="1"/>
  <c r="J137"/>
  <c r="J138" s="1"/>
  <c r="J140" s="1"/>
  <c r="I466"/>
  <c r="I467" s="1"/>
  <c r="I469" s="1"/>
  <c r="P893"/>
  <c r="P894" s="1"/>
  <c r="P896" s="1"/>
  <c r="C1019"/>
  <c r="C1020" s="1"/>
  <c r="C1022" s="1"/>
  <c r="S1019"/>
  <c r="S1020" s="1"/>
  <c r="S1022" s="1"/>
  <c r="J1061"/>
  <c r="J1062" s="1"/>
  <c r="J1064" s="1"/>
  <c r="P1089"/>
  <c r="P1090" s="1"/>
  <c r="P1092" s="1"/>
  <c r="M1145"/>
  <c r="M1146" s="1"/>
  <c r="M1148" s="1"/>
  <c r="S123"/>
  <c r="S124" s="1"/>
  <c r="S126" s="1"/>
  <c r="C123"/>
  <c r="C124" s="1"/>
  <c r="C126" s="1"/>
  <c r="M466"/>
  <c r="M467" s="1"/>
  <c r="M469" s="1"/>
  <c r="V893"/>
  <c r="V894" s="1"/>
  <c r="V896" s="1"/>
  <c r="N893"/>
  <c r="N894" s="1"/>
  <c r="N896" s="1"/>
  <c r="U1019"/>
  <c r="U1020" s="1"/>
  <c r="U1022" s="1"/>
  <c r="M1019"/>
  <c r="M1020" s="1"/>
  <c r="M1022" s="1"/>
  <c r="V1061"/>
  <c r="V1062" s="1"/>
  <c r="V1064" s="1"/>
  <c r="V1089"/>
  <c r="V1090" s="1"/>
  <c r="V1092" s="1"/>
  <c r="F1089"/>
  <c r="F1090" s="1"/>
  <c r="F1092" s="1"/>
  <c r="S1145"/>
  <c r="S1146" s="1"/>
  <c r="S1148" s="1"/>
  <c r="K1145"/>
  <c r="K1146" s="1"/>
  <c r="K1148" s="1"/>
  <c r="R73" i="34"/>
  <c r="C451" i="35" s="1"/>
  <c r="W451" s="1"/>
  <c r="X451" s="1"/>
  <c r="R28" i="34"/>
  <c r="C143" i="35" s="1"/>
  <c r="R166" i="34"/>
  <c r="C1088" i="35" s="1"/>
  <c r="W1088" s="1"/>
  <c r="X1088" s="1"/>
  <c r="P1005"/>
  <c r="P1006" s="1"/>
  <c r="P1008" s="1"/>
  <c r="H1005"/>
  <c r="H1006" s="1"/>
  <c r="H1008" s="1"/>
  <c r="S1005"/>
  <c r="S1006" s="1"/>
  <c r="S1008" s="1"/>
  <c r="K1005"/>
  <c r="K1006" s="1"/>
  <c r="K1008" s="1"/>
  <c r="W886"/>
  <c r="X886" s="1"/>
  <c r="G1005"/>
  <c r="G1006" s="1"/>
  <c r="G1008" s="1"/>
  <c r="R182" i="34"/>
  <c r="C1200" i="35" s="1"/>
  <c r="W1200" s="1"/>
  <c r="X1200" s="1"/>
  <c r="C1124"/>
  <c r="C1125" s="1"/>
  <c r="C1127" s="1"/>
  <c r="W1004"/>
  <c r="C1006"/>
  <c r="C1008" s="1"/>
  <c r="V144"/>
  <c r="V145" s="1"/>
  <c r="V147" s="1"/>
  <c r="N144"/>
  <c r="N145" s="1"/>
  <c r="N147" s="1"/>
  <c r="E144"/>
  <c r="E145" s="1"/>
  <c r="E147" s="1"/>
  <c r="S144"/>
  <c r="S145" s="1"/>
  <c r="S147" s="1"/>
  <c r="K144"/>
  <c r="K145" s="1"/>
  <c r="K147" s="1"/>
  <c r="T158"/>
  <c r="T159" s="1"/>
  <c r="T161" s="1"/>
  <c r="P158"/>
  <c r="P159" s="1"/>
  <c r="P161" s="1"/>
  <c r="L158"/>
  <c r="L159" s="1"/>
  <c r="L161" s="1"/>
  <c r="H158"/>
  <c r="H159" s="1"/>
  <c r="H161" s="1"/>
  <c r="D158"/>
  <c r="D159" s="1"/>
  <c r="D161" s="1"/>
  <c r="U242"/>
  <c r="U243" s="1"/>
  <c r="U245" s="1"/>
  <c r="Q242"/>
  <c r="Q243" s="1"/>
  <c r="Q245" s="1"/>
  <c r="M242"/>
  <c r="M243" s="1"/>
  <c r="M245" s="1"/>
  <c r="I242"/>
  <c r="I243" s="1"/>
  <c r="I245" s="1"/>
  <c r="E242"/>
  <c r="E243" s="1"/>
  <c r="E245" s="1"/>
  <c r="U1047"/>
  <c r="U1048" s="1"/>
  <c r="U1050" s="1"/>
  <c r="Q1047"/>
  <c r="Q1048" s="1"/>
  <c r="Q1050" s="1"/>
  <c r="M1047"/>
  <c r="M1048" s="1"/>
  <c r="M1050" s="1"/>
  <c r="I1047"/>
  <c r="I1048" s="1"/>
  <c r="I1050" s="1"/>
  <c r="E1047"/>
  <c r="E1048" s="1"/>
  <c r="E1050" s="1"/>
  <c r="V1152"/>
  <c r="V1153" s="1"/>
  <c r="V1155" s="1"/>
  <c r="R1152"/>
  <c r="R1153" s="1"/>
  <c r="R1155" s="1"/>
  <c r="N1152"/>
  <c r="N1153" s="1"/>
  <c r="N1155" s="1"/>
  <c r="J1152"/>
  <c r="J1153" s="1"/>
  <c r="J1155" s="1"/>
  <c r="F1152"/>
  <c r="F1153" s="1"/>
  <c r="F1155" s="1"/>
  <c r="C1195"/>
  <c r="C1197" s="1"/>
  <c r="L144"/>
  <c r="L145" s="1"/>
  <c r="L147" s="1"/>
  <c r="Q144"/>
  <c r="Q145" s="1"/>
  <c r="Q147" s="1"/>
  <c r="D144"/>
  <c r="D145" s="1"/>
  <c r="D147" s="1"/>
  <c r="H144"/>
  <c r="H145" s="1"/>
  <c r="H147" s="1"/>
  <c r="C788"/>
  <c r="C789" s="1"/>
  <c r="C791" s="1"/>
  <c r="U788"/>
  <c r="U789" s="1"/>
  <c r="U791" s="1"/>
  <c r="S788"/>
  <c r="S789" s="1"/>
  <c r="S791" s="1"/>
  <c r="Q788"/>
  <c r="Q789" s="1"/>
  <c r="Q791" s="1"/>
  <c r="O788"/>
  <c r="O789" s="1"/>
  <c r="O791" s="1"/>
  <c r="M788"/>
  <c r="M789" s="1"/>
  <c r="M791" s="1"/>
  <c r="K788"/>
  <c r="K789" s="1"/>
  <c r="K791" s="1"/>
  <c r="I788"/>
  <c r="I789" s="1"/>
  <c r="I791" s="1"/>
  <c r="G788"/>
  <c r="G789" s="1"/>
  <c r="G791" s="1"/>
  <c r="R242"/>
  <c r="R243" s="1"/>
  <c r="R245" s="1"/>
  <c r="J242"/>
  <c r="J243" s="1"/>
  <c r="J245" s="1"/>
  <c r="V242"/>
  <c r="V243" s="1"/>
  <c r="V245" s="1"/>
  <c r="N242"/>
  <c r="N243" s="1"/>
  <c r="N245" s="1"/>
  <c r="F753"/>
  <c r="F754" s="1"/>
  <c r="F756" s="1"/>
  <c r="J753"/>
  <c r="J754" s="1"/>
  <c r="J756" s="1"/>
  <c r="N753"/>
  <c r="N754" s="1"/>
  <c r="N756" s="1"/>
  <c r="R753"/>
  <c r="R754" s="1"/>
  <c r="R756" s="1"/>
  <c r="V753"/>
  <c r="V754" s="1"/>
  <c r="V756" s="1"/>
  <c r="D977"/>
  <c r="D978" s="1"/>
  <c r="D980" s="1"/>
  <c r="H977"/>
  <c r="H978" s="1"/>
  <c r="H980" s="1"/>
  <c r="L977"/>
  <c r="L978" s="1"/>
  <c r="L980" s="1"/>
  <c r="P977"/>
  <c r="P978" s="1"/>
  <c r="P980" s="1"/>
  <c r="L1047"/>
  <c r="L1048" s="1"/>
  <c r="L1050" s="1"/>
  <c r="R1047"/>
  <c r="R1048" s="1"/>
  <c r="R1050" s="1"/>
  <c r="F1103"/>
  <c r="F1104" s="1"/>
  <c r="F1106" s="1"/>
  <c r="V1103"/>
  <c r="V1104" s="1"/>
  <c r="V1106" s="1"/>
  <c r="E1159"/>
  <c r="E1160" s="1"/>
  <c r="E1162" s="1"/>
  <c r="I1159"/>
  <c r="I1160" s="1"/>
  <c r="I1162" s="1"/>
  <c r="M1159"/>
  <c r="M1160" s="1"/>
  <c r="M1162" s="1"/>
  <c r="Q1159"/>
  <c r="Q1160" s="1"/>
  <c r="Q1162" s="1"/>
  <c r="U1159"/>
  <c r="U1160" s="1"/>
  <c r="U1162" s="1"/>
  <c r="F1124"/>
  <c r="F1125" s="1"/>
  <c r="F1127" s="1"/>
  <c r="V1124"/>
  <c r="V1125" s="1"/>
  <c r="V1127" s="1"/>
  <c r="G1194"/>
  <c r="G1195" s="1"/>
  <c r="G1197" s="1"/>
  <c r="K1194"/>
  <c r="K1195" s="1"/>
  <c r="K1197" s="1"/>
  <c r="O1194"/>
  <c r="O1195" s="1"/>
  <c r="O1197" s="1"/>
  <c r="S1194"/>
  <c r="S1195" s="1"/>
  <c r="S1197" s="1"/>
  <c r="F1201"/>
  <c r="F1202" s="1"/>
  <c r="F1204" s="1"/>
  <c r="J1201"/>
  <c r="J1202" s="1"/>
  <c r="J1204" s="1"/>
  <c r="N1201"/>
  <c r="N1202" s="1"/>
  <c r="N1204" s="1"/>
  <c r="R1201"/>
  <c r="R1202" s="1"/>
  <c r="R1204" s="1"/>
  <c r="V1201"/>
  <c r="V1202" s="1"/>
  <c r="V1204" s="1"/>
  <c r="S158"/>
  <c r="S159" s="1"/>
  <c r="S161" s="1"/>
  <c r="K158"/>
  <c r="K159" s="1"/>
  <c r="K161" s="1"/>
  <c r="V1075"/>
  <c r="V1076" s="1"/>
  <c r="V1078" s="1"/>
  <c r="R1075"/>
  <c r="R1076" s="1"/>
  <c r="R1078" s="1"/>
  <c r="N1075"/>
  <c r="N1076" s="1"/>
  <c r="N1078" s="1"/>
  <c r="J1075"/>
  <c r="J1076" s="1"/>
  <c r="J1078" s="1"/>
  <c r="F1075"/>
  <c r="F1076" s="1"/>
  <c r="F1078" s="1"/>
  <c r="U1075"/>
  <c r="U1076" s="1"/>
  <c r="U1078" s="1"/>
  <c r="Q1075"/>
  <c r="Q1076" s="1"/>
  <c r="Q1078" s="1"/>
  <c r="M1075"/>
  <c r="M1076" s="1"/>
  <c r="M1078" s="1"/>
  <c r="I1075"/>
  <c r="I1076" s="1"/>
  <c r="I1078" s="1"/>
  <c r="M753"/>
  <c r="M754" s="1"/>
  <c r="M756" s="1"/>
  <c r="E977"/>
  <c r="E978" s="1"/>
  <c r="E980" s="1"/>
  <c r="S977"/>
  <c r="S978" s="1"/>
  <c r="S980" s="1"/>
  <c r="F1047"/>
  <c r="F1048" s="1"/>
  <c r="F1050" s="1"/>
  <c r="O1103"/>
  <c r="O1104" s="1"/>
  <c r="O1106" s="1"/>
  <c r="F1180"/>
  <c r="F1181" s="1"/>
  <c r="F1183" s="1"/>
  <c r="M1180"/>
  <c r="M1181" s="1"/>
  <c r="M1183" s="1"/>
  <c r="T1180"/>
  <c r="T1181" s="1"/>
  <c r="T1183" s="1"/>
  <c r="C1152"/>
  <c r="S1152"/>
  <c r="S1153" s="1"/>
  <c r="S1155" s="1"/>
  <c r="L1159"/>
  <c r="L1160" s="1"/>
  <c r="L1162" s="1"/>
  <c r="H1194"/>
  <c r="H1195" s="1"/>
  <c r="H1197" s="1"/>
  <c r="C1201"/>
  <c r="S1201"/>
  <c r="S1202" s="1"/>
  <c r="S1204" s="1"/>
  <c r="O753"/>
  <c r="O754" s="1"/>
  <c r="O756" s="1"/>
  <c r="G753"/>
  <c r="G754" s="1"/>
  <c r="G756" s="1"/>
  <c r="T977"/>
  <c r="T978" s="1"/>
  <c r="T980" s="1"/>
  <c r="O977"/>
  <c r="O978" s="1"/>
  <c r="O980" s="1"/>
  <c r="T1047"/>
  <c r="T1048" s="1"/>
  <c r="T1050" s="1"/>
  <c r="D1047"/>
  <c r="D1048" s="1"/>
  <c r="D1050" s="1"/>
  <c r="M1124"/>
  <c r="M1125" s="1"/>
  <c r="M1127" s="1"/>
  <c r="V1159"/>
  <c r="V1160" s="1"/>
  <c r="V1162" s="1"/>
  <c r="N1159"/>
  <c r="N1160" s="1"/>
  <c r="N1162" s="1"/>
  <c r="V1194"/>
  <c r="V1195" s="1"/>
  <c r="V1197" s="1"/>
  <c r="N1194"/>
  <c r="N1195" s="1"/>
  <c r="N1197" s="1"/>
  <c r="U1201"/>
  <c r="U1202" s="1"/>
  <c r="U1204" s="1"/>
  <c r="M1201"/>
  <c r="M1202" s="1"/>
  <c r="M1204" s="1"/>
  <c r="Q1152"/>
  <c r="Q1153" s="1"/>
  <c r="Q1155" s="1"/>
  <c r="U1180"/>
  <c r="U1181" s="1"/>
  <c r="U1183" s="1"/>
  <c r="R1180"/>
  <c r="R1181" s="1"/>
  <c r="R1183" s="1"/>
  <c r="N1180"/>
  <c r="N1181" s="1"/>
  <c r="N1183" s="1"/>
  <c r="I1180"/>
  <c r="I1181" s="1"/>
  <c r="I1183" s="1"/>
  <c r="S157" i="34"/>
  <c r="M1026" i="35" s="1"/>
  <c r="M1027" s="1"/>
  <c r="M1029" s="1"/>
  <c r="S178" i="34"/>
  <c r="E1173" i="35" s="1"/>
  <c r="E1174" s="1"/>
  <c r="E1176" s="1"/>
  <c r="V1005"/>
  <c r="V1006" s="1"/>
  <c r="V1008" s="1"/>
  <c r="R1005"/>
  <c r="R1006" s="1"/>
  <c r="R1008" s="1"/>
  <c r="N1005"/>
  <c r="N1006" s="1"/>
  <c r="N1008" s="1"/>
  <c r="J1005"/>
  <c r="J1006" s="1"/>
  <c r="J1008" s="1"/>
  <c r="F1005"/>
  <c r="F1006" s="1"/>
  <c r="F1008" s="1"/>
  <c r="U1005"/>
  <c r="U1006" s="1"/>
  <c r="U1008" s="1"/>
  <c r="Q1005"/>
  <c r="Q1006" s="1"/>
  <c r="Q1008" s="1"/>
  <c r="M1005"/>
  <c r="M1006" s="1"/>
  <c r="M1008" s="1"/>
  <c r="I1005"/>
  <c r="I1006" s="1"/>
  <c r="I1008" s="1"/>
  <c r="C159"/>
  <c r="C161" s="1"/>
  <c r="W157"/>
  <c r="X157" s="1"/>
  <c r="D15" i="6"/>
  <c r="C12" i="30" s="1"/>
  <c r="W12" s="1"/>
  <c r="C12" i="29"/>
  <c r="W12" s="1"/>
  <c r="X12" s="1"/>
  <c r="V86" i="38"/>
  <c r="T86"/>
  <c r="R86"/>
  <c r="P86"/>
  <c r="N86"/>
  <c r="L86"/>
  <c r="J86"/>
  <c r="H86"/>
  <c r="F86"/>
  <c r="D86"/>
  <c r="U86"/>
  <c r="S86"/>
  <c r="Q86"/>
  <c r="O86"/>
  <c r="M86"/>
  <c r="K86"/>
  <c r="I86"/>
  <c r="G86"/>
  <c r="E86"/>
  <c r="C86"/>
  <c r="U133" i="30"/>
  <c r="S133"/>
  <c r="Q133"/>
  <c r="O133"/>
  <c r="M133"/>
  <c r="K133"/>
  <c r="I133"/>
  <c r="G133"/>
  <c r="E133"/>
  <c r="C133"/>
  <c r="V133"/>
  <c r="T133"/>
  <c r="R133"/>
  <c r="P133"/>
  <c r="N133"/>
  <c r="L133"/>
  <c r="J133"/>
  <c r="H133"/>
  <c r="F133"/>
  <c r="D133"/>
  <c r="N151" i="35"/>
  <c r="N152" s="1"/>
  <c r="N154" s="1"/>
  <c r="F151"/>
  <c r="F152" s="1"/>
  <c r="F154" s="1"/>
  <c r="V151"/>
  <c r="V152" s="1"/>
  <c r="V154" s="1"/>
  <c r="C760"/>
  <c r="E760"/>
  <c r="E761" s="1"/>
  <c r="E763" s="1"/>
  <c r="G760"/>
  <c r="G761" s="1"/>
  <c r="G763" s="1"/>
  <c r="I760"/>
  <c r="I761" s="1"/>
  <c r="I763" s="1"/>
  <c r="K760"/>
  <c r="K761" s="1"/>
  <c r="K763" s="1"/>
  <c r="M760"/>
  <c r="M761" s="1"/>
  <c r="M763" s="1"/>
  <c r="O760"/>
  <c r="O761" s="1"/>
  <c r="O763" s="1"/>
  <c r="Q760"/>
  <c r="Q761" s="1"/>
  <c r="Q763" s="1"/>
  <c r="S760"/>
  <c r="S761" s="1"/>
  <c r="S763" s="1"/>
  <c r="U760"/>
  <c r="U761" s="1"/>
  <c r="U763" s="1"/>
  <c r="D760"/>
  <c r="D761" s="1"/>
  <c r="D763" s="1"/>
  <c r="F760"/>
  <c r="F761" s="1"/>
  <c r="F763" s="1"/>
  <c r="H760"/>
  <c r="H761" s="1"/>
  <c r="H763" s="1"/>
  <c r="J760"/>
  <c r="J761" s="1"/>
  <c r="J763" s="1"/>
  <c r="L760"/>
  <c r="L761" s="1"/>
  <c r="L763" s="1"/>
  <c r="N760"/>
  <c r="N761" s="1"/>
  <c r="N763" s="1"/>
  <c r="P760"/>
  <c r="P761" s="1"/>
  <c r="P763" s="1"/>
  <c r="R760"/>
  <c r="R761" s="1"/>
  <c r="R763" s="1"/>
  <c r="T760"/>
  <c r="T761" s="1"/>
  <c r="T763" s="1"/>
  <c r="V760"/>
  <c r="V761" s="1"/>
  <c r="V763" s="1"/>
  <c r="C452"/>
  <c r="E452"/>
  <c r="E453" s="1"/>
  <c r="E455" s="1"/>
  <c r="G452"/>
  <c r="G453" s="1"/>
  <c r="G455" s="1"/>
  <c r="I452"/>
  <c r="I453" s="1"/>
  <c r="I455" s="1"/>
  <c r="K452"/>
  <c r="K453" s="1"/>
  <c r="K455" s="1"/>
  <c r="M452"/>
  <c r="M453" s="1"/>
  <c r="M455" s="1"/>
  <c r="O452"/>
  <c r="O453" s="1"/>
  <c r="O455" s="1"/>
  <c r="Q452"/>
  <c r="Q453" s="1"/>
  <c r="Q455" s="1"/>
  <c r="S452"/>
  <c r="S453" s="1"/>
  <c r="S455" s="1"/>
  <c r="U452"/>
  <c r="U453" s="1"/>
  <c r="U455" s="1"/>
  <c r="D452"/>
  <c r="D453" s="1"/>
  <c r="D455" s="1"/>
  <c r="F452"/>
  <c r="F453" s="1"/>
  <c r="F455" s="1"/>
  <c r="H452"/>
  <c r="H453" s="1"/>
  <c r="H455" s="1"/>
  <c r="J452"/>
  <c r="J453" s="1"/>
  <c r="J455" s="1"/>
  <c r="L452"/>
  <c r="L453" s="1"/>
  <c r="L455" s="1"/>
  <c r="N452"/>
  <c r="N453" s="1"/>
  <c r="N455" s="1"/>
  <c r="P452"/>
  <c r="P453" s="1"/>
  <c r="P455" s="1"/>
  <c r="R452"/>
  <c r="R453" s="1"/>
  <c r="R455" s="1"/>
  <c r="T452"/>
  <c r="T453" s="1"/>
  <c r="T455" s="1"/>
  <c r="V452"/>
  <c r="V453" s="1"/>
  <c r="V455" s="1"/>
  <c r="C1054"/>
  <c r="E1054"/>
  <c r="E1055" s="1"/>
  <c r="E1057" s="1"/>
  <c r="G1054"/>
  <c r="G1055" s="1"/>
  <c r="G1057" s="1"/>
  <c r="I1054"/>
  <c r="I1055" s="1"/>
  <c r="I1057" s="1"/>
  <c r="K1054"/>
  <c r="K1055" s="1"/>
  <c r="K1057" s="1"/>
  <c r="M1054"/>
  <c r="M1055" s="1"/>
  <c r="M1057" s="1"/>
  <c r="O1054"/>
  <c r="O1055" s="1"/>
  <c r="O1057" s="1"/>
  <c r="Q1054"/>
  <c r="Q1055" s="1"/>
  <c r="Q1057" s="1"/>
  <c r="S1054"/>
  <c r="S1055" s="1"/>
  <c r="S1057" s="1"/>
  <c r="U1054"/>
  <c r="U1055" s="1"/>
  <c r="U1057" s="1"/>
  <c r="F1054"/>
  <c r="F1055" s="1"/>
  <c r="F1057" s="1"/>
  <c r="J1054"/>
  <c r="J1055" s="1"/>
  <c r="J1057" s="1"/>
  <c r="N1054"/>
  <c r="N1055" s="1"/>
  <c r="N1057" s="1"/>
  <c r="R1054"/>
  <c r="R1055" s="1"/>
  <c r="R1057" s="1"/>
  <c r="V1054"/>
  <c r="V1055" s="1"/>
  <c r="V1057" s="1"/>
  <c r="D1054"/>
  <c r="D1055" s="1"/>
  <c r="D1057" s="1"/>
  <c r="H1054"/>
  <c r="H1055" s="1"/>
  <c r="H1057" s="1"/>
  <c r="L1054"/>
  <c r="L1055" s="1"/>
  <c r="L1057" s="1"/>
  <c r="P1054"/>
  <c r="P1055" s="1"/>
  <c r="P1057" s="1"/>
  <c r="T1054"/>
  <c r="T1055" s="1"/>
  <c r="T1057" s="1"/>
  <c r="C1096"/>
  <c r="E1096"/>
  <c r="E1097" s="1"/>
  <c r="E1099" s="1"/>
  <c r="G1096"/>
  <c r="G1097" s="1"/>
  <c r="G1099" s="1"/>
  <c r="I1096"/>
  <c r="I1097" s="1"/>
  <c r="I1099" s="1"/>
  <c r="K1096"/>
  <c r="K1097" s="1"/>
  <c r="K1099" s="1"/>
  <c r="M1096"/>
  <c r="M1097" s="1"/>
  <c r="M1099" s="1"/>
  <c r="O1096"/>
  <c r="O1097" s="1"/>
  <c r="O1099" s="1"/>
  <c r="Q1096"/>
  <c r="Q1097" s="1"/>
  <c r="Q1099" s="1"/>
  <c r="S1096"/>
  <c r="S1097" s="1"/>
  <c r="S1099" s="1"/>
  <c r="U1096"/>
  <c r="U1097" s="1"/>
  <c r="U1099" s="1"/>
  <c r="D1096"/>
  <c r="D1097" s="1"/>
  <c r="D1099" s="1"/>
  <c r="F1096"/>
  <c r="F1097" s="1"/>
  <c r="F1099" s="1"/>
  <c r="H1096"/>
  <c r="H1097" s="1"/>
  <c r="H1099" s="1"/>
  <c r="J1096"/>
  <c r="J1097" s="1"/>
  <c r="J1099" s="1"/>
  <c r="L1096"/>
  <c r="L1097" s="1"/>
  <c r="L1099" s="1"/>
  <c r="N1096"/>
  <c r="N1097" s="1"/>
  <c r="N1099" s="1"/>
  <c r="P1096"/>
  <c r="P1097" s="1"/>
  <c r="P1099" s="1"/>
  <c r="R1096"/>
  <c r="R1097" s="1"/>
  <c r="R1099" s="1"/>
  <c r="T1096"/>
  <c r="T1097" s="1"/>
  <c r="T1099" s="1"/>
  <c r="V1096"/>
  <c r="V1097" s="1"/>
  <c r="V1099" s="1"/>
  <c r="P1159"/>
  <c r="P1160" s="1"/>
  <c r="P1162" s="1"/>
  <c r="H1159"/>
  <c r="H1160" s="1"/>
  <c r="H1162" s="1"/>
  <c r="L1194"/>
  <c r="L1195" s="1"/>
  <c r="L1197" s="1"/>
  <c r="D1194"/>
  <c r="T1194"/>
  <c r="T1195" s="1"/>
  <c r="T1197" s="1"/>
  <c r="W52" i="30"/>
  <c r="X52" s="1"/>
  <c r="X30" i="38"/>
  <c r="W33"/>
  <c r="X33" s="1"/>
  <c r="F130" i="35"/>
  <c r="F131" s="1"/>
  <c r="F133" s="1"/>
  <c r="N130"/>
  <c r="N131" s="1"/>
  <c r="N133" s="1"/>
  <c r="V130"/>
  <c r="V131" s="1"/>
  <c r="V133" s="1"/>
  <c r="J130"/>
  <c r="J131" s="1"/>
  <c r="J133" s="1"/>
  <c r="R130"/>
  <c r="R131" s="1"/>
  <c r="R133" s="1"/>
  <c r="F165"/>
  <c r="F166" s="1"/>
  <c r="F168" s="1"/>
  <c r="J165"/>
  <c r="J166" s="1"/>
  <c r="J168" s="1"/>
  <c r="N165"/>
  <c r="N166" s="1"/>
  <c r="N168" s="1"/>
  <c r="R165"/>
  <c r="R166" s="1"/>
  <c r="R168" s="1"/>
  <c r="V165"/>
  <c r="V166" s="1"/>
  <c r="V168" s="1"/>
  <c r="D165"/>
  <c r="D166" s="1"/>
  <c r="D168" s="1"/>
  <c r="H165"/>
  <c r="H166" s="1"/>
  <c r="H168" s="1"/>
  <c r="L165"/>
  <c r="L166" s="1"/>
  <c r="L168" s="1"/>
  <c r="P165"/>
  <c r="P166" s="1"/>
  <c r="P168" s="1"/>
  <c r="T165"/>
  <c r="T166" s="1"/>
  <c r="T168" s="1"/>
  <c r="I977"/>
  <c r="I978" s="1"/>
  <c r="I980" s="1"/>
  <c r="U977"/>
  <c r="U978" s="1"/>
  <c r="U980" s="1"/>
  <c r="Q977"/>
  <c r="Q978" s="1"/>
  <c r="Q980" s="1"/>
  <c r="K1103"/>
  <c r="K1104" s="1"/>
  <c r="K1106" s="1"/>
  <c r="G1152"/>
  <c r="G1153" s="1"/>
  <c r="G1155" s="1"/>
  <c r="O1152"/>
  <c r="O1153" s="1"/>
  <c r="O1155" s="1"/>
  <c r="D1180"/>
  <c r="D1181" s="1"/>
  <c r="D1183" s="1"/>
  <c r="K1180"/>
  <c r="K1181" s="1"/>
  <c r="K1183" s="1"/>
  <c r="V1180"/>
  <c r="V1181" s="1"/>
  <c r="V1183" s="1"/>
  <c r="H1180"/>
  <c r="H1181" s="1"/>
  <c r="H1183" s="1"/>
  <c r="O1180"/>
  <c r="O1181" s="1"/>
  <c r="O1183" s="1"/>
  <c r="X76" i="30"/>
  <c r="W79"/>
  <c r="X79" s="1"/>
  <c r="X47" i="38"/>
  <c r="W50"/>
  <c r="X50" s="1"/>
  <c r="V77" i="37"/>
  <c r="T77"/>
  <c r="R77"/>
  <c r="P77"/>
  <c r="N77"/>
  <c r="L77"/>
  <c r="J77"/>
  <c r="H77"/>
  <c r="F77"/>
  <c r="D77"/>
  <c r="U77"/>
  <c r="S77"/>
  <c r="Q77"/>
  <c r="O77"/>
  <c r="M77"/>
  <c r="K77"/>
  <c r="I77"/>
  <c r="G77"/>
  <c r="E77"/>
  <c r="C77"/>
  <c r="V112" i="29"/>
  <c r="T112"/>
  <c r="R112"/>
  <c r="P112"/>
  <c r="N112"/>
  <c r="L112"/>
  <c r="J112"/>
  <c r="H112"/>
  <c r="F112"/>
  <c r="D112"/>
  <c r="U112"/>
  <c r="S112"/>
  <c r="Q112"/>
  <c r="O112"/>
  <c r="M112"/>
  <c r="K112"/>
  <c r="I112"/>
  <c r="G112"/>
  <c r="E112"/>
  <c r="C112"/>
  <c r="W29" i="37"/>
  <c r="X29" s="1"/>
  <c r="G1201" i="35"/>
  <c r="G1202" s="1"/>
  <c r="G1204" s="1"/>
  <c r="O1201"/>
  <c r="O1202" s="1"/>
  <c r="O1204" s="1"/>
  <c r="D77" i="34"/>
  <c r="N77" s="1"/>
  <c r="R77" s="1"/>
  <c r="C479" i="35" s="1"/>
  <c r="W479" s="1"/>
  <c r="O77" i="34"/>
  <c r="S77" s="1"/>
  <c r="E35"/>
  <c r="P35"/>
  <c r="E34"/>
  <c r="P34"/>
  <c r="E33"/>
  <c r="P33"/>
  <c r="R162"/>
  <c r="C1060" i="35" s="1"/>
  <c r="W1060" s="1"/>
  <c r="X1060" s="1"/>
  <c r="R175" i="34"/>
  <c r="C1151" i="35" s="1"/>
  <c r="W1151" s="1"/>
  <c r="X1151" s="1"/>
  <c r="E19" i="13"/>
  <c r="J25" i="6" s="1"/>
  <c r="K25"/>
  <c r="E19" i="7"/>
  <c r="K15" i="6"/>
  <c r="I753" i="35"/>
  <c r="I754" s="1"/>
  <c r="I756" s="1"/>
  <c r="Q753"/>
  <c r="Q754" s="1"/>
  <c r="Q756" s="1"/>
  <c r="C1082"/>
  <c r="E1082"/>
  <c r="E1083" s="1"/>
  <c r="E1085" s="1"/>
  <c r="G1082"/>
  <c r="G1083" s="1"/>
  <c r="G1085" s="1"/>
  <c r="I1082"/>
  <c r="I1083" s="1"/>
  <c r="I1085" s="1"/>
  <c r="K1082"/>
  <c r="K1083" s="1"/>
  <c r="K1085" s="1"/>
  <c r="M1082"/>
  <c r="M1083" s="1"/>
  <c r="M1085" s="1"/>
  <c r="O1082"/>
  <c r="O1083" s="1"/>
  <c r="O1085" s="1"/>
  <c r="Q1082"/>
  <c r="Q1083" s="1"/>
  <c r="Q1085" s="1"/>
  <c r="S1082"/>
  <c r="S1083" s="1"/>
  <c r="S1085" s="1"/>
  <c r="U1082"/>
  <c r="U1083" s="1"/>
  <c r="U1085" s="1"/>
  <c r="D1082"/>
  <c r="D1083" s="1"/>
  <c r="D1085" s="1"/>
  <c r="F1082"/>
  <c r="F1083" s="1"/>
  <c r="F1085" s="1"/>
  <c r="H1082"/>
  <c r="H1083" s="1"/>
  <c r="H1085" s="1"/>
  <c r="J1082"/>
  <c r="J1083" s="1"/>
  <c r="J1085" s="1"/>
  <c r="L1082"/>
  <c r="L1083" s="1"/>
  <c r="L1085" s="1"/>
  <c r="N1082"/>
  <c r="N1083" s="1"/>
  <c r="N1085" s="1"/>
  <c r="P1082"/>
  <c r="P1083" s="1"/>
  <c r="P1085" s="1"/>
  <c r="R1082"/>
  <c r="R1083" s="1"/>
  <c r="R1085" s="1"/>
  <c r="T1082"/>
  <c r="T1083" s="1"/>
  <c r="T1085" s="1"/>
  <c r="V1082"/>
  <c r="V1083" s="1"/>
  <c r="V1085" s="1"/>
  <c r="D1110"/>
  <c r="D1111" s="1"/>
  <c r="D1113" s="1"/>
  <c r="F1110"/>
  <c r="F1111" s="1"/>
  <c r="F1113" s="1"/>
  <c r="H1110"/>
  <c r="H1111" s="1"/>
  <c r="H1113" s="1"/>
  <c r="J1110"/>
  <c r="J1111" s="1"/>
  <c r="J1113" s="1"/>
  <c r="L1110"/>
  <c r="L1111" s="1"/>
  <c r="L1113" s="1"/>
  <c r="N1110"/>
  <c r="N1111" s="1"/>
  <c r="N1113" s="1"/>
  <c r="P1110"/>
  <c r="P1111" s="1"/>
  <c r="P1113" s="1"/>
  <c r="R1110"/>
  <c r="R1111" s="1"/>
  <c r="R1113" s="1"/>
  <c r="T1110"/>
  <c r="T1111" s="1"/>
  <c r="T1113" s="1"/>
  <c r="V1110"/>
  <c r="V1111" s="1"/>
  <c r="V1113" s="1"/>
  <c r="C1110"/>
  <c r="E1110"/>
  <c r="E1111" s="1"/>
  <c r="E1113" s="1"/>
  <c r="G1110"/>
  <c r="G1111" s="1"/>
  <c r="G1113" s="1"/>
  <c r="I1110"/>
  <c r="I1111" s="1"/>
  <c r="I1113" s="1"/>
  <c r="K1110"/>
  <c r="K1111" s="1"/>
  <c r="K1113" s="1"/>
  <c r="M1110"/>
  <c r="M1111" s="1"/>
  <c r="M1113" s="1"/>
  <c r="O1110"/>
  <c r="O1111" s="1"/>
  <c r="O1113" s="1"/>
  <c r="Q1110"/>
  <c r="Q1111" s="1"/>
  <c r="Q1113" s="1"/>
  <c r="S1110"/>
  <c r="S1111" s="1"/>
  <c r="S1113" s="1"/>
  <c r="U1110"/>
  <c r="U1111" s="1"/>
  <c r="U1113" s="1"/>
  <c r="Q1145"/>
  <c r="Q1146" s="1"/>
  <c r="Q1148" s="1"/>
  <c r="I1145"/>
  <c r="U1173"/>
  <c r="U1174" s="1"/>
  <c r="U1176" s="1"/>
  <c r="E65" i="34"/>
  <c r="O65" s="1"/>
  <c r="S65" s="1"/>
  <c r="P65"/>
  <c r="R65" s="1"/>
  <c r="C395" i="35" s="1"/>
  <c r="W395" s="1"/>
  <c r="X395" s="1"/>
  <c r="E158"/>
  <c r="E159" s="1"/>
  <c r="E161" s="1"/>
  <c r="M158"/>
  <c r="M159" s="1"/>
  <c r="M161" s="1"/>
  <c r="U158"/>
  <c r="U159" s="1"/>
  <c r="U161" s="1"/>
  <c r="I158"/>
  <c r="I159" s="1"/>
  <c r="I161" s="1"/>
  <c r="Q158"/>
  <c r="Q159" s="1"/>
  <c r="Q161" s="1"/>
  <c r="K893"/>
  <c r="K894" s="1"/>
  <c r="K896" s="1"/>
  <c r="C893"/>
  <c r="C894" s="1"/>
  <c r="C896" s="1"/>
  <c r="S893"/>
  <c r="S894" s="1"/>
  <c r="S896" s="1"/>
  <c r="O1019"/>
  <c r="O1020" s="1"/>
  <c r="O1022" s="1"/>
  <c r="G1019"/>
  <c r="G1020" s="1"/>
  <c r="G1022" s="1"/>
  <c r="D1061"/>
  <c r="D1062" s="1"/>
  <c r="D1064" s="1"/>
  <c r="T1061"/>
  <c r="T1062" s="1"/>
  <c r="T1064" s="1"/>
  <c r="C1166"/>
  <c r="E1166"/>
  <c r="E1167" s="1"/>
  <c r="E1169" s="1"/>
  <c r="G1166"/>
  <c r="G1167" s="1"/>
  <c r="G1169" s="1"/>
  <c r="I1166"/>
  <c r="I1167" s="1"/>
  <c r="I1169" s="1"/>
  <c r="K1166"/>
  <c r="K1167" s="1"/>
  <c r="K1169" s="1"/>
  <c r="M1166"/>
  <c r="M1167" s="1"/>
  <c r="M1169" s="1"/>
  <c r="O1166"/>
  <c r="O1167" s="1"/>
  <c r="O1169" s="1"/>
  <c r="Q1166"/>
  <c r="Q1167" s="1"/>
  <c r="Q1169" s="1"/>
  <c r="S1166"/>
  <c r="S1167" s="1"/>
  <c r="S1169" s="1"/>
  <c r="U1166"/>
  <c r="U1167" s="1"/>
  <c r="U1169" s="1"/>
  <c r="D1166"/>
  <c r="D1167" s="1"/>
  <c r="D1169" s="1"/>
  <c r="F1166"/>
  <c r="F1167" s="1"/>
  <c r="F1169" s="1"/>
  <c r="H1166"/>
  <c r="H1167" s="1"/>
  <c r="H1169" s="1"/>
  <c r="J1166"/>
  <c r="J1167" s="1"/>
  <c r="J1169" s="1"/>
  <c r="L1166"/>
  <c r="L1167" s="1"/>
  <c r="L1169" s="1"/>
  <c r="N1166"/>
  <c r="N1167" s="1"/>
  <c r="N1169" s="1"/>
  <c r="P1166"/>
  <c r="P1167" s="1"/>
  <c r="P1169" s="1"/>
  <c r="R1166"/>
  <c r="R1167" s="1"/>
  <c r="R1169" s="1"/>
  <c r="T1166"/>
  <c r="T1167" s="1"/>
  <c r="T1169" s="1"/>
  <c r="V1166"/>
  <c r="V1167" s="1"/>
  <c r="V1169" s="1"/>
  <c r="W43" i="29"/>
  <c r="X43" s="1"/>
  <c r="E76" i="34"/>
  <c r="P76"/>
  <c r="R176"/>
  <c r="C1158" i="35" s="1"/>
  <c r="W1158" s="1"/>
  <c r="X1158" s="1"/>
  <c r="R29" i="34"/>
  <c r="C150" i="35" s="1"/>
  <c r="W150" s="1"/>
  <c r="X150" s="1"/>
  <c r="W606"/>
  <c r="X606" s="1"/>
  <c r="C59" i="29"/>
  <c r="C13" i="30"/>
  <c r="B16" i="6"/>
  <c r="W36" i="29"/>
  <c r="X36" s="1"/>
  <c r="W82"/>
  <c r="X82" s="1"/>
  <c r="W1193" i="35"/>
  <c r="X1193" s="1"/>
  <c r="W40" i="30"/>
  <c r="X40" s="1"/>
  <c r="C94"/>
  <c r="C13" i="29"/>
  <c r="C16" i="6"/>
  <c r="C105" i="29" s="1"/>
  <c r="E19" i="6"/>
  <c r="X1053" i="35"/>
  <c r="D460"/>
  <c r="D462" s="1"/>
  <c r="D1076"/>
  <c r="D1078" s="1"/>
  <c r="W976"/>
  <c r="C978"/>
  <c r="C980" s="1"/>
  <c r="W171"/>
  <c r="X171" s="1"/>
  <c r="W1123"/>
  <c r="X773"/>
  <c r="W437"/>
  <c r="C1132"/>
  <c r="C1134" s="1"/>
  <c r="W1134" s="1"/>
  <c r="W1130"/>
  <c r="W164"/>
  <c r="C166"/>
  <c r="C168" s="1"/>
  <c r="W1172"/>
  <c r="C243"/>
  <c r="C245" s="1"/>
  <c r="X1144"/>
  <c r="X136"/>
  <c r="X752"/>
  <c r="C438"/>
  <c r="E438"/>
  <c r="E439" s="1"/>
  <c r="E441" s="1"/>
  <c r="G438"/>
  <c r="G439" s="1"/>
  <c r="G441" s="1"/>
  <c r="I438"/>
  <c r="I439" s="1"/>
  <c r="I441" s="1"/>
  <c r="K438"/>
  <c r="K439" s="1"/>
  <c r="K441" s="1"/>
  <c r="M438"/>
  <c r="M439" s="1"/>
  <c r="M441" s="1"/>
  <c r="O438"/>
  <c r="O439" s="1"/>
  <c r="O441" s="1"/>
  <c r="Q438"/>
  <c r="Q439" s="1"/>
  <c r="Q441" s="1"/>
  <c r="S438"/>
  <c r="S439" s="1"/>
  <c r="S441" s="1"/>
  <c r="U438"/>
  <c r="U439" s="1"/>
  <c r="U441" s="1"/>
  <c r="D438"/>
  <c r="D439" s="1"/>
  <c r="D441" s="1"/>
  <c r="H438"/>
  <c r="H439" s="1"/>
  <c r="H441" s="1"/>
  <c r="L438"/>
  <c r="L439" s="1"/>
  <c r="L441" s="1"/>
  <c r="P438"/>
  <c r="P439" s="1"/>
  <c r="P441" s="1"/>
  <c r="T438"/>
  <c r="T439" s="1"/>
  <c r="T441" s="1"/>
  <c r="F438"/>
  <c r="F439" s="1"/>
  <c r="F441" s="1"/>
  <c r="N438"/>
  <c r="N439" s="1"/>
  <c r="N441" s="1"/>
  <c r="V438"/>
  <c r="V439" s="1"/>
  <c r="V441" s="1"/>
  <c r="J438"/>
  <c r="J439" s="1"/>
  <c r="J441" s="1"/>
  <c r="R438"/>
  <c r="R439" s="1"/>
  <c r="R441" s="1"/>
  <c r="C935"/>
  <c r="E935"/>
  <c r="E936" s="1"/>
  <c r="E938" s="1"/>
  <c r="G935"/>
  <c r="G936" s="1"/>
  <c r="G938" s="1"/>
  <c r="I935"/>
  <c r="I936" s="1"/>
  <c r="I938" s="1"/>
  <c r="K935"/>
  <c r="K936" s="1"/>
  <c r="K938" s="1"/>
  <c r="M935"/>
  <c r="M936" s="1"/>
  <c r="M938" s="1"/>
  <c r="O935"/>
  <c r="O936" s="1"/>
  <c r="O938" s="1"/>
  <c r="Q935"/>
  <c r="Q936" s="1"/>
  <c r="Q938" s="1"/>
  <c r="S935"/>
  <c r="S936" s="1"/>
  <c r="S938" s="1"/>
  <c r="U935"/>
  <c r="U936" s="1"/>
  <c r="U938" s="1"/>
  <c r="F935"/>
  <c r="F936" s="1"/>
  <c r="F938" s="1"/>
  <c r="J935"/>
  <c r="J936" s="1"/>
  <c r="J938" s="1"/>
  <c r="N935"/>
  <c r="N936" s="1"/>
  <c r="N938" s="1"/>
  <c r="R935"/>
  <c r="R936" s="1"/>
  <c r="R938" s="1"/>
  <c r="V935"/>
  <c r="V936" s="1"/>
  <c r="V938" s="1"/>
  <c r="D935"/>
  <c r="D936" s="1"/>
  <c r="D938" s="1"/>
  <c r="H935"/>
  <c r="H936" s="1"/>
  <c r="H938" s="1"/>
  <c r="L935"/>
  <c r="L936" s="1"/>
  <c r="L938" s="1"/>
  <c r="P935"/>
  <c r="P936" s="1"/>
  <c r="P938" s="1"/>
  <c r="T935"/>
  <c r="T936" s="1"/>
  <c r="T938" s="1"/>
  <c r="D1069"/>
  <c r="D1071" s="1"/>
  <c r="D1153"/>
  <c r="D1155" s="1"/>
  <c r="X1109"/>
  <c r="G746"/>
  <c r="G747" s="1"/>
  <c r="G749" s="1"/>
  <c r="I746"/>
  <c r="I747" s="1"/>
  <c r="I749" s="1"/>
  <c r="E746"/>
  <c r="E747" s="1"/>
  <c r="E749" s="1"/>
  <c r="J746"/>
  <c r="J747" s="1"/>
  <c r="J749" s="1"/>
  <c r="N746"/>
  <c r="N747" s="1"/>
  <c r="N749" s="1"/>
  <c r="R746"/>
  <c r="R747" s="1"/>
  <c r="R749" s="1"/>
  <c r="V746"/>
  <c r="V747" s="1"/>
  <c r="V749" s="1"/>
  <c r="M746"/>
  <c r="M747" s="1"/>
  <c r="M749" s="1"/>
  <c r="Q746"/>
  <c r="Q747" s="1"/>
  <c r="Q749" s="1"/>
  <c r="U746"/>
  <c r="U747" s="1"/>
  <c r="U749" s="1"/>
  <c r="D746"/>
  <c r="D747" s="1"/>
  <c r="D749" s="1"/>
  <c r="C746"/>
  <c r="L746"/>
  <c r="L747" s="1"/>
  <c r="L749" s="1"/>
  <c r="T746"/>
  <c r="T747" s="1"/>
  <c r="T749" s="1"/>
  <c r="O746"/>
  <c r="O747" s="1"/>
  <c r="O749" s="1"/>
  <c r="F746"/>
  <c r="F747" s="1"/>
  <c r="F749" s="1"/>
  <c r="H746"/>
  <c r="H747" s="1"/>
  <c r="H749" s="1"/>
  <c r="P746"/>
  <c r="P747" s="1"/>
  <c r="P749" s="1"/>
  <c r="K746"/>
  <c r="K747" s="1"/>
  <c r="K749" s="1"/>
  <c r="S746"/>
  <c r="S747" s="1"/>
  <c r="S749" s="1"/>
  <c r="X1179"/>
  <c r="E1180" l="1"/>
  <c r="E1181" s="1"/>
  <c r="E1183" s="1"/>
  <c r="G1180"/>
  <c r="G1181" s="1"/>
  <c r="G1183" s="1"/>
  <c r="P1180"/>
  <c r="P1181" s="1"/>
  <c r="P1183" s="1"/>
  <c r="J1180"/>
  <c r="J1181" s="1"/>
  <c r="J1183" s="1"/>
  <c r="C1180"/>
  <c r="C1181" s="1"/>
  <c r="C1183" s="1"/>
  <c r="L1180"/>
  <c r="L1181" s="1"/>
  <c r="L1183" s="1"/>
  <c r="S1180"/>
  <c r="S1181" s="1"/>
  <c r="S1183" s="1"/>
  <c r="Q1180"/>
  <c r="Q1181" s="1"/>
  <c r="Q1183" s="1"/>
  <c r="M144"/>
  <c r="M145" s="1"/>
  <c r="M147" s="1"/>
  <c r="U144"/>
  <c r="U145" s="1"/>
  <c r="U147" s="1"/>
  <c r="I144"/>
  <c r="I145" s="1"/>
  <c r="I147" s="1"/>
  <c r="T144"/>
  <c r="T145" s="1"/>
  <c r="T147" s="1"/>
  <c r="O144"/>
  <c r="O145" s="1"/>
  <c r="O147" s="1"/>
  <c r="J144"/>
  <c r="J145" s="1"/>
  <c r="J147" s="1"/>
  <c r="G144"/>
  <c r="G145" s="1"/>
  <c r="G147" s="1"/>
  <c r="P144"/>
  <c r="P145" s="1"/>
  <c r="P147" s="1"/>
  <c r="F144"/>
  <c r="F145" s="1"/>
  <c r="F147" s="1"/>
  <c r="C144"/>
  <c r="R144"/>
  <c r="R145" s="1"/>
  <c r="R147" s="1"/>
  <c r="C145"/>
  <c r="C147" s="1"/>
  <c r="P1047"/>
  <c r="P1048" s="1"/>
  <c r="P1050" s="1"/>
  <c r="H1047"/>
  <c r="H1048" s="1"/>
  <c r="H1050" s="1"/>
  <c r="V1047"/>
  <c r="V1048" s="1"/>
  <c r="V1050" s="1"/>
  <c r="G1047"/>
  <c r="G1048" s="1"/>
  <c r="G1050" s="1"/>
  <c r="O1047"/>
  <c r="O1048" s="1"/>
  <c r="O1050" s="1"/>
  <c r="J1047"/>
  <c r="J1048" s="1"/>
  <c r="J1050" s="1"/>
  <c r="N1047"/>
  <c r="N1048" s="1"/>
  <c r="N1050" s="1"/>
  <c r="C1047"/>
  <c r="K1047"/>
  <c r="K1048" s="1"/>
  <c r="K1050" s="1"/>
  <c r="S1047"/>
  <c r="S1048" s="1"/>
  <c r="S1050" s="1"/>
  <c r="W774"/>
  <c r="X774" s="1"/>
  <c r="D19" i="6"/>
  <c r="N1124" i="35"/>
  <c r="N1125" s="1"/>
  <c r="N1127" s="1"/>
  <c r="W140"/>
  <c r="W1068"/>
  <c r="C131"/>
  <c r="C133" s="1"/>
  <c r="W133" s="1"/>
  <c r="C1090"/>
  <c r="C1092" s="1"/>
  <c r="W1092" s="1"/>
  <c r="S1124"/>
  <c r="S1125" s="1"/>
  <c r="S1127" s="1"/>
  <c r="E1124"/>
  <c r="E1125" s="1"/>
  <c r="E1127" s="1"/>
  <c r="U1124"/>
  <c r="U1125" s="1"/>
  <c r="U1127" s="1"/>
  <c r="G1124"/>
  <c r="G1125" s="1"/>
  <c r="G1127" s="1"/>
  <c r="R1124"/>
  <c r="R1125" s="1"/>
  <c r="R1127" s="1"/>
  <c r="C1048"/>
  <c r="C1050" s="1"/>
  <c r="M1173"/>
  <c r="M1174" s="1"/>
  <c r="M1176" s="1"/>
  <c r="C1103"/>
  <c r="C1104" s="1"/>
  <c r="C1106" s="1"/>
  <c r="M1103"/>
  <c r="M1104" s="1"/>
  <c r="M1106" s="1"/>
  <c r="E1103"/>
  <c r="E1104" s="1"/>
  <c r="E1106" s="1"/>
  <c r="D1103"/>
  <c r="D1104" s="1"/>
  <c r="D1106" s="1"/>
  <c r="Q1103"/>
  <c r="Q1104" s="1"/>
  <c r="Q1106" s="1"/>
  <c r="T1103"/>
  <c r="T1104" s="1"/>
  <c r="T1106" s="1"/>
  <c r="L1103"/>
  <c r="L1104" s="1"/>
  <c r="L1106" s="1"/>
  <c r="I1103"/>
  <c r="I1104" s="1"/>
  <c r="I1106" s="1"/>
  <c r="G1103"/>
  <c r="G1104" s="1"/>
  <c r="G1106" s="1"/>
  <c r="P1103"/>
  <c r="P1104" s="1"/>
  <c r="P1106" s="1"/>
  <c r="H1103"/>
  <c r="H1104" s="1"/>
  <c r="H1106" s="1"/>
  <c r="S1103"/>
  <c r="S1104" s="1"/>
  <c r="S1106" s="1"/>
  <c r="U1103"/>
  <c r="U1104" s="1"/>
  <c r="U1106" s="1"/>
  <c r="R1103"/>
  <c r="R1104" s="1"/>
  <c r="R1106" s="1"/>
  <c r="J1103"/>
  <c r="J1104" s="1"/>
  <c r="J1106" s="1"/>
  <c r="W1120"/>
  <c r="W1071"/>
  <c r="W143"/>
  <c r="X143" s="1"/>
  <c r="W175"/>
  <c r="W777"/>
  <c r="K1124"/>
  <c r="K1125" s="1"/>
  <c r="K1127" s="1"/>
  <c r="D1124"/>
  <c r="D1125" s="1"/>
  <c r="D1127" s="1"/>
  <c r="Q1124"/>
  <c r="Q1125" s="1"/>
  <c r="Q1127" s="1"/>
  <c r="P1124"/>
  <c r="P1125" s="1"/>
  <c r="P1127" s="1"/>
  <c r="H1124"/>
  <c r="H1125" s="1"/>
  <c r="H1127" s="1"/>
  <c r="I1124"/>
  <c r="I1125" s="1"/>
  <c r="I1127" s="1"/>
  <c r="O1124"/>
  <c r="O1125" s="1"/>
  <c r="O1127" s="1"/>
  <c r="T1124"/>
  <c r="T1125" s="1"/>
  <c r="T1127" s="1"/>
  <c r="L1124"/>
  <c r="L1125" s="1"/>
  <c r="L1127" s="1"/>
  <c r="W144"/>
  <c r="X144" s="1"/>
  <c r="W245"/>
  <c r="W980"/>
  <c r="Q1026"/>
  <c r="Q1027" s="1"/>
  <c r="Q1029" s="1"/>
  <c r="C1202"/>
  <c r="C1204" s="1"/>
  <c r="W1204" s="1"/>
  <c r="W770"/>
  <c r="W126"/>
  <c r="W767"/>
  <c r="X767" s="1"/>
  <c r="X768" s="1"/>
  <c r="W1201"/>
  <c r="X1201" s="1"/>
  <c r="X1202" s="1"/>
  <c r="C453"/>
  <c r="C455" s="1"/>
  <c r="W455" s="1"/>
  <c r="W147"/>
  <c r="W469"/>
  <c r="W151"/>
  <c r="X151" s="1"/>
  <c r="W137"/>
  <c r="X137" s="1"/>
  <c r="W462"/>
  <c r="W1089"/>
  <c r="X1089" s="1"/>
  <c r="X1090" s="1"/>
  <c r="C1062"/>
  <c r="C1064" s="1"/>
  <c r="W1064" s="1"/>
  <c r="W172"/>
  <c r="W173" s="1"/>
  <c r="W775"/>
  <c r="W1078"/>
  <c r="W459"/>
  <c r="X459" s="1"/>
  <c r="X460" s="1"/>
  <c r="W466"/>
  <c r="W123"/>
  <c r="X123" s="1"/>
  <c r="X124" s="1"/>
  <c r="W1117"/>
  <c r="X1117" s="1"/>
  <c r="X1118" s="1"/>
  <c r="W788"/>
  <c r="W756"/>
  <c r="W1180"/>
  <c r="X1180" s="1"/>
  <c r="X1181" s="1"/>
  <c r="W1022"/>
  <c r="C152"/>
  <c r="C154" s="1"/>
  <c r="W154" s="1"/>
  <c r="W1152"/>
  <c r="W1153" s="1"/>
  <c r="W165"/>
  <c r="X165" s="1"/>
  <c r="W158"/>
  <c r="X158" s="1"/>
  <c r="X159" s="1"/>
  <c r="W168"/>
  <c r="W977"/>
  <c r="X977" s="1"/>
  <c r="W1019"/>
  <c r="X1019" s="1"/>
  <c r="X1020" s="1"/>
  <c r="W1183"/>
  <c r="W1159"/>
  <c r="X1159" s="1"/>
  <c r="X1160" s="1"/>
  <c r="W896"/>
  <c r="W1050"/>
  <c r="W161"/>
  <c r="F1026"/>
  <c r="F1027" s="1"/>
  <c r="F1029" s="1"/>
  <c r="J1026"/>
  <c r="J1027" s="1"/>
  <c r="J1029" s="1"/>
  <c r="N1026"/>
  <c r="N1027" s="1"/>
  <c r="N1029" s="1"/>
  <c r="R1026"/>
  <c r="R1027" s="1"/>
  <c r="R1029" s="1"/>
  <c r="V1026"/>
  <c r="V1027" s="1"/>
  <c r="V1029" s="1"/>
  <c r="O1026"/>
  <c r="O1027" s="1"/>
  <c r="O1029" s="1"/>
  <c r="G1026"/>
  <c r="G1027" s="1"/>
  <c r="G1029" s="1"/>
  <c r="D1026"/>
  <c r="D1027" s="1"/>
  <c r="D1029" s="1"/>
  <c r="H1026"/>
  <c r="H1027" s="1"/>
  <c r="H1029" s="1"/>
  <c r="L1026"/>
  <c r="L1027" s="1"/>
  <c r="L1029" s="1"/>
  <c r="P1026"/>
  <c r="P1027" s="1"/>
  <c r="P1029" s="1"/>
  <c r="T1026"/>
  <c r="T1027" s="1"/>
  <c r="T1029" s="1"/>
  <c r="S1026"/>
  <c r="S1027" s="1"/>
  <c r="S1029" s="1"/>
  <c r="K1026"/>
  <c r="K1027" s="1"/>
  <c r="K1029" s="1"/>
  <c r="C1026"/>
  <c r="X1004"/>
  <c r="C1173"/>
  <c r="K1173"/>
  <c r="K1174" s="1"/>
  <c r="K1176" s="1"/>
  <c r="S1173"/>
  <c r="S1174" s="1"/>
  <c r="S1176" s="1"/>
  <c r="I1173"/>
  <c r="I1174" s="1"/>
  <c r="I1176" s="1"/>
  <c r="T1173"/>
  <c r="T1174" s="1"/>
  <c r="T1176" s="1"/>
  <c r="P1173"/>
  <c r="P1174" s="1"/>
  <c r="P1176" s="1"/>
  <c r="L1173"/>
  <c r="L1174" s="1"/>
  <c r="L1176" s="1"/>
  <c r="H1173"/>
  <c r="H1174" s="1"/>
  <c r="H1176" s="1"/>
  <c r="D1173"/>
  <c r="D1174" s="1"/>
  <c r="D1176" s="1"/>
  <c r="G1173"/>
  <c r="G1174" s="1"/>
  <c r="G1176" s="1"/>
  <c r="O1173"/>
  <c r="O1174" s="1"/>
  <c r="O1176" s="1"/>
  <c r="Q1173"/>
  <c r="Q1174" s="1"/>
  <c r="Q1176" s="1"/>
  <c r="V1173"/>
  <c r="V1174" s="1"/>
  <c r="V1176" s="1"/>
  <c r="R1173"/>
  <c r="R1174" s="1"/>
  <c r="R1176" s="1"/>
  <c r="N1173"/>
  <c r="N1174" s="1"/>
  <c r="N1176" s="1"/>
  <c r="J1173"/>
  <c r="J1174" s="1"/>
  <c r="J1176" s="1"/>
  <c r="F1173"/>
  <c r="F1174" s="1"/>
  <c r="F1176" s="1"/>
  <c r="W791"/>
  <c r="W1005"/>
  <c r="X1005" s="1"/>
  <c r="W1047"/>
  <c r="X1047" s="1"/>
  <c r="X1048" s="1"/>
  <c r="W1061"/>
  <c r="W1062" s="1"/>
  <c r="W130"/>
  <c r="X130" s="1"/>
  <c r="X131" s="1"/>
  <c r="W242"/>
  <c r="W243" s="1"/>
  <c r="X775"/>
  <c r="W893"/>
  <c r="X893" s="1"/>
  <c r="X894" s="1"/>
  <c r="W1075"/>
  <c r="X1075" s="1"/>
  <c r="X1076" s="1"/>
  <c r="W753"/>
  <c r="C1160"/>
  <c r="C1162" s="1"/>
  <c r="W1162" s="1"/>
  <c r="U1026"/>
  <c r="U1027" s="1"/>
  <c r="U1029" s="1"/>
  <c r="E1026"/>
  <c r="E1027" s="1"/>
  <c r="E1029" s="1"/>
  <c r="I1026"/>
  <c r="I1027" s="1"/>
  <c r="I1029" s="1"/>
  <c r="W1008"/>
  <c r="W1082"/>
  <c r="C1083"/>
  <c r="C1085" s="1"/>
  <c r="W1085" s="1"/>
  <c r="J15" i="6"/>
  <c r="C81" i="29"/>
  <c r="V60" i="37"/>
  <c r="V67" s="1"/>
  <c r="V68" s="1"/>
  <c r="V70" s="1"/>
  <c r="T60"/>
  <c r="T67" s="1"/>
  <c r="T68" s="1"/>
  <c r="T70" s="1"/>
  <c r="R60"/>
  <c r="R67" s="1"/>
  <c r="R68" s="1"/>
  <c r="R70" s="1"/>
  <c r="P60"/>
  <c r="P67" s="1"/>
  <c r="P68" s="1"/>
  <c r="P70" s="1"/>
  <c r="N60"/>
  <c r="N67" s="1"/>
  <c r="N68" s="1"/>
  <c r="N70" s="1"/>
  <c r="L60"/>
  <c r="L67" s="1"/>
  <c r="L68" s="1"/>
  <c r="L70" s="1"/>
  <c r="J60"/>
  <c r="J67" s="1"/>
  <c r="J68" s="1"/>
  <c r="J70" s="1"/>
  <c r="H60"/>
  <c r="H67" s="1"/>
  <c r="H68" s="1"/>
  <c r="H70" s="1"/>
  <c r="F60"/>
  <c r="F67" s="1"/>
  <c r="F68" s="1"/>
  <c r="F70" s="1"/>
  <c r="D60"/>
  <c r="D67" s="1"/>
  <c r="D68" s="1"/>
  <c r="D70" s="1"/>
  <c r="U60"/>
  <c r="U67" s="1"/>
  <c r="U68" s="1"/>
  <c r="U70" s="1"/>
  <c r="S60"/>
  <c r="S67" s="1"/>
  <c r="S68" s="1"/>
  <c r="S70" s="1"/>
  <c r="Q60"/>
  <c r="Q67" s="1"/>
  <c r="Q68" s="1"/>
  <c r="Q70" s="1"/>
  <c r="O60"/>
  <c r="O67" s="1"/>
  <c r="O68" s="1"/>
  <c r="O70" s="1"/>
  <c r="M60"/>
  <c r="M67" s="1"/>
  <c r="M68" s="1"/>
  <c r="M70" s="1"/>
  <c r="K60"/>
  <c r="K67" s="1"/>
  <c r="K68" s="1"/>
  <c r="K70" s="1"/>
  <c r="I60"/>
  <c r="I67" s="1"/>
  <c r="I68" s="1"/>
  <c r="I70" s="1"/>
  <c r="G60"/>
  <c r="G67" s="1"/>
  <c r="G68" s="1"/>
  <c r="G70" s="1"/>
  <c r="E60"/>
  <c r="E67" s="1"/>
  <c r="E68" s="1"/>
  <c r="E70" s="1"/>
  <c r="C60"/>
  <c r="U88" i="29"/>
  <c r="U95" s="1"/>
  <c r="U96" s="1"/>
  <c r="U98" s="1"/>
  <c r="S88"/>
  <c r="S95" s="1"/>
  <c r="S96" s="1"/>
  <c r="S98" s="1"/>
  <c r="Q88"/>
  <c r="Q95" s="1"/>
  <c r="Q96" s="1"/>
  <c r="Q98" s="1"/>
  <c r="O88"/>
  <c r="O95" s="1"/>
  <c r="O96" s="1"/>
  <c r="O98" s="1"/>
  <c r="M88"/>
  <c r="M95" s="1"/>
  <c r="M96" s="1"/>
  <c r="M98" s="1"/>
  <c r="K88"/>
  <c r="K95" s="1"/>
  <c r="K96" s="1"/>
  <c r="K98" s="1"/>
  <c r="I88"/>
  <c r="I95" s="1"/>
  <c r="I96" s="1"/>
  <c r="I98" s="1"/>
  <c r="G88"/>
  <c r="G95" s="1"/>
  <c r="G96" s="1"/>
  <c r="G98" s="1"/>
  <c r="E88"/>
  <c r="E95" s="1"/>
  <c r="E96" s="1"/>
  <c r="E98" s="1"/>
  <c r="C88"/>
  <c r="V88"/>
  <c r="V95" s="1"/>
  <c r="V96" s="1"/>
  <c r="V98" s="1"/>
  <c r="T88"/>
  <c r="T95" s="1"/>
  <c r="T96" s="1"/>
  <c r="T98" s="1"/>
  <c r="R88"/>
  <c r="R95" s="1"/>
  <c r="R96" s="1"/>
  <c r="R98" s="1"/>
  <c r="P88"/>
  <c r="P95" s="1"/>
  <c r="P96" s="1"/>
  <c r="P98" s="1"/>
  <c r="N88"/>
  <c r="N95" s="1"/>
  <c r="N96" s="1"/>
  <c r="N98" s="1"/>
  <c r="L88"/>
  <c r="L95" s="1"/>
  <c r="L96" s="1"/>
  <c r="L98" s="1"/>
  <c r="J88"/>
  <c r="J95" s="1"/>
  <c r="J96" s="1"/>
  <c r="J98" s="1"/>
  <c r="H88"/>
  <c r="H95" s="1"/>
  <c r="H96" s="1"/>
  <c r="H98" s="1"/>
  <c r="F88"/>
  <c r="F95" s="1"/>
  <c r="F96" s="1"/>
  <c r="F98" s="1"/>
  <c r="D88"/>
  <c r="D95" s="1"/>
  <c r="D96" s="1"/>
  <c r="D98" s="1"/>
  <c r="K29" i="6"/>
  <c r="J29" s="1"/>
  <c r="D480" i="35"/>
  <c r="D481" s="1"/>
  <c r="D483" s="1"/>
  <c r="J480"/>
  <c r="J481" s="1"/>
  <c r="J483" s="1"/>
  <c r="T480"/>
  <c r="T481" s="1"/>
  <c r="T483" s="1"/>
  <c r="G480"/>
  <c r="G481" s="1"/>
  <c r="G483" s="1"/>
  <c r="Q480"/>
  <c r="Q481" s="1"/>
  <c r="Q483" s="1"/>
  <c r="E480"/>
  <c r="E481" s="1"/>
  <c r="E483" s="1"/>
  <c r="H480"/>
  <c r="H481" s="1"/>
  <c r="H483" s="1"/>
  <c r="M480"/>
  <c r="M481" s="1"/>
  <c r="M483" s="1"/>
  <c r="P480"/>
  <c r="P481" s="1"/>
  <c r="P483" s="1"/>
  <c r="U480"/>
  <c r="U481" s="1"/>
  <c r="U483" s="1"/>
  <c r="S480"/>
  <c r="S481" s="1"/>
  <c r="S483" s="1"/>
  <c r="L480"/>
  <c r="L481" s="1"/>
  <c r="L483" s="1"/>
  <c r="C480"/>
  <c r="F480"/>
  <c r="F481" s="1"/>
  <c r="F483" s="1"/>
  <c r="K480"/>
  <c r="K481" s="1"/>
  <c r="K483" s="1"/>
  <c r="N480"/>
  <c r="N481" s="1"/>
  <c r="N483" s="1"/>
  <c r="R480"/>
  <c r="R481" s="1"/>
  <c r="R483" s="1"/>
  <c r="V480"/>
  <c r="V481" s="1"/>
  <c r="V483" s="1"/>
  <c r="O480"/>
  <c r="O481" s="1"/>
  <c r="O483" s="1"/>
  <c r="I480"/>
  <c r="I481" s="1"/>
  <c r="I483" s="1"/>
  <c r="W112" i="29"/>
  <c r="X112" s="1"/>
  <c r="W77" i="37"/>
  <c r="X77" s="1"/>
  <c r="C1097" i="35"/>
  <c r="C1099" s="1"/>
  <c r="W1099" s="1"/>
  <c r="W1096"/>
  <c r="C1055"/>
  <c r="C1057" s="1"/>
  <c r="W1057" s="1"/>
  <c r="W1054"/>
  <c r="W760"/>
  <c r="C761"/>
  <c r="C763" s="1"/>
  <c r="W763" s="1"/>
  <c r="X130" i="30"/>
  <c r="W133"/>
  <c r="X133" s="1"/>
  <c r="X83" i="38"/>
  <c r="W86"/>
  <c r="X86" s="1"/>
  <c r="W1110" i="35"/>
  <c r="W452"/>
  <c r="D76" i="34"/>
  <c r="N76" s="1"/>
  <c r="R76" s="1"/>
  <c r="C472" i="35" s="1"/>
  <c r="O76" i="34"/>
  <c r="S76" s="1"/>
  <c r="C1167" i="35"/>
  <c r="C1169" s="1"/>
  <c r="W1169" s="1"/>
  <c r="W1166"/>
  <c r="V396"/>
  <c r="V397" s="1"/>
  <c r="V399" s="1"/>
  <c r="F396"/>
  <c r="F397" s="1"/>
  <c r="F399" s="1"/>
  <c r="J396"/>
  <c r="J397" s="1"/>
  <c r="J399" s="1"/>
  <c r="N396"/>
  <c r="N397" s="1"/>
  <c r="N399" s="1"/>
  <c r="C396"/>
  <c r="G396"/>
  <c r="G397" s="1"/>
  <c r="G399" s="1"/>
  <c r="K396"/>
  <c r="K397" s="1"/>
  <c r="K399" s="1"/>
  <c r="O396"/>
  <c r="O397" s="1"/>
  <c r="O399" s="1"/>
  <c r="S396"/>
  <c r="S397" s="1"/>
  <c r="S399" s="1"/>
  <c r="D396"/>
  <c r="D397" s="1"/>
  <c r="D399" s="1"/>
  <c r="L396"/>
  <c r="L397" s="1"/>
  <c r="L399" s="1"/>
  <c r="T396"/>
  <c r="T397" s="1"/>
  <c r="T399" s="1"/>
  <c r="R396"/>
  <c r="R397" s="1"/>
  <c r="R399" s="1"/>
  <c r="E396"/>
  <c r="E397" s="1"/>
  <c r="E399" s="1"/>
  <c r="I396"/>
  <c r="I397" s="1"/>
  <c r="I399" s="1"/>
  <c r="M396"/>
  <c r="M397" s="1"/>
  <c r="M399" s="1"/>
  <c r="Q396"/>
  <c r="Q397" s="1"/>
  <c r="Q399" s="1"/>
  <c r="U396"/>
  <c r="U397" s="1"/>
  <c r="U399" s="1"/>
  <c r="H396"/>
  <c r="H397" s="1"/>
  <c r="H399" s="1"/>
  <c r="P396"/>
  <c r="P397" s="1"/>
  <c r="P399" s="1"/>
  <c r="I1146"/>
  <c r="I1148" s="1"/>
  <c r="W1148" s="1"/>
  <c r="W1145"/>
  <c r="I25" i="6"/>
  <c r="U64" i="38"/>
  <c r="U72" s="1"/>
  <c r="U73" s="1"/>
  <c r="U75" s="1"/>
  <c r="S64"/>
  <c r="S72" s="1"/>
  <c r="S73" s="1"/>
  <c r="S75" s="1"/>
  <c r="Q64"/>
  <c r="Q72" s="1"/>
  <c r="Q73" s="1"/>
  <c r="Q75" s="1"/>
  <c r="O64"/>
  <c r="O72" s="1"/>
  <c r="O73" s="1"/>
  <c r="O75" s="1"/>
  <c r="M64"/>
  <c r="M72" s="1"/>
  <c r="M73" s="1"/>
  <c r="M75" s="1"/>
  <c r="K64"/>
  <c r="K72" s="1"/>
  <c r="K73" s="1"/>
  <c r="K75" s="1"/>
  <c r="I64"/>
  <c r="I72" s="1"/>
  <c r="I73" s="1"/>
  <c r="I75" s="1"/>
  <c r="G64"/>
  <c r="G72" s="1"/>
  <c r="G73" s="1"/>
  <c r="G75" s="1"/>
  <c r="E64"/>
  <c r="E72" s="1"/>
  <c r="E73" s="1"/>
  <c r="E75" s="1"/>
  <c r="C64"/>
  <c r="V64"/>
  <c r="V72" s="1"/>
  <c r="V73" s="1"/>
  <c r="V75" s="1"/>
  <c r="T64"/>
  <c r="T72" s="1"/>
  <c r="T73" s="1"/>
  <c r="T75" s="1"/>
  <c r="R64"/>
  <c r="R72" s="1"/>
  <c r="R73" s="1"/>
  <c r="R75" s="1"/>
  <c r="P64"/>
  <c r="P72" s="1"/>
  <c r="P73" s="1"/>
  <c r="P75" s="1"/>
  <c r="N64"/>
  <c r="N72" s="1"/>
  <c r="N73" s="1"/>
  <c r="N75" s="1"/>
  <c r="L64"/>
  <c r="L72" s="1"/>
  <c r="L73" s="1"/>
  <c r="L75" s="1"/>
  <c r="J64"/>
  <c r="J72" s="1"/>
  <c r="J73" s="1"/>
  <c r="J75" s="1"/>
  <c r="H64"/>
  <c r="H72" s="1"/>
  <c r="H73" s="1"/>
  <c r="H75" s="1"/>
  <c r="F64"/>
  <c r="F72" s="1"/>
  <c r="F73" s="1"/>
  <c r="F75" s="1"/>
  <c r="D64"/>
  <c r="D72" s="1"/>
  <c r="D73" s="1"/>
  <c r="D75" s="1"/>
  <c r="U102" i="30"/>
  <c r="U111" s="1"/>
  <c r="U112" s="1"/>
  <c r="U114" s="1"/>
  <c r="S102"/>
  <c r="Q102"/>
  <c r="O102"/>
  <c r="O111" s="1"/>
  <c r="O112" s="1"/>
  <c r="O114" s="1"/>
  <c r="M102"/>
  <c r="K102"/>
  <c r="I102"/>
  <c r="G102"/>
  <c r="G111" s="1"/>
  <c r="G112" s="1"/>
  <c r="G114" s="1"/>
  <c r="E102"/>
  <c r="C102"/>
  <c r="V102"/>
  <c r="V111" s="1"/>
  <c r="V112" s="1"/>
  <c r="V114" s="1"/>
  <c r="T102"/>
  <c r="T111" s="1"/>
  <c r="R102"/>
  <c r="R111" s="1"/>
  <c r="P102"/>
  <c r="P111" s="1"/>
  <c r="P112" s="1"/>
  <c r="P114" s="1"/>
  <c r="N102"/>
  <c r="N111" s="1"/>
  <c r="L102"/>
  <c r="L111" s="1"/>
  <c r="J102"/>
  <c r="J111" s="1"/>
  <c r="H102"/>
  <c r="F102"/>
  <c r="F111" s="1"/>
  <c r="D102"/>
  <c r="D111" s="1"/>
  <c r="D33" i="34"/>
  <c r="N33" s="1"/>
  <c r="R33" s="1"/>
  <c r="C178" i="35" s="1"/>
  <c r="W178" s="1"/>
  <c r="X178" s="1"/>
  <c r="O33" i="34"/>
  <c r="S33" s="1"/>
  <c r="D34"/>
  <c r="N34" s="1"/>
  <c r="R34" s="1"/>
  <c r="C185" i="35" s="1"/>
  <c r="O34" i="34"/>
  <c r="S34" s="1"/>
  <c r="D35"/>
  <c r="N35" s="1"/>
  <c r="R35" s="1"/>
  <c r="C192" i="35" s="1"/>
  <c r="O35" i="34"/>
  <c r="S35" s="1"/>
  <c r="W1194" i="35"/>
  <c r="D1195"/>
  <c r="D1197" s="1"/>
  <c r="W1197" s="1"/>
  <c r="C1153"/>
  <c r="C1155" s="1"/>
  <c r="W1155" s="1"/>
  <c r="C1111"/>
  <c r="C1113" s="1"/>
  <c r="W1113" s="1"/>
  <c r="W13" i="29"/>
  <c r="X13" s="1"/>
  <c r="C121" i="30"/>
  <c r="X12"/>
  <c r="C29"/>
  <c r="W13"/>
  <c r="X13" s="1"/>
  <c r="W59" i="29"/>
  <c r="X59" s="1"/>
  <c r="W105"/>
  <c r="X105" s="1"/>
  <c r="W94" i="30"/>
  <c r="X94" s="1"/>
  <c r="X976" i="35"/>
  <c r="W894"/>
  <c r="X1123"/>
  <c r="X138"/>
  <c r="W935"/>
  <c r="C936"/>
  <c r="C938" s="1"/>
  <c r="W938" s="1"/>
  <c r="X479"/>
  <c r="X172"/>
  <c r="X173" s="1"/>
  <c r="X1172"/>
  <c r="X164"/>
  <c r="X437"/>
  <c r="W746"/>
  <c r="C747"/>
  <c r="C749" s="1"/>
  <c r="W749" s="1"/>
  <c r="X1068"/>
  <c r="X1069" s="1"/>
  <c r="W1069"/>
  <c r="X1130"/>
  <c r="X1132" s="1"/>
  <c r="W1132"/>
  <c r="W438"/>
  <c r="X438" s="1"/>
  <c r="X152"/>
  <c r="C439"/>
  <c r="C441" s="1"/>
  <c r="W441" s="1"/>
  <c r="X145" l="1"/>
  <c r="W1106"/>
  <c r="W1076"/>
  <c r="W1118"/>
  <c r="W1127"/>
  <c r="W152"/>
  <c r="W131"/>
  <c r="W460"/>
  <c r="W124"/>
  <c r="W138"/>
  <c r="W1090"/>
  <c r="X1152"/>
  <c r="X1153" s="1"/>
  <c r="X978"/>
  <c r="W1103"/>
  <c r="W1104" s="1"/>
  <c r="X166"/>
  <c r="W145"/>
  <c r="X242"/>
  <c r="X243" s="1"/>
  <c r="X1061"/>
  <c r="X1062" s="1"/>
  <c r="W1020"/>
  <c r="W1124"/>
  <c r="X1124" s="1"/>
  <c r="X1125" s="1"/>
  <c r="W1202"/>
  <c r="W1181"/>
  <c r="W768"/>
  <c r="X1006"/>
  <c r="W789"/>
  <c r="X788"/>
  <c r="X789" s="1"/>
  <c r="X466"/>
  <c r="X467" s="1"/>
  <c r="W467"/>
  <c r="W1160"/>
  <c r="W166"/>
  <c r="W978"/>
  <c r="W159"/>
  <c r="X753"/>
  <c r="X754" s="1"/>
  <c r="W754"/>
  <c r="W1026"/>
  <c r="C1027"/>
  <c r="C1029" s="1"/>
  <c r="W1029" s="1"/>
  <c r="W1173"/>
  <c r="C1174"/>
  <c r="C1176" s="1"/>
  <c r="W1176" s="1"/>
  <c r="W1048"/>
  <c r="W1006"/>
  <c r="X1194"/>
  <c r="X1195" s="1"/>
  <c r="W1195"/>
  <c r="W192"/>
  <c r="W185"/>
  <c r="E111" i="30"/>
  <c r="E112" s="1"/>
  <c r="E114" s="1"/>
  <c r="F112"/>
  <c r="F114" s="1"/>
  <c r="I111"/>
  <c r="J112"/>
  <c r="J114" s="1"/>
  <c r="M111"/>
  <c r="M112" s="1"/>
  <c r="M114" s="1"/>
  <c r="N112"/>
  <c r="N114" s="1"/>
  <c r="Q111"/>
  <c r="Q112" s="1"/>
  <c r="Q114" s="1"/>
  <c r="R112"/>
  <c r="R114" s="1"/>
  <c r="X1145" i="35"/>
  <c r="X1146" s="1"/>
  <c r="W1146"/>
  <c r="X1166"/>
  <c r="X1167" s="1"/>
  <c r="W1167"/>
  <c r="D473"/>
  <c r="D474" s="1"/>
  <c r="D476" s="1"/>
  <c r="T473"/>
  <c r="T474" s="1"/>
  <c r="T476" s="1"/>
  <c r="P473"/>
  <c r="P474" s="1"/>
  <c r="P476" s="1"/>
  <c r="L473"/>
  <c r="L474" s="1"/>
  <c r="L476" s="1"/>
  <c r="C473"/>
  <c r="G473"/>
  <c r="G474" s="1"/>
  <c r="G476" s="1"/>
  <c r="K473"/>
  <c r="K474" s="1"/>
  <c r="K476" s="1"/>
  <c r="O473"/>
  <c r="O474" s="1"/>
  <c r="O476" s="1"/>
  <c r="S473"/>
  <c r="S474" s="1"/>
  <c r="S476" s="1"/>
  <c r="V473"/>
  <c r="V474" s="1"/>
  <c r="V476" s="1"/>
  <c r="N473"/>
  <c r="N474" s="1"/>
  <c r="N476" s="1"/>
  <c r="F473"/>
  <c r="F474" s="1"/>
  <c r="F476" s="1"/>
  <c r="H473"/>
  <c r="H474" s="1"/>
  <c r="H476" s="1"/>
  <c r="E473"/>
  <c r="E474" s="1"/>
  <c r="E476" s="1"/>
  <c r="I473"/>
  <c r="I474" s="1"/>
  <c r="I476" s="1"/>
  <c r="M473"/>
  <c r="M474" s="1"/>
  <c r="M476" s="1"/>
  <c r="Q473"/>
  <c r="Q474" s="1"/>
  <c r="Q476" s="1"/>
  <c r="U473"/>
  <c r="U474" s="1"/>
  <c r="U476" s="1"/>
  <c r="R473"/>
  <c r="R474" s="1"/>
  <c r="R476" s="1"/>
  <c r="J473"/>
  <c r="J474" s="1"/>
  <c r="J476" s="1"/>
  <c r="X452"/>
  <c r="X453" s="1"/>
  <c r="W453"/>
  <c r="X760"/>
  <c r="X761" s="1"/>
  <c r="W761"/>
  <c r="W480"/>
  <c r="C481"/>
  <c r="C483" s="1"/>
  <c r="W483" s="1"/>
  <c r="W88" i="29"/>
  <c r="X88" s="1"/>
  <c r="C95"/>
  <c r="W95" s="1"/>
  <c r="X95" s="1"/>
  <c r="W60" i="37"/>
  <c r="X60" s="1"/>
  <c r="C67"/>
  <c r="I15" i="6"/>
  <c r="C93" i="30"/>
  <c r="J19" i="6"/>
  <c r="X1082" i="35"/>
  <c r="X1083" s="1"/>
  <c r="W1083"/>
  <c r="C193"/>
  <c r="E193"/>
  <c r="E194" s="1"/>
  <c r="E196" s="1"/>
  <c r="G193"/>
  <c r="G194" s="1"/>
  <c r="G196" s="1"/>
  <c r="I193"/>
  <c r="I194" s="1"/>
  <c r="I196" s="1"/>
  <c r="K193"/>
  <c r="K194" s="1"/>
  <c r="K196" s="1"/>
  <c r="M193"/>
  <c r="M194" s="1"/>
  <c r="M196" s="1"/>
  <c r="O193"/>
  <c r="O194" s="1"/>
  <c r="O196" s="1"/>
  <c r="Q193"/>
  <c r="Q194" s="1"/>
  <c r="Q196" s="1"/>
  <c r="S193"/>
  <c r="S194" s="1"/>
  <c r="S196" s="1"/>
  <c r="U193"/>
  <c r="U194" s="1"/>
  <c r="U196" s="1"/>
  <c r="D193"/>
  <c r="D194" s="1"/>
  <c r="D196" s="1"/>
  <c r="F193"/>
  <c r="F194" s="1"/>
  <c r="F196" s="1"/>
  <c r="H193"/>
  <c r="H194" s="1"/>
  <c r="H196" s="1"/>
  <c r="J193"/>
  <c r="J194" s="1"/>
  <c r="J196" s="1"/>
  <c r="L193"/>
  <c r="L194" s="1"/>
  <c r="L196" s="1"/>
  <c r="N193"/>
  <c r="N194" s="1"/>
  <c r="N196" s="1"/>
  <c r="P193"/>
  <c r="P194" s="1"/>
  <c r="P196" s="1"/>
  <c r="R193"/>
  <c r="R194" s="1"/>
  <c r="R196" s="1"/>
  <c r="T193"/>
  <c r="T194" s="1"/>
  <c r="T196" s="1"/>
  <c r="V193"/>
  <c r="V194" s="1"/>
  <c r="V196" s="1"/>
  <c r="D186"/>
  <c r="D187" s="1"/>
  <c r="D189" s="1"/>
  <c r="H186"/>
  <c r="H187" s="1"/>
  <c r="H189" s="1"/>
  <c r="L186"/>
  <c r="L187" s="1"/>
  <c r="L189" s="1"/>
  <c r="P186"/>
  <c r="P187" s="1"/>
  <c r="P189" s="1"/>
  <c r="T186"/>
  <c r="T187" s="1"/>
  <c r="T189" s="1"/>
  <c r="F186"/>
  <c r="F187" s="1"/>
  <c r="F189" s="1"/>
  <c r="J186"/>
  <c r="J187" s="1"/>
  <c r="J189" s="1"/>
  <c r="N186"/>
  <c r="N187" s="1"/>
  <c r="N189" s="1"/>
  <c r="R186"/>
  <c r="R187" s="1"/>
  <c r="R189" s="1"/>
  <c r="V186"/>
  <c r="V187" s="1"/>
  <c r="V189" s="1"/>
  <c r="E186"/>
  <c r="E187" s="1"/>
  <c r="E189" s="1"/>
  <c r="I186"/>
  <c r="I187" s="1"/>
  <c r="I189" s="1"/>
  <c r="M186"/>
  <c r="M187" s="1"/>
  <c r="M189" s="1"/>
  <c r="Q186"/>
  <c r="Q187" s="1"/>
  <c r="Q189" s="1"/>
  <c r="U186"/>
  <c r="U187" s="1"/>
  <c r="U189" s="1"/>
  <c r="C186"/>
  <c r="G186"/>
  <c r="G187" s="1"/>
  <c r="G189" s="1"/>
  <c r="K186"/>
  <c r="K187" s="1"/>
  <c r="K189" s="1"/>
  <c r="O186"/>
  <c r="O187" s="1"/>
  <c r="O189" s="1"/>
  <c r="S186"/>
  <c r="S187" s="1"/>
  <c r="S189" s="1"/>
  <c r="F179"/>
  <c r="F180" s="1"/>
  <c r="F182" s="1"/>
  <c r="J179"/>
  <c r="J180" s="1"/>
  <c r="J182" s="1"/>
  <c r="N179"/>
  <c r="N180" s="1"/>
  <c r="N182" s="1"/>
  <c r="R179"/>
  <c r="R180" s="1"/>
  <c r="R182" s="1"/>
  <c r="V179"/>
  <c r="V180" s="1"/>
  <c r="V182" s="1"/>
  <c r="D179"/>
  <c r="D180" s="1"/>
  <c r="D182" s="1"/>
  <c r="H179"/>
  <c r="H180" s="1"/>
  <c r="H182" s="1"/>
  <c r="L179"/>
  <c r="L180" s="1"/>
  <c r="L182" s="1"/>
  <c r="P179"/>
  <c r="P180" s="1"/>
  <c r="P182" s="1"/>
  <c r="T179"/>
  <c r="T180" s="1"/>
  <c r="T182" s="1"/>
  <c r="E179"/>
  <c r="E180" s="1"/>
  <c r="E182" s="1"/>
  <c r="I179"/>
  <c r="I180" s="1"/>
  <c r="I182" s="1"/>
  <c r="M179"/>
  <c r="M180" s="1"/>
  <c r="M182" s="1"/>
  <c r="Q179"/>
  <c r="Q180" s="1"/>
  <c r="Q182" s="1"/>
  <c r="U179"/>
  <c r="U180" s="1"/>
  <c r="U182" s="1"/>
  <c r="C179"/>
  <c r="G179"/>
  <c r="G180" s="1"/>
  <c r="G182" s="1"/>
  <c r="K179"/>
  <c r="K180" s="1"/>
  <c r="K182" s="1"/>
  <c r="O179"/>
  <c r="O180" s="1"/>
  <c r="O182" s="1"/>
  <c r="S179"/>
  <c r="S180" s="1"/>
  <c r="S182" s="1"/>
  <c r="C111" i="30"/>
  <c r="D112"/>
  <c r="D114" s="1"/>
  <c r="K111"/>
  <c r="K112" s="1"/>
  <c r="K114" s="1"/>
  <c r="L112"/>
  <c r="L114" s="1"/>
  <c r="S111"/>
  <c r="S112" s="1"/>
  <c r="S114" s="1"/>
  <c r="T112"/>
  <c r="T114" s="1"/>
  <c r="W102"/>
  <c r="X102" s="1"/>
  <c r="W64" i="38"/>
  <c r="X64" s="1"/>
  <c r="C72"/>
  <c r="H25" i="6"/>
  <c r="U44" i="37"/>
  <c r="U51" s="1"/>
  <c r="U52" s="1"/>
  <c r="U54" s="1"/>
  <c r="S44"/>
  <c r="S51" s="1"/>
  <c r="S52" s="1"/>
  <c r="S54" s="1"/>
  <c r="Q44"/>
  <c r="Q51" s="1"/>
  <c r="Q52" s="1"/>
  <c r="Q54" s="1"/>
  <c r="O44"/>
  <c r="O51" s="1"/>
  <c r="O52" s="1"/>
  <c r="O54" s="1"/>
  <c r="M44"/>
  <c r="M51" s="1"/>
  <c r="M52" s="1"/>
  <c r="M54" s="1"/>
  <c r="K44"/>
  <c r="K51" s="1"/>
  <c r="K52" s="1"/>
  <c r="K54" s="1"/>
  <c r="I44"/>
  <c r="I51" s="1"/>
  <c r="I52" s="1"/>
  <c r="I54" s="1"/>
  <c r="G44"/>
  <c r="G51" s="1"/>
  <c r="G52" s="1"/>
  <c r="G54" s="1"/>
  <c r="E44"/>
  <c r="E51" s="1"/>
  <c r="E52" s="1"/>
  <c r="E54" s="1"/>
  <c r="C44"/>
  <c r="V44"/>
  <c r="V51" s="1"/>
  <c r="V52" s="1"/>
  <c r="V54" s="1"/>
  <c r="T44"/>
  <c r="T51" s="1"/>
  <c r="T52" s="1"/>
  <c r="T54" s="1"/>
  <c r="R44"/>
  <c r="R51" s="1"/>
  <c r="R52" s="1"/>
  <c r="R54" s="1"/>
  <c r="P44"/>
  <c r="P51" s="1"/>
  <c r="P52" s="1"/>
  <c r="P54" s="1"/>
  <c r="N44"/>
  <c r="N51" s="1"/>
  <c r="N52" s="1"/>
  <c r="N54" s="1"/>
  <c r="L44"/>
  <c r="L51" s="1"/>
  <c r="L52" s="1"/>
  <c r="L54" s="1"/>
  <c r="J44"/>
  <c r="J51" s="1"/>
  <c r="J52" s="1"/>
  <c r="J54" s="1"/>
  <c r="H44"/>
  <c r="H51" s="1"/>
  <c r="H52" s="1"/>
  <c r="H54" s="1"/>
  <c r="F44"/>
  <c r="F51" s="1"/>
  <c r="F52" s="1"/>
  <c r="F54" s="1"/>
  <c r="D44"/>
  <c r="D51" s="1"/>
  <c r="D52" s="1"/>
  <c r="D54" s="1"/>
  <c r="U65" i="29"/>
  <c r="U72" s="1"/>
  <c r="U73" s="1"/>
  <c r="U75" s="1"/>
  <c r="S65"/>
  <c r="S72" s="1"/>
  <c r="S73" s="1"/>
  <c r="S75" s="1"/>
  <c r="Q65"/>
  <c r="Q72" s="1"/>
  <c r="Q73" s="1"/>
  <c r="Q75" s="1"/>
  <c r="O65"/>
  <c r="O72" s="1"/>
  <c r="O73" s="1"/>
  <c r="O75" s="1"/>
  <c r="M65"/>
  <c r="M72" s="1"/>
  <c r="M73" s="1"/>
  <c r="M75" s="1"/>
  <c r="K65"/>
  <c r="K72" s="1"/>
  <c r="K73" s="1"/>
  <c r="K75" s="1"/>
  <c r="I65"/>
  <c r="I72" s="1"/>
  <c r="I73" s="1"/>
  <c r="I75" s="1"/>
  <c r="G65"/>
  <c r="G72" s="1"/>
  <c r="G73" s="1"/>
  <c r="G75" s="1"/>
  <c r="E65"/>
  <c r="E72" s="1"/>
  <c r="E73" s="1"/>
  <c r="E75" s="1"/>
  <c r="C65"/>
  <c r="V65"/>
  <c r="V72" s="1"/>
  <c r="V73" s="1"/>
  <c r="V75" s="1"/>
  <c r="T65"/>
  <c r="T72" s="1"/>
  <c r="T73" s="1"/>
  <c r="T75" s="1"/>
  <c r="R65"/>
  <c r="R72" s="1"/>
  <c r="R73" s="1"/>
  <c r="R75" s="1"/>
  <c r="P65"/>
  <c r="P72" s="1"/>
  <c r="P73" s="1"/>
  <c r="P75" s="1"/>
  <c r="N65"/>
  <c r="N72" s="1"/>
  <c r="N73" s="1"/>
  <c r="N75" s="1"/>
  <c r="L65"/>
  <c r="L72" s="1"/>
  <c r="L73" s="1"/>
  <c r="L75" s="1"/>
  <c r="J65"/>
  <c r="J72" s="1"/>
  <c r="J73" s="1"/>
  <c r="J75" s="1"/>
  <c r="H65"/>
  <c r="H72" s="1"/>
  <c r="H73" s="1"/>
  <c r="H75" s="1"/>
  <c r="F65"/>
  <c r="F72" s="1"/>
  <c r="F73" s="1"/>
  <c r="F75" s="1"/>
  <c r="D65"/>
  <c r="D72" s="1"/>
  <c r="D73" s="1"/>
  <c r="D75" s="1"/>
  <c r="I29" i="6"/>
  <c r="C397" i="35"/>
  <c r="C399" s="1"/>
  <c r="W399" s="1"/>
  <c r="W396"/>
  <c r="C474"/>
  <c r="C476" s="1"/>
  <c r="W472"/>
  <c r="X1110"/>
  <c r="X1111" s="1"/>
  <c r="W1111"/>
  <c r="X1054"/>
  <c r="X1055" s="1"/>
  <c r="W1055"/>
  <c r="W1097"/>
  <c r="X1096"/>
  <c r="X1097" s="1"/>
  <c r="W81" i="29"/>
  <c r="X81" s="1"/>
  <c r="W29" i="30"/>
  <c r="X29" s="1"/>
  <c r="W121"/>
  <c r="X121" s="1"/>
  <c r="X439" i="35"/>
  <c r="X746"/>
  <c r="X747" s="1"/>
  <c r="W747"/>
  <c r="X935"/>
  <c r="X936" s="1"/>
  <c r="W936"/>
  <c r="W439"/>
  <c r="W1125" l="1"/>
  <c r="X1103"/>
  <c r="X1104" s="1"/>
  <c r="W476"/>
  <c r="X1173"/>
  <c r="X1174" s="1"/>
  <c r="W1174"/>
  <c r="X1026"/>
  <c r="X1027" s="1"/>
  <c r="W1027"/>
  <c r="W65" i="29"/>
  <c r="X65" s="1"/>
  <c r="C72"/>
  <c r="W72" s="1"/>
  <c r="X72" s="1"/>
  <c r="W44" i="37"/>
  <c r="X44" s="1"/>
  <c r="C51"/>
  <c r="G25" i="6"/>
  <c r="V46" i="38"/>
  <c r="V54" s="1"/>
  <c r="V55" s="1"/>
  <c r="V57" s="1"/>
  <c r="T46"/>
  <c r="T54" s="1"/>
  <c r="T55" s="1"/>
  <c r="T57" s="1"/>
  <c r="R46"/>
  <c r="R54" s="1"/>
  <c r="R55" s="1"/>
  <c r="R57" s="1"/>
  <c r="P46"/>
  <c r="P54" s="1"/>
  <c r="P55" s="1"/>
  <c r="P57" s="1"/>
  <c r="N46"/>
  <c r="N54" s="1"/>
  <c r="N55" s="1"/>
  <c r="N57" s="1"/>
  <c r="L46"/>
  <c r="L54" s="1"/>
  <c r="L55" s="1"/>
  <c r="L57" s="1"/>
  <c r="J46"/>
  <c r="J54" s="1"/>
  <c r="J55" s="1"/>
  <c r="J57" s="1"/>
  <c r="H46"/>
  <c r="H54" s="1"/>
  <c r="H55" s="1"/>
  <c r="H57" s="1"/>
  <c r="F46"/>
  <c r="F54" s="1"/>
  <c r="F55" s="1"/>
  <c r="F57" s="1"/>
  <c r="D46"/>
  <c r="D54" s="1"/>
  <c r="D55" s="1"/>
  <c r="D57" s="1"/>
  <c r="U46"/>
  <c r="U54" s="1"/>
  <c r="U55" s="1"/>
  <c r="U57" s="1"/>
  <c r="Q46"/>
  <c r="Q54" s="1"/>
  <c r="Q55" s="1"/>
  <c r="Q57" s="1"/>
  <c r="S46"/>
  <c r="S54" s="1"/>
  <c r="S55" s="1"/>
  <c r="S57" s="1"/>
  <c r="O46"/>
  <c r="O54" s="1"/>
  <c r="O55" s="1"/>
  <c r="O57" s="1"/>
  <c r="M46"/>
  <c r="M54" s="1"/>
  <c r="M55" s="1"/>
  <c r="M57" s="1"/>
  <c r="K46"/>
  <c r="K54" s="1"/>
  <c r="K55" s="1"/>
  <c r="K57" s="1"/>
  <c r="I46"/>
  <c r="I54" s="1"/>
  <c r="I55" s="1"/>
  <c r="I57" s="1"/>
  <c r="G46"/>
  <c r="G54" s="1"/>
  <c r="G55" s="1"/>
  <c r="G57" s="1"/>
  <c r="E46"/>
  <c r="E54" s="1"/>
  <c r="E55" s="1"/>
  <c r="E57" s="1"/>
  <c r="C46"/>
  <c r="U75" i="30"/>
  <c r="U84" s="1"/>
  <c r="U85" s="1"/>
  <c r="U87" s="1"/>
  <c r="S75"/>
  <c r="S84" s="1"/>
  <c r="S85" s="1"/>
  <c r="S87" s="1"/>
  <c r="Q75"/>
  <c r="Q84" s="1"/>
  <c r="Q85" s="1"/>
  <c r="Q87" s="1"/>
  <c r="O75"/>
  <c r="O84" s="1"/>
  <c r="O85" s="1"/>
  <c r="O87" s="1"/>
  <c r="M75"/>
  <c r="M84" s="1"/>
  <c r="M85" s="1"/>
  <c r="M87" s="1"/>
  <c r="K75"/>
  <c r="K84" s="1"/>
  <c r="K85" s="1"/>
  <c r="K87" s="1"/>
  <c r="I75"/>
  <c r="I84" s="1"/>
  <c r="I85" s="1"/>
  <c r="I87" s="1"/>
  <c r="G75"/>
  <c r="G84" s="1"/>
  <c r="G85" s="1"/>
  <c r="G87" s="1"/>
  <c r="E75"/>
  <c r="E84" s="1"/>
  <c r="E85" s="1"/>
  <c r="E87" s="1"/>
  <c r="C75"/>
  <c r="V75"/>
  <c r="V84" s="1"/>
  <c r="V85" s="1"/>
  <c r="V87" s="1"/>
  <c r="T75"/>
  <c r="T84" s="1"/>
  <c r="T85" s="1"/>
  <c r="T87" s="1"/>
  <c r="R75"/>
  <c r="R84" s="1"/>
  <c r="R85" s="1"/>
  <c r="R87" s="1"/>
  <c r="P75"/>
  <c r="P84" s="1"/>
  <c r="P85" s="1"/>
  <c r="P87" s="1"/>
  <c r="N75"/>
  <c r="N84" s="1"/>
  <c r="N85" s="1"/>
  <c r="N87" s="1"/>
  <c r="L75"/>
  <c r="L84" s="1"/>
  <c r="L85" s="1"/>
  <c r="L87" s="1"/>
  <c r="J75"/>
  <c r="J84" s="1"/>
  <c r="J85" s="1"/>
  <c r="J87" s="1"/>
  <c r="H75"/>
  <c r="H84" s="1"/>
  <c r="H85" s="1"/>
  <c r="H87" s="1"/>
  <c r="F75"/>
  <c r="F84" s="1"/>
  <c r="F85" s="1"/>
  <c r="F87" s="1"/>
  <c r="D75"/>
  <c r="D84" s="1"/>
  <c r="D85" s="1"/>
  <c r="D87" s="1"/>
  <c r="H29" i="6"/>
  <c r="C68" i="37"/>
  <c r="W67"/>
  <c r="X67" s="1"/>
  <c r="X480" i="35"/>
  <c r="X481" s="1"/>
  <c r="W481"/>
  <c r="H111" i="30"/>
  <c r="H112" s="1"/>
  <c r="H114" s="1"/>
  <c r="I112"/>
  <c r="I114" s="1"/>
  <c r="X185" i="35"/>
  <c r="X192"/>
  <c r="W193"/>
  <c r="X193" s="1"/>
  <c r="W473"/>
  <c r="X473" s="1"/>
  <c r="X472"/>
  <c r="W397"/>
  <c r="X396"/>
  <c r="X397" s="1"/>
  <c r="C73" i="38"/>
  <c r="W72"/>
  <c r="X72" s="1"/>
  <c r="C180" i="35"/>
  <c r="C182" s="1"/>
  <c r="W182" s="1"/>
  <c r="W179"/>
  <c r="C58" i="29"/>
  <c r="I19" i="6"/>
  <c r="C15"/>
  <c r="W186" i="35"/>
  <c r="X186" s="1"/>
  <c r="C187"/>
  <c r="C189" s="1"/>
  <c r="W189" s="1"/>
  <c r="C194"/>
  <c r="C196" s="1"/>
  <c r="W196" s="1"/>
  <c r="W111" i="30" l="1"/>
  <c r="X111" s="1"/>
  <c r="X194" i="35"/>
  <c r="X187"/>
  <c r="X474"/>
  <c r="X179"/>
  <c r="X180" s="1"/>
  <c r="W180"/>
  <c r="C52" i="37"/>
  <c r="W51"/>
  <c r="X51" s="1"/>
  <c r="B15" i="6"/>
  <c r="C104" i="29"/>
  <c r="W58"/>
  <c r="X58" s="1"/>
  <c r="C75" i="38"/>
  <c r="W75" s="1"/>
  <c r="W73"/>
  <c r="X73" s="1"/>
  <c r="C70" i="37"/>
  <c r="W70" s="1"/>
  <c r="W68"/>
  <c r="X68" s="1"/>
  <c r="W75" i="30"/>
  <c r="X75" s="1"/>
  <c r="C84"/>
  <c r="W84" s="1"/>
  <c r="X84" s="1"/>
  <c r="W46" i="38"/>
  <c r="X46" s="1"/>
  <c r="C54"/>
  <c r="F25" i="6"/>
  <c r="U28" i="37"/>
  <c r="U35" s="1"/>
  <c r="U36" s="1"/>
  <c r="U38" s="1"/>
  <c r="S28"/>
  <c r="S35" s="1"/>
  <c r="S36" s="1"/>
  <c r="S38" s="1"/>
  <c r="Q28"/>
  <c r="Q35" s="1"/>
  <c r="Q36" s="1"/>
  <c r="Q38" s="1"/>
  <c r="O28"/>
  <c r="O35" s="1"/>
  <c r="O36" s="1"/>
  <c r="O38" s="1"/>
  <c r="M28"/>
  <c r="M35" s="1"/>
  <c r="M36" s="1"/>
  <c r="M38" s="1"/>
  <c r="K28"/>
  <c r="K35" s="1"/>
  <c r="K36" s="1"/>
  <c r="K38" s="1"/>
  <c r="I28"/>
  <c r="I35" s="1"/>
  <c r="I36" s="1"/>
  <c r="I38" s="1"/>
  <c r="G28"/>
  <c r="G35" s="1"/>
  <c r="G36" s="1"/>
  <c r="G38" s="1"/>
  <c r="E28"/>
  <c r="E35" s="1"/>
  <c r="E36" s="1"/>
  <c r="E38" s="1"/>
  <c r="C28"/>
  <c r="V28"/>
  <c r="V35" s="1"/>
  <c r="V36" s="1"/>
  <c r="V38" s="1"/>
  <c r="R28"/>
  <c r="R35" s="1"/>
  <c r="R36" s="1"/>
  <c r="R38" s="1"/>
  <c r="N28"/>
  <c r="N35" s="1"/>
  <c r="N36" s="1"/>
  <c r="N38" s="1"/>
  <c r="T28"/>
  <c r="T35" s="1"/>
  <c r="T36" s="1"/>
  <c r="T38" s="1"/>
  <c r="P28"/>
  <c r="P35" s="1"/>
  <c r="P36" s="1"/>
  <c r="P38" s="1"/>
  <c r="L28"/>
  <c r="L35" s="1"/>
  <c r="L36" s="1"/>
  <c r="L38" s="1"/>
  <c r="J28"/>
  <c r="J35" s="1"/>
  <c r="J36" s="1"/>
  <c r="J38" s="1"/>
  <c r="H28"/>
  <c r="H35" s="1"/>
  <c r="H36" s="1"/>
  <c r="H38" s="1"/>
  <c r="F28"/>
  <c r="F35" s="1"/>
  <c r="F36" s="1"/>
  <c r="F38" s="1"/>
  <c r="D28"/>
  <c r="D35" s="1"/>
  <c r="D36" s="1"/>
  <c r="D38" s="1"/>
  <c r="U42" i="29"/>
  <c r="U49" s="1"/>
  <c r="U50" s="1"/>
  <c r="U52" s="1"/>
  <c r="S42"/>
  <c r="S49" s="1"/>
  <c r="S50" s="1"/>
  <c r="S52" s="1"/>
  <c r="Q42"/>
  <c r="Q49" s="1"/>
  <c r="Q50" s="1"/>
  <c r="Q52" s="1"/>
  <c r="O42"/>
  <c r="O49" s="1"/>
  <c r="O50" s="1"/>
  <c r="O52" s="1"/>
  <c r="M42"/>
  <c r="M49" s="1"/>
  <c r="M50" s="1"/>
  <c r="M52" s="1"/>
  <c r="K42"/>
  <c r="K49" s="1"/>
  <c r="K50" s="1"/>
  <c r="K52" s="1"/>
  <c r="I42"/>
  <c r="I49" s="1"/>
  <c r="I50" s="1"/>
  <c r="I52" s="1"/>
  <c r="G42"/>
  <c r="G49" s="1"/>
  <c r="G50" s="1"/>
  <c r="G52" s="1"/>
  <c r="E42"/>
  <c r="E49" s="1"/>
  <c r="E50" s="1"/>
  <c r="E52" s="1"/>
  <c r="C42"/>
  <c r="V42"/>
  <c r="V49" s="1"/>
  <c r="V50" s="1"/>
  <c r="V52" s="1"/>
  <c r="T42"/>
  <c r="T49" s="1"/>
  <c r="T50" s="1"/>
  <c r="T52" s="1"/>
  <c r="R42"/>
  <c r="R49" s="1"/>
  <c r="R50" s="1"/>
  <c r="R52" s="1"/>
  <c r="P42"/>
  <c r="P49" s="1"/>
  <c r="P50" s="1"/>
  <c r="P52" s="1"/>
  <c r="N42"/>
  <c r="N49" s="1"/>
  <c r="N50" s="1"/>
  <c r="N52" s="1"/>
  <c r="L42"/>
  <c r="L49" s="1"/>
  <c r="L50" s="1"/>
  <c r="L52" s="1"/>
  <c r="J42"/>
  <c r="J49" s="1"/>
  <c r="J50" s="1"/>
  <c r="J52" s="1"/>
  <c r="H42"/>
  <c r="H49" s="1"/>
  <c r="H50" s="1"/>
  <c r="H52" s="1"/>
  <c r="F42"/>
  <c r="F49" s="1"/>
  <c r="F50" s="1"/>
  <c r="F52" s="1"/>
  <c r="D42"/>
  <c r="D49" s="1"/>
  <c r="D50" s="1"/>
  <c r="D52" s="1"/>
  <c r="G29" i="6"/>
  <c r="W194" i="35"/>
  <c r="W187"/>
  <c r="W474"/>
  <c r="W42" i="29" l="1"/>
  <c r="X42" s="1"/>
  <c r="C49"/>
  <c r="W49" s="1"/>
  <c r="X49" s="1"/>
  <c r="W28" i="37"/>
  <c r="X28" s="1"/>
  <c r="E25" i="6"/>
  <c r="U29" i="38"/>
  <c r="U37" s="1"/>
  <c r="U38" s="1"/>
  <c r="U40" s="1"/>
  <c r="S29"/>
  <c r="S37" s="1"/>
  <c r="S38" s="1"/>
  <c r="S40" s="1"/>
  <c r="Q29"/>
  <c r="Q37" s="1"/>
  <c r="Q38" s="1"/>
  <c r="Q40" s="1"/>
  <c r="O29"/>
  <c r="O37" s="1"/>
  <c r="O38" s="1"/>
  <c r="O40" s="1"/>
  <c r="M29"/>
  <c r="M37" s="1"/>
  <c r="M38" s="1"/>
  <c r="M40" s="1"/>
  <c r="K29"/>
  <c r="K37" s="1"/>
  <c r="K38" s="1"/>
  <c r="K40" s="1"/>
  <c r="I29"/>
  <c r="I37" s="1"/>
  <c r="I38" s="1"/>
  <c r="I40" s="1"/>
  <c r="G29"/>
  <c r="G37" s="1"/>
  <c r="G38" s="1"/>
  <c r="G40" s="1"/>
  <c r="E29"/>
  <c r="E37" s="1"/>
  <c r="E38" s="1"/>
  <c r="E40" s="1"/>
  <c r="C29"/>
  <c r="V29"/>
  <c r="V37" s="1"/>
  <c r="V38" s="1"/>
  <c r="V40" s="1"/>
  <c r="T29"/>
  <c r="T37" s="1"/>
  <c r="T38" s="1"/>
  <c r="T40" s="1"/>
  <c r="R29"/>
  <c r="R37" s="1"/>
  <c r="R38" s="1"/>
  <c r="R40" s="1"/>
  <c r="P29"/>
  <c r="P37" s="1"/>
  <c r="P38" s="1"/>
  <c r="P40" s="1"/>
  <c r="N29"/>
  <c r="N37" s="1"/>
  <c r="N38" s="1"/>
  <c r="N40" s="1"/>
  <c r="L29"/>
  <c r="L37" s="1"/>
  <c r="L38" s="1"/>
  <c r="L40" s="1"/>
  <c r="J29"/>
  <c r="J37" s="1"/>
  <c r="J38" s="1"/>
  <c r="J40" s="1"/>
  <c r="H29"/>
  <c r="H37" s="1"/>
  <c r="H38" s="1"/>
  <c r="H40" s="1"/>
  <c r="F29"/>
  <c r="F37" s="1"/>
  <c r="F38" s="1"/>
  <c r="F40" s="1"/>
  <c r="D29"/>
  <c r="D37" s="1"/>
  <c r="D38" s="1"/>
  <c r="D40" s="1"/>
  <c r="U48" i="30"/>
  <c r="U57" s="1"/>
  <c r="U58" s="1"/>
  <c r="U60" s="1"/>
  <c r="S48"/>
  <c r="S57" s="1"/>
  <c r="S58" s="1"/>
  <c r="S60" s="1"/>
  <c r="Q48"/>
  <c r="Q57" s="1"/>
  <c r="Q58" s="1"/>
  <c r="Q60" s="1"/>
  <c r="O48"/>
  <c r="O57" s="1"/>
  <c r="O58" s="1"/>
  <c r="O60" s="1"/>
  <c r="M48"/>
  <c r="M57" s="1"/>
  <c r="M58" s="1"/>
  <c r="M60" s="1"/>
  <c r="K48"/>
  <c r="K57" s="1"/>
  <c r="K58" s="1"/>
  <c r="K60" s="1"/>
  <c r="I48"/>
  <c r="I57" s="1"/>
  <c r="I58" s="1"/>
  <c r="I60" s="1"/>
  <c r="G48"/>
  <c r="G57" s="1"/>
  <c r="G58" s="1"/>
  <c r="G60" s="1"/>
  <c r="E48"/>
  <c r="E57" s="1"/>
  <c r="E58" s="1"/>
  <c r="E60" s="1"/>
  <c r="C48"/>
  <c r="V48"/>
  <c r="V57" s="1"/>
  <c r="V58" s="1"/>
  <c r="V60" s="1"/>
  <c r="T48"/>
  <c r="T57" s="1"/>
  <c r="T58" s="1"/>
  <c r="T60" s="1"/>
  <c r="R48"/>
  <c r="R57" s="1"/>
  <c r="R58" s="1"/>
  <c r="R60" s="1"/>
  <c r="P48"/>
  <c r="P57" s="1"/>
  <c r="P58" s="1"/>
  <c r="P60" s="1"/>
  <c r="N48"/>
  <c r="N57" s="1"/>
  <c r="N58" s="1"/>
  <c r="N60" s="1"/>
  <c r="L48"/>
  <c r="L57" s="1"/>
  <c r="L58" s="1"/>
  <c r="L60" s="1"/>
  <c r="J48"/>
  <c r="J57" s="1"/>
  <c r="J58" s="1"/>
  <c r="J60" s="1"/>
  <c r="H48"/>
  <c r="H57" s="1"/>
  <c r="H58" s="1"/>
  <c r="H60" s="1"/>
  <c r="F48"/>
  <c r="F57" s="1"/>
  <c r="F58" s="1"/>
  <c r="F60" s="1"/>
  <c r="D48"/>
  <c r="D57" s="1"/>
  <c r="F29" i="6"/>
  <c r="C120" i="30"/>
  <c r="B19" i="6"/>
  <c r="K18" s="1"/>
  <c r="C54" i="37"/>
  <c r="W54" s="1"/>
  <c r="W52"/>
  <c r="X52" s="1"/>
  <c r="C55" i="38"/>
  <c r="W54"/>
  <c r="X54" s="1"/>
  <c r="W104" i="29"/>
  <c r="X104" s="1"/>
  <c r="C18" i="6" l="1"/>
  <c r="C19" s="1"/>
  <c r="K19"/>
  <c r="C57" i="38"/>
  <c r="W57" s="1"/>
  <c r="W55"/>
  <c r="X55" s="1"/>
  <c r="W120" i="30"/>
  <c r="X120" s="1"/>
  <c r="C57"/>
  <c r="W57" s="1"/>
  <c r="X57" s="1"/>
  <c r="D58"/>
  <c r="D60" s="1"/>
  <c r="W48"/>
  <c r="X48" s="1"/>
  <c r="W29" i="38"/>
  <c r="X29" s="1"/>
  <c r="C37"/>
  <c r="D25" i="6"/>
  <c r="U12" i="37"/>
  <c r="U19" s="1"/>
  <c r="U20" s="1"/>
  <c r="U22" s="1"/>
  <c r="S12"/>
  <c r="S19" s="1"/>
  <c r="S20" s="1"/>
  <c r="S22" s="1"/>
  <c r="Q12"/>
  <c r="Q19" s="1"/>
  <c r="Q20" s="1"/>
  <c r="Q22" s="1"/>
  <c r="O12"/>
  <c r="O19" s="1"/>
  <c r="O20" s="1"/>
  <c r="O22" s="1"/>
  <c r="M12"/>
  <c r="M19" s="1"/>
  <c r="M20" s="1"/>
  <c r="M22" s="1"/>
  <c r="K12"/>
  <c r="K19" s="1"/>
  <c r="K20" s="1"/>
  <c r="K22" s="1"/>
  <c r="I12"/>
  <c r="I19" s="1"/>
  <c r="I20" s="1"/>
  <c r="I22" s="1"/>
  <c r="G12"/>
  <c r="G19" s="1"/>
  <c r="G20" s="1"/>
  <c r="G22" s="1"/>
  <c r="E12"/>
  <c r="E19" s="1"/>
  <c r="E20" s="1"/>
  <c r="E22" s="1"/>
  <c r="C12"/>
  <c r="V12"/>
  <c r="V19" s="1"/>
  <c r="V20" s="1"/>
  <c r="V22" s="1"/>
  <c r="T12"/>
  <c r="T19" s="1"/>
  <c r="T20" s="1"/>
  <c r="T22" s="1"/>
  <c r="R12"/>
  <c r="R19" s="1"/>
  <c r="R20" s="1"/>
  <c r="R22" s="1"/>
  <c r="P12"/>
  <c r="P19" s="1"/>
  <c r="P20" s="1"/>
  <c r="P22" s="1"/>
  <c r="N12"/>
  <c r="N19" s="1"/>
  <c r="N20" s="1"/>
  <c r="N22" s="1"/>
  <c r="L12"/>
  <c r="L19" s="1"/>
  <c r="L20" s="1"/>
  <c r="L22" s="1"/>
  <c r="J12"/>
  <c r="J19" s="1"/>
  <c r="J20" s="1"/>
  <c r="J22" s="1"/>
  <c r="H12"/>
  <c r="H19" s="1"/>
  <c r="H20" s="1"/>
  <c r="H22" s="1"/>
  <c r="F12"/>
  <c r="F19" s="1"/>
  <c r="F20" s="1"/>
  <c r="F22" s="1"/>
  <c r="D12"/>
  <c r="D19" s="1"/>
  <c r="D20" s="1"/>
  <c r="D22" s="1"/>
  <c r="V19" i="29"/>
  <c r="V26" s="1"/>
  <c r="V27" s="1"/>
  <c r="V29" s="1"/>
  <c r="T19"/>
  <c r="T26" s="1"/>
  <c r="T27" s="1"/>
  <c r="T29" s="1"/>
  <c r="R19"/>
  <c r="R26" s="1"/>
  <c r="R27" s="1"/>
  <c r="R29" s="1"/>
  <c r="P19"/>
  <c r="P26" s="1"/>
  <c r="P27" s="1"/>
  <c r="P29" s="1"/>
  <c r="N19"/>
  <c r="N26" s="1"/>
  <c r="N27" s="1"/>
  <c r="N29" s="1"/>
  <c r="L19"/>
  <c r="L26" s="1"/>
  <c r="L27" s="1"/>
  <c r="L29" s="1"/>
  <c r="J19"/>
  <c r="J26" s="1"/>
  <c r="J27" s="1"/>
  <c r="J29" s="1"/>
  <c r="H19"/>
  <c r="H26" s="1"/>
  <c r="H27" s="1"/>
  <c r="H29" s="1"/>
  <c r="F19"/>
  <c r="F26" s="1"/>
  <c r="F27" s="1"/>
  <c r="F29" s="1"/>
  <c r="D19"/>
  <c r="D26" s="1"/>
  <c r="D27" s="1"/>
  <c r="D29" s="1"/>
  <c r="U19"/>
  <c r="U26" s="1"/>
  <c r="U27" s="1"/>
  <c r="U29" s="1"/>
  <c r="S19"/>
  <c r="S26" s="1"/>
  <c r="S27" s="1"/>
  <c r="S29" s="1"/>
  <c r="Q19"/>
  <c r="Q26" s="1"/>
  <c r="Q27" s="1"/>
  <c r="Q29" s="1"/>
  <c r="O19"/>
  <c r="O26" s="1"/>
  <c r="O27" s="1"/>
  <c r="O29" s="1"/>
  <c r="M19"/>
  <c r="M26" s="1"/>
  <c r="M27" s="1"/>
  <c r="M29" s="1"/>
  <c r="K19"/>
  <c r="K26" s="1"/>
  <c r="K27" s="1"/>
  <c r="K29" s="1"/>
  <c r="I19"/>
  <c r="I26" s="1"/>
  <c r="I27" s="1"/>
  <c r="I29" s="1"/>
  <c r="G19"/>
  <c r="G26" s="1"/>
  <c r="G27" s="1"/>
  <c r="G29" s="1"/>
  <c r="E19"/>
  <c r="E26" s="1"/>
  <c r="E27" s="1"/>
  <c r="E29" s="1"/>
  <c r="C19"/>
  <c r="C25" i="6"/>
  <c r="E29"/>
  <c r="W12" i="37" l="1"/>
  <c r="X12" s="1"/>
  <c r="P12" i="38"/>
  <c r="P20" s="1"/>
  <c r="P21" s="1"/>
  <c r="P23" s="1"/>
  <c r="F12"/>
  <c r="F20" s="1"/>
  <c r="F21" s="1"/>
  <c r="F23" s="1"/>
  <c r="U12"/>
  <c r="U20" s="1"/>
  <c r="U21" s="1"/>
  <c r="U23" s="1"/>
  <c r="S12"/>
  <c r="S20" s="1"/>
  <c r="S21" s="1"/>
  <c r="S23" s="1"/>
  <c r="Q12"/>
  <c r="Q20" s="1"/>
  <c r="Q21" s="1"/>
  <c r="Q23" s="1"/>
  <c r="O12"/>
  <c r="O20" s="1"/>
  <c r="O21" s="1"/>
  <c r="O23" s="1"/>
  <c r="M12"/>
  <c r="M20" s="1"/>
  <c r="M21" s="1"/>
  <c r="M23" s="1"/>
  <c r="K12"/>
  <c r="K20" s="1"/>
  <c r="K21" s="1"/>
  <c r="K23" s="1"/>
  <c r="I12"/>
  <c r="I20" s="1"/>
  <c r="I21" s="1"/>
  <c r="I23" s="1"/>
  <c r="G12"/>
  <c r="G20" s="1"/>
  <c r="G21" s="1"/>
  <c r="G23" s="1"/>
  <c r="E12"/>
  <c r="E20" s="1"/>
  <c r="E21" s="1"/>
  <c r="E23" s="1"/>
  <c r="C12"/>
  <c r="V12"/>
  <c r="V20" s="1"/>
  <c r="V21" s="1"/>
  <c r="V23" s="1"/>
  <c r="T12"/>
  <c r="T20" s="1"/>
  <c r="T21" s="1"/>
  <c r="T23" s="1"/>
  <c r="R12"/>
  <c r="R20" s="1"/>
  <c r="R21" s="1"/>
  <c r="R23" s="1"/>
  <c r="N12"/>
  <c r="N20" s="1"/>
  <c r="N21" s="1"/>
  <c r="N23" s="1"/>
  <c r="L12"/>
  <c r="L20" s="1"/>
  <c r="L21" s="1"/>
  <c r="L23" s="1"/>
  <c r="J12"/>
  <c r="J20" s="1"/>
  <c r="J21" s="1"/>
  <c r="J23" s="1"/>
  <c r="H12"/>
  <c r="H20" s="1"/>
  <c r="H21" s="1"/>
  <c r="H23" s="1"/>
  <c r="D12"/>
  <c r="D20" s="1"/>
  <c r="D21" s="1"/>
  <c r="D23" s="1"/>
  <c r="U21" i="30"/>
  <c r="U30" s="1"/>
  <c r="U31" s="1"/>
  <c r="U33" s="1"/>
  <c r="S21"/>
  <c r="S30" s="1"/>
  <c r="S31" s="1"/>
  <c r="S33" s="1"/>
  <c r="Q21"/>
  <c r="Q30" s="1"/>
  <c r="Q31" s="1"/>
  <c r="Q33" s="1"/>
  <c r="O21"/>
  <c r="O30" s="1"/>
  <c r="O31" s="1"/>
  <c r="O33" s="1"/>
  <c r="M21"/>
  <c r="M30" s="1"/>
  <c r="M31" s="1"/>
  <c r="M33" s="1"/>
  <c r="K21"/>
  <c r="K30" s="1"/>
  <c r="K31" s="1"/>
  <c r="K33" s="1"/>
  <c r="I21"/>
  <c r="I30" s="1"/>
  <c r="I31" s="1"/>
  <c r="I33" s="1"/>
  <c r="G21"/>
  <c r="G30" s="1"/>
  <c r="G31" s="1"/>
  <c r="G33" s="1"/>
  <c r="E21"/>
  <c r="E30" s="1"/>
  <c r="E31" s="1"/>
  <c r="E33" s="1"/>
  <c r="C21"/>
  <c r="B25" i="6"/>
  <c r="V21" i="30"/>
  <c r="V30" s="1"/>
  <c r="V31" s="1"/>
  <c r="V33" s="1"/>
  <c r="T21"/>
  <c r="T30" s="1"/>
  <c r="T31" s="1"/>
  <c r="T33" s="1"/>
  <c r="R21"/>
  <c r="R30" s="1"/>
  <c r="R31" s="1"/>
  <c r="R33" s="1"/>
  <c r="P21"/>
  <c r="P30" s="1"/>
  <c r="P31" s="1"/>
  <c r="P33" s="1"/>
  <c r="N21"/>
  <c r="N30" s="1"/>
  <c r="N31" s="1"/>
  <c r="N33" s="1"/>
  <c r="L21"/>
  <c r="L30" s="1"/>
  <c r="L31" s="1"/>
  <c r="L33" s="1"/>
  <c r="J21"/>
  <c r="J30" s="1"/>
  <c r="J31" s="1"/>
  <c r="J33" s="1"/>
  <c r="H21"/>
  <c r="H30" s="1"/>
  <c r="H31" s="1"/>
  <c r="H33" s="1"/>
  <c r="F21"/>
  <c r="F30" s="1"/>
  <c r="F31" s="1"/>
  <c r="F33" s="1"/>
  <c r="D21"/>
  <c r="D30" s="1"/>
  <c r="D31" s="1"/>
  <c r="D33" s="1"/>
  <c r="D29" i="6"/>
  <c r="W19" i="29"/>
  <c r="X19" s="1"/>
  <c r="C26"/>
  <c r="W26" s="1"/>
  <c r="X26" s="1"/>
  <c r="U76" i="37"/>
  <c r="U83" s="1"/>
  <c r="U84" s="1"/>
  <c r="U86" s="1"/>
  <c r="S76"/>
  <c r="S83" s="1"/>
  <c r="S84" s="1"/>
  <c r="S86" s="1"/>
  <c r="Q76"/>
  <c r="Q83" s="1"/>
  <c r="Q84" s="1"/>
  <c r="Q86" s="1"/>
  <c r="O76"/>
  <c r="O83" s="1"/>
  <c r="O84" s="1"/>
  <c r="O86" s="1"/>
  <c r="M76"/>
  <c r="M83" s="1"/>
  <c r="M84" s="1"/>
  <c r="M86" s="1"/>
  <c r="K76"/>
  <c r="K83" s="1"/>
  <c r="K84" s="1"/>
  <c r="K86" s="1"/>
  <c r="I76"/>
  <c r="I83" s="1"/>
  <c r="I84" s="1"/>
  <c r="I86" s="1"/>
  <c r="G76"/>
  <c r="G83" s="1"/>
  <c r="G84" s="1"/>
  <c r="G86" s="1"/>
  <c r="E76"/>
  <c r="E83" s="1"/>
  <c r="E84" s="1"/>
  <c r="E86" s="1"/>
  <c r="C76"/>
  <c r="V76"/>
  <c r="V83" s="1"/>
  <c r="V84" s="1"/>
  <c r="V86" s="1"/>
  <c r="T76"/>
  <c r="T83" s="1"/>
  <c r="T84" s="1"/>
  <c r="T86" s="1"/>
  <c r="R76"/>
  <c r="R83" s="1"/>
  <c r="R84" s="1"/>
  <c r="R86" s="1"/>
  <c r="P76"/>
  <c r="P83" s="1"/>
  <c r="P84" s="1"/>
  <c r="P86" s="1"/>
  <c r="N76"/>
  <c r="N83" s="1"/>
  <c r="N84" s="1"/>
  <c r="N86" s="1"/>
  <c r="L76"/>
  <c r="L83" s="1"/>
  <c r="L84" s="1"/>
  <c r="L86" s="1"/>
  <c r="J76"/>
  <c r="J83" s="1"/>
  <c r="J84" s="1"/>
  <c r="J86" s="1"/>
  <c r="H76"/>
  <c r="H83" s="1"/>
  <c r="H84" s="1"/>
  <c r="H86" s="1"/>
  <c r="F76"/>
  <c r="F83" s="1"/>
  <c r="F84" s="1"/>
  <c r="F86" s="1"/>
  <c r="D76"/>
  <c r="D83" s="1"/>
  <c r="D84" s="1"/>
  <c r="D86" s="1"/>
  <c r="U111" i="29"/>
  <c r="U118" s="1"/>
  <c r="U119" s="1"/>
  <c r="U121" s="1"/>
  <c r="S111"/>
  <c r="S118" s="1"/>
  <c r="S119" s="1"/>
  <c r="S121" s="1"/>
  <c r="Q111"/>
  <c r="Q118" s="1"/>
  <c r="Q119" s="1"/>
  <c r="Q121" s="1"/>
  <c r="O111"/>
  <c r="O118" s="1"/>
  <c r="O119" s="1"/>
  <c r="O121" s="1"/>
  <c r="M111"/>
  <c r="M118" s="1"/>
  <c r="M119" s="1"/>
  <c r="M121" s="1"/>
  <c r="K111"/>
  <c r="K118" s="1"/>
  <c r="K119" s="1"/>
  <c r="K121" s="1"/>
  <c r="H111"/>
  <c r="H118" s="1"/>
  <c r="H119" s="1"/>
  <c r="H121" s="1"/>
  <c r="F111"/>
  <c r="F118" s="1"/>
  <c r="F119" s="1"/>
  <c r="F121" s="1"/>
  <c r="D111"/>
  <c r="D118" s="1"/>
  <c r="D119" s="1"/>
  <c r="D121" s="1"/>
  <c r="V111"/>
  <c r="V118" s="1"/>
  <c r="V119" s="1"/>
  <c r="V121" s="1"/>
  <c r="T111"/>
  <c r="T118" s="1"/>
  <c r="T119" s="1"/>
  <c r="T121" s="1"/>
  <c r="R111"/>
  <c r="R118" s="1"/>
  <c r="R119" s="1"/>
  <c r="R121" s="1"/>
  <c r="P111"/>
  <c r="P118" s="1"/>
  <c r="P119" s="1"/>
  <c r="P121" s="1"/>
  <c r="N111"/>
  <c r="N118" s="1"/>
  <c r="N119" s="1"/>
  <c r="N121" s="1"/>
  <c r="L111"/>
  <c r="L118" s="1"/>
  <c r="L119" s="1"/>
  <c r="L121" s="1"/>
  <c r="J111"/>
  <c r="G111"/>
  <c r="G118" s="1"/>
  <c r="G119" s="1"/>
  <c r="G121" s="1"/>
  <c r="E111"/>
  <c r="E118" s="1"/>
  <c r="E119" s="1"/>
  <c r="E121" s="1"/>
  <c r="C111"/>
  <c r="C29" i="6"/>
  <c r="C38" i="38"/>
  <c r="W37"/>
  <c r="X37" s="1"/>
  <c r="C40" l="1"/>
  <c r="W40" s="1"/>
  <c r="W38"/>
  <c r="X38" s="1"/>
  <c r="C118" i="29"/>
  <c r="V82" i="38"/>
  <c r="V90" s="1"/>
  <c r="V91" s="1"/>
  <c r="V93" s="1"/>
  <c r="T82"/>
  <c r="T90" s="1"/>
  <c r="T91" s="1"/>
  <c r="T93" s="1"/>
  <c r="R82"/>
  <c r="R90" s="1"/>
  <c r="R91" s="1"/>
  <c r="R93" s="1"/>
  <c r="P82"/>
  <c r="P90" s="1"/>
  <c r="P91" s="1"/>
  <c r="P93" s="1"/>
  <c r="N82"/>
  <c r="N90" s="1"/>
  <c r="N91" s="1"/>
  <c r="N93" s="1"/>
  <c r="L82"/>
  <c r="L90" s="1"/>
  <c r="L91" s="1"/>
  <c r="L93" s="1"/>
  <c r="J82"/>
  <c r="J90" s="1"/>
  <c r="J91" s="1"/>
  <c r="J93" s="1"/>
  <c r="H82"/>
  <c r="H90" s="1"/>
  <c r="H91" s="1"/>
  <c r="H93" s="1"/>
  <c r="F82"/>
  <c r="F90" s="1"/>
  <c r="F91" s="1"/>
  <c r="F93" s="1"/>
  <c r="D82"/>
  <c r="D90" s="1"/>
  <c r="D91" s="1"/>
  <c r="D93" s="1"/>
  <c r="U82"/>
  <c r="U90" s="1"/>
  <c r="U91" s="1"/>
  <c r="U93" s="1"/>
  <c r="S82"/>
  <c r="S90" s="1"/>
  <c r="S91" s="1"/>
  <c r="S93" s="1"/>
  <c r="Q82"/>
  <c r="Q90" s="1"/>
  <c r="Q91" s="1"/>
  <c r="Q93" s="1"/>
  <c r="O82"/>
  <c r="O90" s="1"/>
  <c r="O91" s="1"/>
  <c r="O93" s="1"/>
  <c r="M82"/>
  <c r="M90" s="1"/>
  <c r="M91" s="1"/>
  <c r="M93" s="1"/>
  <c r="K82"/>
  <c r="K90" s="1"/>
  <c r="K91" s="1"/>
  <c r="K93" s="1"/>
  <c r="I82"/>
  <c r="I90" s="1"/>
  <c r="I91" s="1"/>
  <c r="I93" s="1"/>
  <c r="G82"/>
  <c r="G90" s="1"/>
  <c r="G91" s="1"/>
  <c r="G93" s="1"/>
  <c r="E82"/>
  <c r="E90" s="1"/>
  <c r="E91" s="1"/>
  <c r="E93" s="1"/>
  <c r="C82"/>
  <c r="C90" s="1"/>
  <c r="U129" i="30"/>
  <c r="U138" s="1"/>
  <c r="U139" s="1"/>
  <c r="U141" s="1"/>
  <c r="S129"/>
  <c r="S138" s="1"/>
  <c r="S139" s="1"/>
  <c r="S141" s="1"/>
  <c r="Q129"/>
  <c r="Q138" s="1"/>
  <c r="Q139" s="1"/>
  <c r="Q141" s="1"/>
  <c r="O129"/>
  <c r="O138" s="1"/>
  <c r="O139" s="1"/>
  <c r="O141" s="1"/>
  <c r="L129"/>
  <c r="L138" s="1"/>
  <c r="L139" s="1"/>
  <c r="L141" s="1"/>
  <c r="J129"/>
  <c r="J138" s="1"/>
  <c r="J139" s="1"/>
  <c r="J141" s="1"/>
  <c r="H129"/>
  <c r="H138" s="1"/>
  <c r="H139" s="1"/>
  <c r="H141" s="1"/>
  <c r="F129"/>
  <c r="F138" s="1"/>
  <c r="F139" s="1"/>
  <c r="F141" s="1"/>
  <c r="D129"/>
  <c r="D138" s="1"/>
  <c r="D139" s="1"/>
  <c r="D141" s="1"/>
  <c r="V129"/>
  <c r="V138" s="1"/>
  <c r="V139" s="1"/>
  <c r="V141" s="1"/>
  <c r="T129"/>
  <c r="T138" s="1"/>
  <c r="T139" s="1"/>
  <c r="T141" s="1"/>
  <c r="R129"/>
  <c r="R138" s="1"/>
  <c r="R139" s="1"/>
  <c r="R141" s="1"/>
  <c r="P129"/>
  <c r="P138" s="1"/>
  <c r="P139" s="1"/>
  <c r="P141" s="1"/>
  <c r="N129"/>
  <c r="K129"/>
  <c r="K138" s="1"/>
  <c r="K139" s="1"/>
  <c r="K141" s="1"/>
  <c r="I129"/>
  <c r="I138" s="1"/>
  <c r="I139" s="1"/>
  <c r="I141" s="1"/>
  <c r="G129"/>
  <c r="G138" s="1"/>
  <c r="G139" s="1"/>
  <c r="G141" s="1"/>
  <c r="E129"/>
  <c r="E138" s="1"/>
  <c r="E139" s="1"/>
  <c r="E141" s="1"/>
  <c r="C129"/>
  <c r="B29" i="6"/>
  <c r="I111" i="29"/>
  <c r="I118" s="1"/>
  <c r="I119" s="1"/>
  <c r="I121" s="1"/>
  <c r="J118"/>
  <c r="J119" s="1"/>
  <c r="J121" s="1"/>
  <c r="W76" i="37"/>
  <c r="X76" s="1"/>
  <c r="C83"/>
  <c r="W21" i="30"/>
  <c r="X21" s="1"/>
  <c r="C30"/>
  <c r="W12" i="38"/>
  <c r="X12" s="1"/>
  <c r="C20"/>
  <c r="C84" i="37" l="1"/>
  <c r="W83"/>
  <c r="X83" s="1"/>
  <c r="M129" i="30"/>
  <c r="M138" s="1"/>
  <c r="M139" s="1"/>
  <c r="M141" s="1"/>
  <c r="N138"/>
  <c r="N139" s="1"/>
  <c r="N141" s="1"/>
  <c r="W82" i="38"/>
  <c r="X82" s="1"/>
  <c r="W118" i="29"/>
  <c r="X118" s="1"/>
  <c r="C21" i="38"/>
  <c r="W20"/>
  <c r="X20" s="1"/>
  <c r="W30" i="30"/>
  <c r="X30" s="1"/>
  <c r="C31"/>
  <c r="C138"/>
  <c r="W111" i="29"/>
  <c r="X111" s="1"/>
  <c r="W138" i="30" l="1"/>
  <c r="X138" s="1"/>
  <c r="C23" i="38"/>
  <c r="W23" s="1"/>
  <c r="W21"/>
  <c r="X21" s="1"/>
  <c r="C86" i="37"/>
  <c r="W86" s="1"/>
  <c r="W84"/>
  <c r="X84" s="1"/>
  <c r="C33" i="30"/>
  <c r="W33" s="1"/>
  <c r="W31"/>
  <c r="X31" s="1"/>
  <c r="C91" i="38"/>
  <c r="W90"/>
  <c r="X90" s="1"/>
  <c r="W129" i="30"/>
  <c r="X129" s="1"/>
  <c r="C93" i="38" l="1"/>
  <c r="W93" s="1"/>
  <c r="W91"/>
  <c r="X91" s="1"/>
  <c r="W125" i="30"/>
  <c r="X125" s="1"/>
  <c r="C107" i="29"/>
  <c r="W107" s="1"/>
  <c r="X107" s="1"/>
  <c r="W17" i="30"/>
  <c r="X17" s="1"/>
  <c r="C15" i="37"/>
  <c r="C19" s="1"/>
  <c r="C20" s="1"/>
  <c r="W15" i="29"/>
  <c r="X15" s="1"/>
  <c r="X14" i="37"/>
  <c r="W44" i="30"/>
  <c r="X44" s="1"/>
  <c r="C122"/>
  <c r="C137" s="1"/>
  <c r="C31" i="37"/>
  <c r="C35" s="1"/>
  <c r="C36" s="1"/>
  <c r="X30"/>
  <c r="C38" i="29"/>
  <c r="W38" s="1"/>
  <c r="X38" s="1"/>
  <c r="C37"/>
  <c r="W37" s="1"/>
  <c r="X37" s="1"/>
  <c r="W106"/>
  <c r="X106" s="1"/>
  <c r="C61"/>
  <c r="C71" s="1"/>
  <c r="W71" s="1"/>
  <c r="X71" s="1"/>
  <c r="W60"/>
  <c r="X60" s="1"/>
  <c r="C68" i="30"/>
  <c r="C83" s="1"/>
  <c r="C85" s="1"/>
  <c r="C95"/>
  <c r="C110" s="1"/>
  <c r="C112" s="1"/>
  <c r="C114" s="1"/>
  <c r="W114" s="1"/>
  <c r="C83" i="29"/>
  <c r="W83" s="1"/>
  <c r="X83" s="1"/>
  <c r="C84"/>
  <c r="W71" i="30"/>
  <c r="X71" s="1"/>
  <c r="C41"/>
  <c r="C56" s="1"/>
  <c r="C58" s="1"/>
  <c r="C35" i="29"/>
  <c r="C14"/>
  <c r="C25" s="1"/>
  <c r="C27" s="1"/>
  <c r="W27" s="1"/>
  <c r="X27" s="1"/>
  <c r="W98" i="30"/>
  <c r="X98" s="1"/>
  <c r="N114" i="34"/>
  <c r="R114" s="1"/>
  <c r="C731" i="35" s="1"/>
  <c r="W731" s="1"/>
  <c r="D124" i="34"/>
  <c r="N124" s="1"/>
  <c r="P114"/>
  <c r="F124"/>
  <c r="P124" s="1"/>
  <c r="C66" i="35"/>
  <c r="C68" s="1"/>
  <c r="C70" s="1"/>
  <c r="C59"/>
  <c r="C61" s="1"/>
  <c r="C63" s="1"/>
  <c r="D63"/>
  <c r="E63"/>
  <c r="F63"/>
  <c r="G63"/>
  <c r="H63"/>
  <c r="I63"/>
  <c r="J63"/>
  <c r="K63"/>
  <c r="L63"/>
  <c r="M63"/>
  <c r="N63"/>
  <c r="O63"/>
  <c r="P63"/>
  <c r="Q63"/>
  <c r="R63"/>
  <c r="S63"/>
  <c r="T63"/>
  <c r="U63"/>
  <c r="V63"/>
  <c r="W59"/>
  <c r="X59" s="1"/>
  <c r="X61" s="1"/>
  <c r="W49" i="30"/>
  <c r="X49" s="1"/>
  <c r="G114" i="34"/>
  <c r="C780" i="35"/>
  <c r="C782" s="1"/>
  <c r="C784" s="1"/>
  <c r="D782"/>
  <c r="D784" s="1"/>
  <c r="E782"/>
  <c r="E784" s="1"/>
  <c r="F782"/>
  <c r="F784" s="1"/>
  <c r="G782"/>
  <c r="G784" s="1"/>
  <c r="H782"/>
  <c r="H784" s="1"/>
  <c r="I782"/>
  <c r="I784" s="1"/>
  <c r="J782"/>
  <c r="J784" s="1"/>
  <c r="K782"/>
  <c r="K784" s="1"/>
  <c r="L782"/>
  <c r="L784" s="1"/>
  <c r="M782"/>
  <c r="M784" s="1"/>
  <c r="N782"/>
  <c r="N784" s="1"/>
  <c r="O782"/>
  <c r="O784" s="1"/>
  <c r="P782"/>
  <c r="P784" s="1"/>
  <c r="Q782"/>
  <c r="Q784" s="1"/>
  <c r="R782"/>
  <c r="R784" s="1"/>
  <c r="S782"/>
  <c r="S784" s="1"/>
  <c r="T782"/>
  <c r="T784" s="1"/>
  <c r="U782"/>
  <c r="U784" s="1"/>
  <c r="V782"/>
  <c r="V784" s="1"/>
  <c r="P51" i="34"/>
  <c r="P52"/>
  <c r="F64"/>
  <c r="P64" s="1"/>
  <c r="F66"/>
  <c r="P66" s="1"/>
  <c r="F72"/>
  <c r="P72" s="1"/>
  <c r="F79"/>
  <c r="P79" s="1"/>
  <c r="F80"/>
  <c r="P80" s="1"/>
  <c r="F81"/>
  <c r="P81" s="1"/>
  <c r="F82"/>
  <c r="P82" s="1"/>
  <c r="F83"/>
  <c r="P83" s="1"/>
  <c r="O51"/>
  <c r="O114"/>
  <c r="P129"/>
  <c r="P134"/>
  <c r="P148"/>
  <c r="F155"/>
  <c r="P155" s="1"/>
  <c r="D143"/>
  <c r="N143" s="1"/>
  <c r="D145"/>
  <c r="N145" s="1"/>
  <c r="R145" s="1"/>
  <c r="C941" i="35" s="1"/>
  <c r="W941" s="1"/>
  <c r="D146" i="34"/>
  <c r="N146" s="1"/>
  <c r="R146" s="1"/>
  <c r="C948" i="35" s="1"/>
  <c r="W948" s="1"/>
  <c r="D147" i="34"/>
  <c r="N147" s="1"/>
  <c r="R147" s="1"/>
  <c r="C955" i="35" s="1"/>
  <c r="D149" i="34"/>
  <c r="N149" s="1"/>
  <c r="R149" s="1"/>
  <c r="C969" i="35" s="1"/>
  <c r="W969" s="1"/>
  <c r="X969" s="1"/>
  <c r="D151" i="34"/>
  <c r="N151" s="1"/>
  <c r="R151" s="1"/>
  <c r="C983" i="35" s="1"/>
  <c r="D152" i="34"/>
  <c r="N152" s="1"/>
  <c r="R152" s="1"/>
  <c r="C990" i="35" s="1"/>
  <c r="D155" i="34"/>
  <c r="N155" s="1"/>
  <c r="O129"/>
  <c r="P11"/>
  <c r="P12"/>
  <c r="O11"/>
  <c r="C1186" i="35"/>
  <c r="W1186" s="1"/>
  <c r="X1186" s="1"/>
  <c r="X1187"/>
  <c r="D1188"/>
  <c r="D1190" s="1"/>
  <c r="F1188"/>
  <c r="F1190" s="1"/>
  <c r="E1188"/>
  <c r="E1190" s="1"/>
  <c r="H1188"/>
  <c r="H1190" s="1"/>
  <c r="G1188"/>
  <c r="G1190" s="1"/>
  <c r="J1188"/>
  <c r="J1190" s="1"/>
  <c r="I1188"/>
  <c r="I1190" s="1"/>
  <c r="L1188"/>
  <c r="L1190" s="1"/>
  <c r="K1188"/>
  <c r="K1190" s="1"/>
  <c r="N1188"/>
  <c r="N1190" s="1"/>
  <c r="M1188"/>
  <c r="M1190" s="1"/>
  <c r="P1188"/>
  <c r="P1190" s="1"/>
  <c r="O1188"/>
  <c r="O1190" s="1"/>
  <c r="R1188"/>
  <c r="R1190" s="1"/>
  <c r="Q1188"/>
  <c r="Q1190" s="1"/>
  <c r="T1188"/>
  <c r="T1190" s="1"/>
  <c r="S1188"/>
  <c r="S1190" s="1"/>
  <c r="V1188"/>
  <c r="V1190" s="1"/>
  <c r="U1188"/>
  <c r="U1190" s="1"/>
  <c r="C1137"/>
  <c r="W1137" s="1"/>
  <c r="X1138"/>
  <c r="D1139"/>
  <c r="D1141" s="1"/>
  <c r="F1139"/>
  <c r="F1141" s="1"/>
  <c r="E1139"/>
  <c r="E1141" s="1"/>
  <c r="H1139"/>
  <c r="H1141" s="1"/>
  <c r="G1139"/>
  <c r="G1141" s="1"/>
  <c r="J1139"/>
  <c r="J1141" s="1"/>
  <c r="I1139"/>
  <c r="I1141" s="1"/>
  <c r="L1139"/>
  <c r="L1141" s="1"/>
  <c r="K1139"/>
  <c r="K1141" s="1"/>
  <c r="N1139"/>
  <c r="N1141" s="1"/>
  <c r="M1139"/>
  <c r="M1141" s="1"/>
  <c r="P1139"/>
  <c r="P1141" s="1"/>
  <c r="O1139"/>
  <c r="O1141" s="1"/>
  <c r="R1139"/>
  <c r="R1141" s="1"/>
  <c r="Q1139"/>
  <c r="Q1141" s="1"/>
  <c r="T1139"/>
  <c r="T1141" s="1"/>
  <c r="S1139"/>
  <c r="S1141" s="1"/>
  <c r="V1139"/>
  <c r="V1141" s="1"/>
  <c r="U1139"/>
  <c r="U1141" s="1"/>
  <c r="C1039"/>
  <c r="C1041" s="1"/>
  <c r="C1043" s="1"/>
  <c r="X1040"/>
  <c r="E1041"/>
  <c r="E1043" s="1"/>
  <c r="D1041"/>
  <c r="D1043" s="1"/>
  <c r="G1041"/>
  <c r="G1043" s="1"/>
  <c r="F1041"/>
  <c r="F1043" s="1"/>
  <c r="I1041"/>
  <c r="I1043" s="1"/>
  <c r="H1041"/>
  <c r="H1043" s="1"/>
  <c r="K1041"/>
  <c r="K1043" s="1"/>
  <c r="J1041"/>
  <c r="J1043" s="1"/>
  <c r="M1041"/>
  <c r="M1043" s="1"/>
  <c r="L1041"/>
  <c r="L1043" s="1"/>
  <c r="O1041"/>
  <c r="O1043" s="1"/>
  <c r="N1041"/>
  <c r="N1043" s="1"/>
  <c r="Q1041"/>
  <c r="Q1043" s="1"/>
  <c r="P1041"/>
  <c r="P1043" s="1"/>
  <c r="S1041"/>
  <c r="S1043" s="1"/>
  <c r="R1041"/>
  <c r="R1043" s="1"/>
  <c r="U1041"/>
  <c r="U1043" s="1"/>
  <c r="T1041"/>
  <c r="T1043" s="1"/>
  <c r="V1041"/>
  <c r="V1043" s="1"/>
  <c r="E155" i="34"/>
  <c r="O155" s="1"/>
  <c r="G155"/>
  <c r="Q155" s="1"/>
  <c r="E149"/>
  <c r="O149" s="1"/>
  <c r="S149" s="1"/>
  <c r="E143"/>
  <c r="O143" s="1"/>
  <c r="S143" s="1"/>
  <c r="C885" i="35"/>
  <c r="W885" s="1"/>
  <c r="D887"/>
  <c r="D889" s="1"/>
  <c r="F887"/>
  <c r="F889" s="1"/>
  <c r="E887"/>
  <c r="H887"/>
  <c r="H889" s="1"/>
  <c r="G887"/>
  <c r="G889" s="1"/>
  <c r="J887"/>
  <c r="J889" s="1"/>
  <c r="I887"/>
  <c r="I889" s="1"/>
  <c r="L887"/>
  <c r="L889" s="1"/>
  <c r="K887"/>
  <c r="K889" s="1"/>
  <c r="N887"/>
  <c r="N889" s="1"/>
  <c r="M887"/>
  <c r="M889" s="1"/>
  <c r="P887"/>
  <c r="P889" s="1"/>
  <c r="O887"/>
  <c r="O889" s="1"/>
  <c r="R887"/>
  <c r="R889" s="1"/>
  <c r="Q887"/>
  <c r="Q889" s="1"/>
  <c r="T887"/>
  <c r="T889" s="1"/>
  <c r="S887"/>
  <c r="S889" s="1"/>
  <c r="V887"/>
  <c r="V889" s="1"/>
  <c r="U887"/>
  <c r="U889" s="1"/>
  <c r="C887"/>
  <c r="C889" s="1"/>
  <c r="E889"/>
  <c r="D72" i="34"/>
  <c r="N72" s="1"/>
  <c r="E72"/>
  <c r="O72" s="1"/>
  <c r="G72"/>
  <c r="Q72" s="1"/>
  <c r="C430" i="35"/>
  <c r="C432" s="1"/>
  <c r="C434" s="1"/>
  <c r="E432"/>
  <c r="E434" s="1"/>
  <c r="D432"/>
  <c r="D434" s="1"/>
  <c r="G432"/>
  <c r="G434" s="1"/>
  <c r="F432"/>
  <c r="F434" s="1"/>
  <c r="I432"/>
  <c r="I434" s="1"/>
  <c r="H432"/>
  <c r="H434" s="1"/>
  <c r="K432"/>
  <c r="K434" s="1"/>
  <c r="J432"/>
  <c r="J434" s="1"/>
  <c r="M432"/>
  <c r="M434" s="1"/>
  <c r="L432"/>
  <c r="L434" s="1"/>
  <c r="O432"/>
  <c r="O434" s="1"/>
  <c r="N432"/>
  <c r="N434" s="1"/>
  <c r="Q432"/>
  <c r="Q434" s="1"/>
  <c r="P432"/>
  <c r="P434" s="1"/>
  <c r="S432"/>
  <c r="S434" s="1"/>
  <c r="R432"/>
  <c r="R434" s="1"/>
  <c r="U432"/>
  <c r="U434" s="1"/>
  <c r="T432"/>
  <c r="T434" s="1"/>
  <c r="V432"/>
  <c r="V434" s="1"/>
  <c r="D64" i="34"/>
  <c r="N64" s="1"/>
  <c r="R64" s="1"/>
  <c r="C388" i="35" s="1"/>
  <c r="W388" s="1"/>
  <c r="X388" s="1"/>
  <c r="E64" i="34"/>
  <c r="O64" s="1"/>
  <c r="G64"/>
  <c r="Q64" s="1"/>
  <c r="C234" i="35"/>
  <c r="W234" s="1"/>
  <c r="D236"/>
  <c r="D238" s="1"/>
  <c r="F236"/>
  <c r="F238" s="1"/>
  <c r="E236"/>
  <c r="E238" s="1"/>
  <c r="H236"/>
  <c r="H238" s="1"/>
  <c r="G236"/>
  <c r="G238" s="1"/>
  <c r="J236"/>
  <c r="J238" s="1"/>
  <c r="I236"/>
  <c r="I238" s="1"/>
  <c r="L236"/>
  <c r="L238" s="1"/>
  <c r="K236"/>
  <c r="N236"/>
  <c r="N238" s="1"/>
  <c r="M236"/>
  <c r="M238" s="1"/>
  <c r="P236"/>
  <c r="P238" s="1"/>
  <c r="O236"/>
  <c r="O238" s="1"/>
  <c r="R236"/>
  <c r="R238" s="1"/>
  <c r="Q236"/>
  <c r="Q238" s="1"/>
  <c r="T236"/>
  <c r="T238" s="1"/>
  <c r="S236"/>
  <c r="S238" s="1"/>
  <c r="V236"/>
  <c r="V238" s="1"/>
  <c r="U236"/>
  <c r="U238" s="1"/>
  <c r="C236"/>
  <c r="C238" s="1"/>
  <c r="K238"/>
  <c r="C115"/>
  <c r="W115" s="1"/>
  <c r="E147" i="34"/>
  <c r="O147" s="1"/>
  <c r="S147" s="1"/>
  <c r="Q62"/>
  <c r="S62" s="1"/>
  <c r="C997" i="35"/>
  <c r="C999" s="1"/>
  <c r="C1001" s="1"/>
  <c r="D999"/>
  <c r="D1001" s="1"/>
  <c r="E999"/>
  <c r="E1001" s="1"/>
  <c r="F999"/>
  <c r="F1001" s="1"/>
  <c r="G999"/>
  <c r="G1001" s="1"/>
  <c r="H999"/>
  <c r="H1001" s="1"/>
  <c r="I999"/>
  <c r="I1001" s="1"/>
  <c r="J999"/>
  <c r="J1001" s="1"/>
  <c r="K999"/>
  <c r="K1001" s="1"/>
  <c r="L999"/>
  <c r="L1001" s="1"/>
  <c r="M999"/>
  <c r="M1001" s="1"/>
  <c r="N999"/>
  <c r="N1001" s="1"/>
  <c r="O999"/>
  <c r="O1001" s="1"/>
  <c r="P999"/>
  <c r="P1001" s="1"/>
  <c r="Q999"/>
  <c r="Q1001" s="1"/>
  <c r="R999"/>
  <c r="R1001" s="1"/>
  <c r="S999"/>
  <c r="S1001" s="1"/>
  <c r="T999"/>
  <c r="T1001" s="1"/>
  <c r="U999"/>
  <c r="U1001" s="1"/>
  <c r="V999"/>
  <c r="V1001" s="1"/>
  <c r="C738"/>
  <c r="C740" s="1"/>
  <c r="C742" s="1"/>
  <c r="D740"/>
  <c r="D742" s="1"/>
  <c r="E740"/>
  <c r="E742" s="1"/>
  <c r="F740"/>
  <c r="F742" s="1"/>
  <c r="G740"/>
  <c r="G742" s="1"/>
  <c r="H740"/>
  <c r="H742" s="1"/>
  <c r="I740"/>
  <c r="I742" s="1"/>
  <c r="J740"/>
  <c r="J742" s="1"/>
  <c r="K740"/>
  <c r="K742" s="1"/>
  <c r="L740"/>
  <c r="L742" s="1"/>
  <c r="M740"/>
  <c r="M742" s="1"/>
  <c r="N740"/>
  <c r="N742" s="1"/>
  <c r="O740"/>
  <c r="O742" s="1"/>
  <c r="P740"/>
  <c r="P742" s="1"/>
  <c r="Q740"/>
  <c r="Q742" s="1"/>
  <c r="R740"/>
  <c r="R742" s="1"/>
  <c r="S740"/>
  <c r="S742" s="1"/>
  <c r="T740"/>
  <c r="T742" s="1"/>
  <c r="U740"/>
  <c r="U742" s="1"/>
  <c r="V740"/>
  <c r="V742" s="1"/>
  <c r="Q104" i="34"/>
  <c r="S104" s="1"/>
  <c r="D662" i="35" s="1"/>
  <c r="D663" s="1"/>
  <c r="D665" s="1"/>
  <c r="Q101" i="34"/>
  <c r="S101" s="1"/>
  <c r="G641" i="35" s="1"/>
  <c r="G642" s="1"/>
  <c r="G644" s="1"/>
  <c r="Q107" i="34"/>
  <c r="Q114"/>
  <c r="G124"/>
  <c r="Q124" s="1"/>
  <c r="Q129"/>
  <c r="Q134"/>
  <c r="Q148"/>
  <c r="E124"/>
  <c r="O124" s="1"/>
  <c r="O127" s="1"/>
  <c r="Q40"/>
  <c r="Q51"/>
  <c r="Q52"/>
  <c r="Q63"/>
  <c r="S63" s="1"/>
  <c r="G66"/>
  <c r="Q66" s="1"/>
  <c r="G79"/>
  <c r="Q79" s="1"/>
  <c r="G80"/>
  <c r="Q80" s="1"/>
  <c r="G81"/>
  <c r="Q81" s="1"/>
  <c r="G82"/>
  <c r="Q82" s="1"/>
  <c r="G83"/>
  <c r="Q83" s="1"/>
  <c r="S40"/>
  <c r="D221" i="35" s="1"/>
  <c r="O12" i="34"/>
  <c r="Q12"/>
  <c r="N12"/>
  <c r="R12" s="1"/>
  <c r="C31" i="35" s="1"/>
  <c r="O134" i="34"/>
  <c r="S107"/>
  <c r="D683" i="35" s="1"/>
  <c r="N11" i="34"/>
  <c r="Q11"/>
  <c r="Q9"/>
  <c r="S9" s="1"/>
  <c r="W31" i="37"/>
  <c r="X31" s="1"/>
  <c r="W91" i="29"/>
  <c r="X91" s="1"/>
  <c r="W45"/>
  <c r="X45" s="1"/>
  <c r="W39" i="30"/>
  <c r="X39" s="1"/>
  <c r="S114" i="34"/>
  <c r="D732" i="35" s="1"/>
  <c r="W22" i="29"/>
  <c r="X22" s="1"/>
  <c r="W93" i="30"/>
  <c r="X93" s="1"/>
  <c r="D94" i="34"/>
  <c r="N94" s="1"/>
  <c r="R94" s="1"/>
  <c r="C598" i="35" s="1"/>
  <c r="O52" i="34"/>
  <c r="E66"/>
  <c r="O66" s="1"/>
  <c r="E79"/>
  <c r="O79" s="1"/>
  <c r="E80"/>
  <c r="O80" s="1"/>
  <c r="E81"/>
  <c r="O81" s="1"/>
  <c r="E82"/>
  <c r="O82" s="1"/>
  <c r="E83"/>
  <c r="O83" s="1"/>
  <c r="N51"/>
  <c r="N52"/>
  <c r="R52" s="1"/>
  <c r="C304" i="35" s="1"/>
  <c r="W304" s="1"/>
  <c r="X304" s="1"/>
  <c r="D66" i="34"/>
  <c r="N66" s="1"/>
  <c r="R66" s="1"/>
  <c r="C402" i="35" s="1"/>
  <c r="W402" s="1"/>
  <c r="X402" s="1"/>
  <c r="D79" i="34"/>
  <c r="N79" s="1"/>
  <c r="D80"/>
  <c r="N80" s="1"/>
  <c r="D81"/>
  <c r="N81" s="1"/>
  <c r="R81" s="1"/>
  <c r="C507" i="35" s="1"/>
  <c r="D82" i="34"/>
  <c r="N82" s="1"/>
  <c r="E152"/>
  <c r="O152" s="1"/>
  <c r="S152" s="1"/>
  <c r="E151"/>
  <c r="O151" s="1"/>
  <c r="S151" s="1"/>
  <c r="E146"/>
  <c r="O146" s="1"/>
  <c r="S146" s="1"/>
  <c r="E145"/>
  <c r="O145" s="1"/>
  <c r="S145" s="1"/>
  <c r="W41" i="30"/>
  <c r="X41" s="1"/>
  <c r="D83" i="34"/>
  <c r="N83" s="1"/>
  <c r="R51"/>
  <c r="C297" i="35" s="1"/>
  <c r="W297" s="1"/>
  <c r="X297" s="1"/>
  <c r="S148" i="34"/>
  <c r="W14" i="30"/>
  <c r="X14" s="1"/>
  <c r="C17" i="35"/>
  <c r="C19" s="1"/>
  <c r="C21" s="1"/>
  <c r="D19"/>
  <c r="D21" s="1"/>
  <c r="E19"/>
  <c r="E21" s="1"/>
  <c r="F19"/>
  <c r="F21" s="1"/>
  <c r="G19"/>
  <c r="G21" s="1"/>
  <c r="H19"/>
  <c r="H21" s="1"/>
  <c r="I19"/>
  <c r="I21" s="1"/>
  <c r="J19"/>
  <c r="J21" s="1"/>
  <c r="K19"/>
  <c r="K21" s="1"/>
  <c r="L19"/>
  <c r="L21" s="1"/>
  <c r="M19"/>
  <c r="M21" s="1"/>
  <c r="N19"/>
  <c r="N21" s="1"/>
  <c r="O19"/>
  <c r="O21" s="1"/>
  <c r="P19"/>
  <c r="P21" s="1"/>
  <c r="Q19"/>
  <c r="Q21" s="1"/>
  <c r="R19"/>
  <c r="R21" s="1"/>
  <c r="S19"/>
  <c r="S21" s="1"/>
  <c r="T19"/>
  <c r="T21" s="1"/>
  <c r="U19"/>
  <c r="U21" s="1"/>
  <c r="V19"/>
  <c r="V21" s="1"/>
  <c r="C45"/>
  <c r="C47" s="1"/>
  <c r="C49" s="1"/>
  <c r="C38"/>
  <c r="C40" s="1"/>
  <c r="C42" s="1"/>
  <c r="D42"/>
  <c r="E42"/>
  <c r="F42"/>
  <c r="G42"/>
  <c r="H42"/>
  <c r="I42"/>
  <c r="J42"/>
  <c r="K42"/>
  <c r="L42"/>
  <c r="M42"/>
  <c r="N42"/>
  <c r="O42"/>
  <c r="P42"/>
  <c r="Q42"/>
  <c r="R42"/>
  <c r="S42"/>
  <c r="T42"/>
  <c r="U42"/>
  <c r="V42"/>
  <c r="X39"/>
  <c r="C52"/>
  <c r="C54" s="1"/>
  <c r="C56" s="1"/>
  <c r="D47"/>
  <c r="D49" s="1"/>
  <c r="E47"/>
  <c r="E49" s="1"/>
  <c r="F47"/>
  <c r="F49" s="1"/>
  <c r="G47"/>
  <c r="G49" s="1"/>
  <c r="H47"/>
  <c r="H49" s="1"/>
  <c r="I47"/>
  <c r="I49" s="1"/>
  <c r="J47"/>
  <c r="J49" s="1"/>
  <c r="K47"/>
  <c r="K49" s="1"/>
  <c r="L47"/>
  <c r="L49" s="1"/>
  <c r="M47"/>
  <c r="M49" s="1"/>
  <c r="N47"/>
  <c r="N49" s="1"/>
  <c r="O47"/>
  <c r="O49" s="1"/>
  <c r="P47"/>
  <c r="P49" s="1"/>
  <c r="Q47"/>
  <c r="Q49" s="1"/>
  <c r="R47"/>
  <c r="R49" s="1"/>
  <c r="S47"/>
  <c r="S49" s="1"/>
  <c r="T47"/>
  <c r="T49" s="1"/>
  <c r="U47"/>
  <c r="U49" s="1"/>
  <c r="V47"/>
  <c r="V49" s="1"/>
  <c r="W45"/>
  <c r="X45" s="1"/>
  <c r="X47" s="1"/>
  <c r="D54"/>
  <c r="D56" s="1"/>
  <c r="E54"/>
  <c r="E56" s="1"/>
  <c r="F54"/>
  <c r="F56" s="1"/>
  <c r="G54"/>
  <c r="G56" s="1"/>
  <c r="H54"/>
  <c r="H56" s="1"/>
  <c r="I54"/>
  <c r="I56" s="1"/>
  <c r="J54"/>
  <c r="J56" s="1"/>
  <c r="K54"/>
  <c r="K56" s="1"/>
  <c r="L54"/>
  <c r="L56" s="1"/>
  <c r="M54"/>
  <c r="M56" s="1"/>
  <c r="N54"/>
  <c r="N56" s="1"/>
  <c r="O54"/>
  <c r="O56" s="1"/>
  <c r="P54"/>
  <c r="P56" s="1"/>
  <c r="Q54"/>
  <c r="Q56" s="1"/>
  <c r="R54"/>
  <c r="R56" s="1"/>
  <c r="S54"/>
  <c r="S56" s="1"/>
  <c r="T54"/>
  <c r="T56" s="1"/>
  <c r="U54"/>
  <c r="U56" s="1"/>
  <c r="V54"/>
  <c r="V56" s="1"/>
  <c r="W52"/>
  <c r="X52" s="1"/>
  <c r="X54" s="1"/>
  <c r="R9" i="34"/>
  <c r="C10" i="35" s="1"/>
  <c r="W10" s="1"/>
  <c r="X10" s="1"/>
  <c r="W47"/>
  <c r="C73"/>
  <c r="C75" s="1"/>
  <c r="C77" s="1"/>
  <c r="D77"/>
  <c r="E77"/>
  <c r="F77"/>
  <c r="G77"/>
  <c r="H77"/>
  <c r="I77"/>
  <c r="J77"/>
  <c r="K77"/>
  <c r="L77"/>
  <c r="M77"/>
  <c r="N77"/>
  <c r="O77"/>
  <c r="P77"/>
  <c r="Q77"/>
  <c r="R77"/>
  <c r="S77"/>
  <c r="T77"/>
  <c r="U75"/>
  <c r="U77" s="1"/>
  <c r="V75"/>
  <c r="V77" s="1"/>
  <c r="W73"/>
  <c r="X73" s="1"/>
  <c r="X75" s="1"/>
  <c r="C80"/>
  <c r="W80" s="1"/>
  <c r="V82"/>
  <c r="V84" s="1"/>
  <c r="U82"/>
  <c r="U84" s="1"/>
  <c r="T82"/>
  <c r="T84" s="1"/>
  <c r="S82"/>
  <c r="S84" s="1"/>
  <c r="R82"/>
  <c r="R84" s="1"/>
  <c r="Q82"/>
  <c r="Q84" s="1"/>
  <c r="P82"/>
  <c r="P84" s="1"/>
  <c r="O82"/>
  <c r="O84" s="1"/>
  <c r="N82"/>
  <c r="N84" s="1"/>
  <c r="M82"/>
  <c r="M84" s="1"/>
  <c r="L82"/>
  <c r="L84" s="1"/>
  <c r="K82"/>
  <c r="K84" s="1"/>
  <c r="J82"/>
  <c r="J84" s="1"/>
  <c r="I82"/>
  <c r="I84" s="1"/>
  <c r="H82"/>
  <c r="H84" s="1"/>
  <c r="G82"/>
  <c r="G84" s="1"/>
  <c r="F82"/>
  <c r="F84" s="1"/>
  <c r="E82"/>
  <c r="E84" s="1"/>
  <c r="D82"/>
  <c r="D84" s="1"/>
  <c r="C94"/>
  <c r="C96" s="1"/>
  <c r="C98" s="1"/>
  <c r="C87"/>
  <c r="C89" s="1"/>
  <c r="C91" s="1"/>
  <c r="D91"/>
  <c r="E91"/>
  <c r="F91"/>
  <c r="G91"/>
  <c r="H91"/>
  <c r="I91"/>
  <c r="J91"/>
  <c r="K91"/>
  <c r="L91"/>
  <c r="M91"/>
  <c r="N91"/>
  <c r="O91"/>
  <c r="P91"/>
  <c r="Q91"/>
  <c r="R91"/>
  <c r="S91"/>
  <c r="T91"/>
  <c r="U91"/>
  <c r="V89"/>
  <c r="V91" s="1"/>
  <c r="W87"/>
  <c r="X87" s="1"/>
  <c r="X89" s="1"/>
  <c r="C108"/>
  <c r="C110" s="1"/>
  <c r="C112" s="1"/>
  <c r="C101"/>
  <c r="C103" s="1"/>
  <c r="C105" s="1"/>
  <c r="D103"/>
  <c r="D105" s="1"/>
  <c r="E103"/>
  <c r="E105" s="1"/>
  <c r="F103"/>
  <c r="F105" s="1"/>
  <c r="G103"/>
  <c r="G105" s="1"/>
  <c r="H103"/>
  <c r="H105" s="1"/>
  <c r="I103"/>
  <c r="I105" s="1"/>
  <c r="J103"/>
  <c r="J105" s="1"/>
  <c r="K103"/>
  <c r="K105" s="1"/>
  <c r="L103"/>
  <c r="L105" s="1"/>
  <c r="M103"/>
  <c r="M105" s="1"/>
  <c r="N103"/>
  <c r="N105" s="1"/>
  <c r="O103"/>
  <c r="O105" s="1"/>
  <c r="P103"/>
  <c r="P105" s="1"/>
  <c r="Q103"/>
  <c r="Q105" s="1"/>
  <c r="R103"/>
  <c r="R105" s="1"/>
  <c r="S103"/>
  <c r="S105" s="1"/>
  <c r="T103"/>
  <c r="T105" s="1"/>
  <c r="U103"/>
  <c r="U105" s="1"/>
  <c r="V103"/>
  <c r="V105" s="1"/>
  <c r="X102"/>
  <c r="D112"/>
  <c r="E112"/>
  <c r="F112"/>
  <c r="G112"/>
  <c r="H112"/>
  <c r="I112"/>
  <c r="J112"/>
  <c r="K112"/>
  <c r="L112"/>
  <c r="M112"/>
  <c r="N112"/>
  <c r="O112"/>
  <c r="P112"/>
  <c r="Q112"/>
  <c r="R112"/>
  <c r="S112"/>
  <c r="T112"/>
  <c r="U112"/>
  <c r="V112"/>
  <c r="D70"/>
  <c r="E70"/>
  <c r="F70"/>
  <c r="G70"/>
  <c r="H70"/>
  <c r="I70"/>
  <c r="J70"/>
  <c r="K70"/>
  <c r="L70"/>
  <c r="M68"/>
  <c r="M70" s="1"/>
  <c r="N68"/>
  <c r="N70" s="1"/>
  <c r="O68"/>
  <c r="O70" s="1"/>
  <c r="P68"/>
  <c r="P70" s="1"/>
  <c r="Q68"/>
  <c r="Q70" s="1"/>
  <c r="R68"/>
  <c r="R70" s="1"/>
  <c r="S68"/>
  <c r="S70" s="1"/>
  <c r="T68"/>
  <c r="T70" s="1"/>
  <c r="U68"/>
  <c r="U70" s="1"/>
  <c r="V68"/>
  <c r="V70" s="1"/>
  <c r="W94"/>
  <c r="X94" s="1"/>
  <c r="X96" s="1"/>
  <c r="D98"/>
  <c r="E98"/>
  <c r="F98"/>
  <c r="G98"/>
  <c r="H98"/>
  <c r="I98"/>
  <c r="J98"/>
  <c r="K98"/>
  <c r="L98"/>
  <c r="M98"/>
  <c r="N98"/>
  <c r="O98"/>
  <c r="P98"/>
  <c r="Q98"/>
  <c r="R98"/>
  <c r="S98"/>
  <c r="T98"/>
  <c r="U98"/>
  <c r="V98"/>
  <c r="C199"/>
  <c r="W199" s="1"/>
  <c r="C213"/>
  <c r="C215" s="1"/>
  <c r="C217" s="1"/>
  <c r="C206"/>
  <c r="C208" s="1"/>
  <c r="C210" s="1"/>
  <c r="D210"/>
  <c r="E210"/>
  <c r="F210"/>
  <c r="G210"/>
  <c r="H210"/>
  <c r="I210"/>
  <c r="J210"/>
  <c r="K210"/>
  <c r="L210"/>
  <c r="M210"/>
  <c r="N210"/>
  <c r="O210"/>
  <c r="P210"/>
  <c r="Q210"/>
  <c r="R210"/>
  <c r="S210"/>
  <c r="T210"/>
  <c r="U210"/>
  <c r="V210"/>
  <c r="W206"/>
  <c r="W213"/>
  <c r="X213" s="1"/>
  <c r="X215" s="1"/>
  <c r="K221"/>
  <c r="K222" s="1"/>
  <c r="K224" s="1"/>
  <c r="C227"/>
  <c r="W227" s="1"/>
  <c r="X227" s="1"/>
  <c r="X229" s="1"/>
  <c r="V229"/>
  <c r="V231" s="1"/>
  <c r="U229"/>
  <c r="U231" s="1"/>
  <c r="T229"/>
  <c r="T231" s="1"/>
  <c r="S229"/>
  <c r="S231" s="1"/>
  <c r="R229"/>
  <c r="R231" s="1"/>
  <c r="Q229"/>
  <c r="Q231" s="1"/>
  <c r="P229"/>
  <c r="O229"/>
  <c r="O231" s="1"/>
  <c r="N229"/>
  <c r="N231" s="1"/>
  <c r="M229"/>
  <c r="M231" s="1"/>
  <c r="L229"/>
  <c r="L231" s="1"/>
  <c r="K229"/>
  <c r="K231" s="1"/>
  <c r="J229"/>
  <c r="J231" s="1"/>
  <c r="I229"/>
  <c r="I231" s="1"/>
  <c r="H229"/>
  <c r="H231" s="1"/>
  <c r="G229"/>
  <c r="G231" s="1"/>
  <c r="F229"/>
  <c r="F231" s="1"/>
  <c r="E229"/>
  <c r="E231" s="1"/>
  <c r="D229"/>
  <c r="D231" s="1"/>
  <c r="C248"/>
  <c r="W248" s="1"/>
  <c r="V250"/>
  <c r="U250"/>
  <c r="U252" s="1"/>
  <c r="T250"/>
  <c r="T252" s="1"/>
  <c r="S250"/>
  <c r="S252" s="1"/>
  <c r="R250"/>
  <c r="R252" s="1"/>
  <c r="Q250"/>
  <c r="Q252" s="1"/>
  <c r="P250"/>
  <c r="P252" s="1"/>
  <c r="O250"/>
  <c r="O252" s="1"/>
  <c r="N250"/>
  <c r="N252" s="1"/>
  <c r="M250"/>
  <c r="M252" s="1"/>
  <c r="L250"/>
  <c r="L252" s="1"/>
  <c r="K250"/>
  <c r="K252" s="1"/>
  <c r="J250"/>
  <c r="J252" s="1"/>
  <c r="I250"/>
  <c r="I252" s="1"/>
  <c r="H250"/>
  <c r="H252" s="1"/>
  <c r="G250"/>
  <c r="G252" s="1"/>
  <c r="F250"/>
  <c r="E250"/>
  <c r="E252" s="1"/>
  <c r="D250"/>
  <c r="D252" s="1"/>
  <c r="C255"/>
  <c r="W255" s="1"/>
  <c r="V257"/>
  <c r="V259" s="1"/>
  <c r="U257"/>
  <c r="U259" s="1"/>
  <c r="T257"/>
  <c r="T259" s="1"/>
  <c r="S257"/>
  <c r="S259" s="1"/>
  <c r="R257"/>
  <c r="R259" s="1"/>
  <c r="Q257"/>
  <c r="Q259" s="1"/>
  <c r="P257"/>
  <c r="P259" s="1"/>
  <c r="O257"/>
  <c r="N257"/>
  <c r="N259" s="1"/>
  <c r="M257"/>
  <c r="M259" s="1"/>
  <c r="L257"/>
  <c r="L259" s="1"/>
  <c r="K257"/>
  <c r="K259" s="1"/>
  <c r="J257"/>
  <c r="J259" s="1"/>
  <c r="I257"/>
  <c r="I259" s="1"/>
  <c r="H257"/>
  <c r="H259" s="1"/>
  <c r="G257"/>
  <c r="F257"/>
  <c r="F259" s="1"/>
  <c r="E257"/>
  <c r="E259" s="1"/>
  <c r="D257"/>
  <c r="D259" s="1"/>
  <c r="C262"/>
  <c r="W262" s="1"/>
  <c r="V264"/>
  <c r="V266" s="1"/>
  <c r="U264"/>
  <c r="U266" s="1"/>
  <c r="T264"/>
  <c r="S264"/>
  <c r="S266" s="1"/>
  <c r="R264"/>
  <c r="R266" s="1"/>
  <c r="Q264"/>
  <c r="Q266" s="1"/>
  <c r="P264"/>
  <c r="P266" s="1"/>
  <c r="O264"/>
  <c r="O266" s="1"/>
  <c r="N264"/>
  <c r="N266" s="1"/>
  <c r="M264"/>
  <c r="M266" s="1"/>
  <c r="L264"/>
  <c r="L266" s="1"/>
  <c r="K264"/>
  <c r="K266" s="1"/>
  <c r="J264"/>
  <c r="J266" s="1"/>
  <c r="I264"/>
  <c r="I266" s="1"/>
  <c r="H264"/>
  <c r="H266" s="1"/>
  <c r="G264"/>
  <c r="G266" s="1"/>
  <c r="F264"/>
  <c r="F266" s="1"/>
  <c r="E264"/>
  <c r="E266" s="1"/>
  <c r="D264"/>
  <c r="C269"/>
  <c r="W269" s="1"/>
  <c r="V271"/>
  <c r="V273" s="1"/>
  <c r="U271"/>
  <c r="T271"/>
  <c r="T273" s="1"/>
  <c r="S271"/>
  <c r="S273" s="1"/>
  <c r="R271"/>
  <c r="R273" s="1"/>
  <c r="Q271"/>
  <c r="Q273" s="1"/>
  <c r="P271"/>
  <c r="P273" s="1"/>
  <c r="O271"/>
  <c r="O273" s="1"/>
  <c r="N271"/>
  <c r="N273" s="1"/>
  <c r="M271"/>
  <c r="M273" s="1"/>
  <c r="L271"/>
  <c r="L273" s="1"/>
  <c r="K271"/>
  <c r="K273" s="1"/>
  <c r="J271"/>
  <c r="J273" s="1"/>
  <c r="I271"/>
  <c r="I273" s="1"/>
  <c r="H271"/>
  <c r="H273" s="1"/>
  <c r="G271"/>
  <c r="G273" s="1"/>
  <c r="F271"/>
  <c r="F273" s="1"/>
  <c r="E271"/>
  <c r="E273" s="1"/>
  <c r="D271"/>
  <c r="D273" s="1"/>
  <c r="C276"/>
  <c r="W276" s="1"/>
  <c r="V278"/>
  <c r="V280" s="1"/>
  <c r="U278"/>
  <c r="U280" s="1"/>
  <c r="T278"/>
  <c r="T280" s="1"/>
  <c r="S278"/>
  <c r="S280" s="1"/>
  <c r="R278"/>
  <c r="R280" s="1"/>
  <c r="Q278"/>
  <c r="Q280" s="1"/>
  <c r="P278"/>
  <c r="P280" s="1"/>
  <c r="O278"/>
  <c r="O280" s="1"/>
  <c r="N278"/>
  <c r="N280" s="1"/>
  <c r="M278"/>
  <c r="M280" s="1"/>
  <c r="L278"/>
  <c r="L280" s="1"/>
  <c r="K278"/>
  <c r="K280" s="1"/>
  <c r="J278"/>
  <c r="J280" s="1"/>
  <c r="I278"/>
  <c r="I280" s="1"/>
  <c r="H278"/>
  <c r="H280" s="1"/>
  <c r="G278"/>
  <c r="G280" s="1"/>
  <c r="F278"/>
  <c r="F280" s="1"/>
  <c r="E278"/>
  <c r="E280" s="1"/>
  <c r="D278"/>
  <c r="D280" s="1"/>
  <c r="C283"/>
  <c r="W283" s="1"/>
  <c r="V285"/>
  <c r="V287" s="1"/>
  <c r="U285"/>
  <c r="U287" s="1"/>
  <c r="T285"/>
  <c r="T287" s="1"/>
  <c r="S285"/>
  <c r="S287" s="1"/>
  <c r="R285"/>
  <c r="Q285"/>
  <c r="Q287" s="1"/>
  <c r="P285"/>
  <c r="P287" s="1"/>
  <c r="O285"/>
  <c r="O287" s="1"/>
  <c r="N285"/>
  <c r="N287" s="1"/>
  <c r="M285"/>
  <c r="M287" s="1"/>
  <c r="L285"/>
  <c r="L287" s="1"/>
  <c r="K285"/>
  <c r="K287" s="1"/>
  <c r="J285"/>
  <c r="J287" s="1"/>
  <c r="I285"/>
  <c r="I287" s="1"/>
  <c r="H285"/>
  <c r="H287" s="1"/>
  <c r="G285"/>
  <c r="G287" s="1"/>
  <c r="F285"/>
  <c r="F287" s="1"/>
  <c r="E285"/>
  <c r="E287" s="1"/>
  <c r="D285"/>
  <c r="D287" s="1"/>
  <c r="D203"/>
  <c r="E203"/>
  <c r="F203"/>
  <c r="G203"/>
  <c r="H203"/>
  <c r="I203"/>
  <c r="J203"/>
  <c r="K203"/>
  <c r="L203"/>
  <c r="M203"/>
  <c r="N203"/>
  <c r="O203"/>
  <c r="P203"/>
  <c r="Q203"/>
  <c r="R203"/>
  <c r="S203"/>
  <c r="T203"/>
  <c r="U203"/>
  <c r="V203"/>
  <c r="R40" i="34"/>
  <c r="C220" i="35" s="1"/>
  <c r="W220" s="1"/>
  <c r="X220" s="1"/>
  <c r="D217"/>
  <c r="E217"/>
  <c r="F217"/>
  <c r="G217"/>
  <c r="H217"/>
  <c r="I217"/>
  <c r="J217"/>
  <c r="K217"/>
  <c r="L217"/>
  <c r="M217"/>
  <c r="N217"/>
  <c r="O217"/>
  <c r="P217"/>
  <c r="Q217"/>
  <c r="R217"/>
  <c r="S217"/>
  <c r="T217"/>
  <c r="U217"/>
  <c r="V217"/>
  <c r="P231"/>
  <c r="C257"/>
  <c r="C259" s="1"/>
  <c r="F252"/>
  <c r="V252"/>
  <c r="G259"/>
  <c r="O259"/>
  <c r="C271"/>
  <c r="C273" s="1"/>
  <c r="D266"/>
  <c r="T266"/>
  <c r="C278"/>
  <c r="C280" s="1"/>
  <c r="U273"/>
  <c r="C290"/>
  <c r="W290" s="1"/>
  <c r="V292"/>
  <c r="V294" s="1"/>
  <c r="U292"/>
  <c r="U294" s="1"/>
  <c r="T292"/>
  <c r="T294" s="1"/>
  <c r="S292"/>
  <c r="S294" s="1"/>
  <c r="R292"/>
  <c r="R294" s="1"/>
  <c r="Q292"/>
  <c r="Q294" s="1"/>
  <c r="P292"/>
  <c r="P294" s="1"/>
  <c r="O292"/>
  <c r="O294" s="1"/>
  <c r="N292"/>
  <c r="N294" s="1"/>
  <c r="M292"/>
  <c r="M294" s="1"/>
  <c r="L292"/>
  <c r="L294" s="1"/>
  <c r="K292"/>
  <c r="K294" s="1"/>
  <c r="J292"/>
  <c r="J294" s="1"/>
  <c r="I292"/>
  <c r="I294" s="1"/>
  <c r="H292"/>
  <c r="H294" s="1"/>
  <c r="G292"/>
  <c r="G294" s="1"/>
  <c r="F292"/>
  <c r="F294" s="1"/>
  <c r="E292"/>
  <c r="E294" s="1"/>
  <c r="D292"/>
  <c r="D294" s="1"/>
  <c r="C292"/>
  <c r="C294" s="1"/>
  <c r="R287"/>
  <c r="C311"/>
  <c r="C313" s="1"/>
  <c r="C315" s="1"/>
  <c r="D313"/>
  <c r="D315" s="1"/>
  <c r="E313"/>
  <c r="E315" s="1"/>
  <c r="F313"/>
  <c r="F315" s="1"/>
  <c r="G313"/>
  <c r="G315" s="1"/>
  <c r="H313"/>
  <c r="H315" s="1"/>
  <c r="I313"/>
  <c r="I315" s="1"/>
  <c r="J313"/>
  <c r="J315" s="1"/>
  <c r="K313"/>
  <c r="K315" s="1"/>
  <c r="L313"/>
  <c r="L315" s="1"/>
  <c r="M313"/>
  <c r="M315" s="1"/>
  <c r="N313"/>
  <c r="N315" s="1"/>
  <c r="O313"/>
  <c r="O315" s="1"/>
  <c r="P313"/>
  <c r="P315" s="1"/>
  <c r="Q313"/>
  <c r="Q315" s="1"/>
  <c r="R313"/>
  <c r="R315" s="1"/>
  <c r="S313"/>
  <c r="S315" s="1"/>
  <c r="T313"/>
  <c r="T315" s="1"/>
  <c r="U313"/>
  <c r="U315" s="1"/>
  <c r="V313"/>
  <c r="V315" s="1"/>
  <c r="W311"/>
  <c r="X311" s="1"/>
  <c r="X313" s="1"/>
  <c r="C318"/>
  <c r="W318" s="1"/>
  <c r="V320"/>
  <c r="V322" s="1"/>
  <c r="U320"/>
  <c r="U322" s="1"/>
  <c r="T320"/>
  <c r="T322" s="1"/>
  <c r="S320"/>
  <c r="S322" s="1"/>
  <c r="R320"/>
  <c r="R322" s="1"/>
  <c r="Q320"/>
  <c r="Q322" s="1"/>
  <c r="P320"/>
  <c r="P322" s="1"/>
  <c r="O320"/>
  <c r="O322" s="1"/>
  <c r="N320"/>
  <c r="N322" s="1"/>
  <c r="M320"/>
  <c r="M322" s="1"/>
  <c r="L320"/>
  <c r="L322" s="1"/>
  <c r="K320"/>
  <c r="K322" s="1"/>
  <c r="J320"/>
  <c r="J322" s="1"/>
  <c r="I320"/>
  <c r="I322" s="1"/>
  <c r="H320"/>
  <c r="H322" s="1"/>
  <c r="G320"/>
  <c r="G322" s="1"/>
  <c r="F320"/>
  <c r="F322" s="1"/>
  <c r="E320"/>
  <c r="E322" s="1"/>
  <c r="D320"/>
  <c r="D322" s="1"/>
  <c r="C325"/>
  <c r="V327"/>
  <c r="V329" s="1"/>
  <c r="U327"/>
  <c r="U329" s="1"/>
  <c r="T327"/>
  <c r="T329" s="1"/>
  <c r="S327"/>
  <c r="S329" s="1"/>
  <c r="R327"/>
  <c r="R329" s="1"/>
  <c r="Q327"/>
  <c r="Q329" s="1"/>
  <c r="P327"/>
  <c r="P329" s="1"/>
  <c r="O327"/>
  <c r="O329" s="1"/>
  <c r="N327"/>
  <c r="N329" s="1"/>
  <c r="M327"/>
  <c r="M329" s="1"/>
  <c r="L327"/>
  <c r="L329" s="1"/>
  <c r="K327"/>
  <c r="K329" s="1"/>
  <c r="J327"/>
  <c r="J329" s="1"/>
  <c r="I327"/>
  <c r="I329" s="1"/>
  <c r="H327"/>
  <c r="H329" s="1"/>
  <c r="G327"/>
  <c r="G329" s="1"/>
  <c r="F327"/>
  <c r="F329" s="1"/>
  <c r="E327"/>
  <c r="E329" s="1"/>
  <c r="D327"/>
  <c r="D329" s="1"/>
  <c r="C332"/>
  <c r="W332" s="1"/>
  <c r="V334"/>
  <c r="V336" s="1"/>
  <c r="U334"/>
  <c r="U336" s="1"/>
  <c r="T334"/>
  <c r="T336" s="1"/>
  <c r="S334"/>
  <c r="S336" s="1"/>
  <c r="R334"/>
  <c r="R336" s="1"/>
  <c r="Q334"/>
  <c r="Q336" s="1"/>
  <c r="P334"/>
  <c r="P336" s="1"/>
  <c r="O334"/>
  <c r="O336" s="1"/>
  <c r="N334"/>
  <c r="N336" s="1"/>
  <c r="M334"/>
  <c r="M336" s="1"/>
  <c r="L334"/>
  <c r="L336" s="1"/>
  <c r="K334"/>
  <c r="K336" s="1"/>
  <c r="J334"/>
  <c r="J336" s="1"/>
  <c r="I334"/>
  <c r="I336" s="1"/>
  <c r="H334"/>
  <c r="H336" s="1"/>
  <c r="G334"/>
  <c r="G336" s="1"/>
  <c r="F334"/>
  <c r="F336" s="1"/>
  <c r="E334"/>
  <c r="E336" s="1"/>
  <c r="D334"/>
  <c r="D336" s="1"/>
  <c r="C339"/>
  <c r="W339" s="1"/>
  <c r="V341"/>
  <c r="V343" s="1"/>
  <c r="U341"/>
  <c r="U343" s="1"/>
  <c r="T341"/>
  <c r="T343" s="1"/>
  <c r="S341"/>
  <c r="S343" s="1"/>
  <c r="R341"/>
  <c r="R343" s="1"/>
  <c r="Q341"/>
  <c r="Q343" s="1"/>
  <c r="P341"/>
  <c r="P343" s="1"/>
  <c r="O341"/>
  <c r="O343" s="1"/>
  <c r="N341"/>
  <c r="N343" s="1"/>
  <c r="M341"/>
  <c r="M343" s="1"/>
  <c r="L341"/>
  <c r="L343" s="1"/>
  <c r="K341"/>
  <c r="K343" s="1"/>
  <c r="J341"/>
  <c r="J343" s="1"/>
  <c r="I341"/>
  <c r="I343" s="1"/>
  <c r="H341"/>
  <c r="H343" s="1"/>
  <c r="G341"/>
  <c r="G343" s="1"/>
  <c r="F341"/>
  <c r="F343" s="1"/>
  <c r="E341"/>
  <c r="E343" s="1"/>
  <c r="D341"/>
  <c r="D343" s="1"/>
  <c r="C346"/>
  <c r="V348"/>
  <c r="V350" s="1"/>
  <c r="U348"/>
  <c r="U350" s="1"/>
  <c r="T348"/>
  <c r="T350" s="1"/>
  <c r="S348"/>
  <c r="S350" s="1"/>
  <c r="R348"/>
  <c r="R350" s="1"/>
  <c r="Q348"/>
  <c r="Q350" s="1"/>
  <c r="P348"/>
  <c r="P350" s="1"/>
  <c r="O348"/>
  <c r="O350" s="1"/>
  <c r="N348"/>
  <c r="N350" s="1"/>
  <c r="M348"/>
  <c r="M350" s="1"/>
  <c r="L348"/>
  <c r="L350" s="1"/>
  <c r="K348"/>
  <c r="K350" s="1"/>
  <c r="J348"/>
  <c r="J350" s="1"/>
  <c r="I348"/>
  <c r="I350" s="1"/>
  <c r="H348"/>
  <c r="H350" s="1"/>
  <c r="G348"/>
  <c r="G350" s="1"/>
  <c r="F348"/>
  <c r="F350" s="1"/>
  <c r="E348"/>
  <c r="E350" s="1"/>
  <c r="D348"/>
  <c r="D350" s="1"/>
  <c r="C353"/>
  <c r="W353" s="1"/>
  <c r="V355"/>
  <c r="V357" s="1"/>
  <c r="U355"/>
  <c r="U357" s="1"/>
  <c r="T355"/>
  <c r="T357" s="1"/>
  <c r="S355"/>
  <c r="S357" s="1"/>
  <c r="R355"/>
  <c r="R357" s="1"/>
  <c r="Q355"/>
  <c r="P355"/>
  <c r="P357" s="1"/>
  <c r="O355"/>
  <c r="O357" s="1"/>
  <c r="N355"/>
  <c r="N357" s="1"/>
  <c r="M355"/>
  <c r="M357" s="1"/>
  <c r="L355"/>
  <c r="L357" s="1"/>
  <c r="K355"/>
  <c r="K357" s="1"/>
  <c r="J355"/>
  <c r="J357" s="1"/>
  <c r="I355"/>
  <c r="I357" s="1"/>
  <c r="H355"/>
  <c r="H357" s="1"/>
  <c r="G355"/>
  <c r="G357" s="1"/>
  <c r="F355"/>
  <c r="F357" s="1"/>
  <c r="E355"/>
  <c r="E357" s="1"/>
  <c r="D355"/>
  <c r="D357" s="1"/>
  <c r="C360"/>
  <c r="W360" s="1"/>
  <c r="V362"/>
  <c r="V364" s="1"/>
  <c r="U362"/>
  <c r="U364" s="1"/>
  <c r="T362"/>
  <c r="T364" s="1"/>
  <c r="S362"/>
  <c r="S364" s="1"/>
  <c r="R362"/>
  <c r="R364" s="1"/>
  <c r="Q362"/>
  <c r="Q364" s="1"/>
  <c r="P362"/>
  <c r="P364" s="1"/>
  <c r="O362"/>
  <c r="O364" s="1"/>
  <c r="N362"/>
  <c r="N364" s="1"/>
  <c r="M362"/>
  <c r="M364" s="1"/>
  <c r="L362"/>
  <c r="L364" s="1"/>
  <c r="K362"/>
  <c r="K364" s="1"/>
  <c r="J362"/>
  <c r="J364" s="1"/>
  <c r="I362"/>
  <c r="I364" s="1"/>
  <c r="H362"/>
  <c r="H364" s="1"/>
  <c r="G362"/>
  <c r="G364" s="1"/>
  <c r="F362"/>
  <c r="F364" s="1"/>
  <c r="E362"/>
  <c r="E364" s="1"/>
  <c r="D362"/>
  <c r="D364" s="1"/>
  <c r="C367"/>
  <c r="V369"/>
  <c r="V371" s="1"/>
  <c r="U369"/>
  <c r="U371" s="1"/>
  <c r="T369"/>
  <c r="T371" s="1"/>
  <c r="S369"/>
  <c r="S371" s="1"/>
  <c r="R369"/>
  <c r="R371" s="1"/>
  <c r="Q369"/>
  <c r="Q371" s="1"/>
  <c r="P369"/>
  <c r="P371" s="1"/>
  <c r="O369"/>
  <c r="O371" s="1"/>
  <c r="N369"/>
  <c r="N371" s="1"/>
  <c r="M369"/>
  <c r="M371" s="1"/>
  <c r="L369"/>
  <c r="L371" s="1"/>
  <c r="K369"/>
  <c r="K371" s="1"/>
  <c r="J369"/>
  <c r="J371" s="1"/>
  <c r="I369"/>
  <c r="I371" s="1"/>
  <c r="H369"/>
  <c r="H371" s="1"/>
  <c r="G369"/>
  <c r="G371" s="1"/>
  <c r="F369"/>
  <c r="F371" s="1"/>
  <c r="E369"/>
  <c r="E371" s="1"/>
  <c r="D369"/>
  <c r="D371" s="1"/>
  <c r="R62" i="34"/>
  <c r="C374" i="35" s="1"/>
  <c r="W374" s="1"/>
  <c r="X374" s="1"/>
  <c r="R63" i="34"/>
  <c r="C381" i="35" s="1"/>
  <c r="W381" s="1"/>
  <c r="X381" s="1"/>
  <c r="C409"/>
  <c r="W409" s="1"/>
  <c r="V411"/>
  <c r="U411"/>
  <c r="U413" s="1"/>
  <c r="T411"/>
  <c r="T413" s="1"/>
  <c r="S411"/>
  <c r="S413" s="1"/>
  <c r="R411"/>
  <c r="R413" s="1"/>
  <c r="Q411"/>
  <c r="Q413" s="1"/>
  <c r="P411"/>
  <c r="P413" s="1"/>
  <c r="O411"/>
  <c r="O413" s="1"/>
  <c r="N411"/>
  <c r="M411"/>
  <c r="M413" s="1"/>
  <c r="L411"/>
  <c r="L413" s="1"/>
  <c r="K411"/>
  <c r="K413" s="1"/>
  <c r="J411"/>
  <c r="J413" s="1"/>
  <c r="I411"/>
  <c r="I413" s="1"/>
  <c r="H411"/>
  <c r="H413" s="1"/>
  <c r="G411"/>
  <c r="G413" s="1"/>
  <c r="F411"/>
  <c r="E411"/>
  <c r="E413" s="1"/>
  <c r="D411"/>
  <c r="D413" s="1"/>
  <c r="C416"/>
  <c r="W416" s="1"/>
  <c r="V418"/>
  <c r="V420" s="1"/>
  <c r="U418"/>
  <c r="U420" s="1"/>
  <c r="T418"/>
  <c r="T420" s="1"/>
  <c r="S418"/>
  <c r="S420" s="1"/>
  <c r="R418"/>
  <c r="Q418"/>
  <c r="Q420" s="1"/>
  <c r="P418"/>
  <c r="P420" s="1"/>
  <c r="O418"/>
  <c r="O420" s="1"/>
  <c r="N418"/>
  <c r="N420" s="1"/>
  <c r="M418"/>
  <c r="M420" s="1"/>
  <c r="L418"/>
  <c r="L420" s="1"/>
  <c r="K418"/>
  <c r="K420" s="1"/>
  <c r="J418"/>
  <c r="I418"/>
  <c r="I420" s="1"/>
  <c r="H418"/>
  <c r="H420" s="1"/>
  <c r="G418"/>
  <c r="G420" s="1"/>
  <c r="F418"/>
  <c r="F420" s="1"/>
  <c r="E418"/>
  <c r="E420" s="1"/>
  <c r="D418"/>
  <c r="D420" s="1"/>
  <c r="C423"/>
  <c r="W423" s="1"/>
  <c r="V425"/>
  <c r="U425"/>
  <c r="U427" s="1"/>
  <c r="T425"/>
  <c r="T427" s="1"/>
  <c r="S425"/>
  <c r="S427" s="1"/>
  <c r="R425"/>
  <c r="R427" s="1"/>
  <c r="Q425"/>
  <c r="Q427" s="1"/>
  <c r="P425"/>
  <c r="P427" s="1"/>
  <c r="O425"/>
  <c r="O427" s="1"/>
  <c r="N425"/>
  <c r="M425"/>
  <c r="M427" s="1"/>
  <c r="L425"/>
  <c r="L427" s="1"/>
  <c r="K425"/>
  <c r="K427" s="1"/>
  <c r="J425"/>
  <c r="J427" s="1"/>
  <c r="I425"/>
  <c r="I427" s="1"/>
  <c r="H425"/>
  <c r="H427" s="1"/>
  <c r="G425"/>
  <c r="G427" s="1"/>
  <c r="F425"/>
  <c r="E425"/>
  <c r="E427" s="1"/>
  <c r="D425"/>
  <c r="D427" s="1"/>
  <c r="C630"/>
  <c r="D630"/>
  <c r="E630"/>
  <c r="F630"/>
  <c r="G630"/>
  <c r="H630"/>
  <c r="I630"/>
  <c r="J630"/>
  <c r="K630"/>
  <c r="L630"/>
  <c r="M630"/>
  <c r="N630"/>
  <c r="O630"/>
  <c r="P630"/>
  <c r="Q630"/>
  <c r="R630"/>
  <c r="S630"/>
  <c r="T630"/>
  <c r="U630"/>
  <c r="V630"/>
  <c r="X628"/>
  <c r="C623"/>
  <c r="D623"/>
  <c r="E623"/>
  <c r="F623"/>
  <c r="G623"/>
  <c r="H623"/>
  <c r="I623"/>
  <c r="J623"/>
  <c r="K623"/>
  <c r="L623"/>
  <c r="M623"/>
  <c r="N623"/>
  <c r="O623"/>
  <c r="P623"/>
  <c r="Q623"/>
  <c r="R623"/>
  <c r="S623"/>
  <c r="T623"/>
  <c r="U623"/>
  <c r="V623"/>
  <c r="X621"/>
  <c r="C616"/>
  <c r="D616"/>
  <c r="E616"/>
  <c r="F616"/>
  <c r="G616"/>
  <c r="H616"/>
  <c r="I616"/>
  <c r="J616"/>
  <c r="K616"/>
  <c r="L616"/>
  <c r="M616"/>
  <c r="N616"/>
  <c r="O616"/>
  <c r="P616"/>
  <c r="Q616"/>
  <c r="R616"/>
  <c r="S616"/>
  <c r="T616"/>
  <c r="U616"/>
  <c r="V616"/>
  <c r="X614"/>
  <c r="C320"/>
  <c r="C322" s="1"/>
  <c r="C341"/>
  <c r="C343" s="1"/>
  <c r="Q357"/>
  <c r="F413"/>
  <c r="N413"/>
  <c r="V413"/>
  <c r="J420"/>
  <c r="R420"/>
  <c r="F427"/>
  <c r="N427"/>
  <c r="V427"/>
  <c r="C605"/>
  <c r="C607" s="1"/>
  <c r="C609" s="1"/>
  <c r="D607"/>
  <c r="D609" s="1"/>
  <c r="E607"/>
  <c r="E609" s="1"/>
  <c r="F607"/>
  <c r="F609" s="1"/>
  <c r="G607"/>
  <c r="G609" s="1"/>
  <c r="H607"/>
  <c r="H609" s="1"/>
  <c r="I607"/>
  <c r="I609" s="1"/>
  <c r="J607"/>
  <c r="J609" s="1"/>
  <c r="K607"/>
  <c r="K609" s="1"/>
  <c r="L607"/>
  <c r="L609" s="1"/>
  <c r="M607"/>
  <c r="M609" s="1"/>
  <c r="N607"/>
  <c r="N609" s="1"/>
  <c r="O607"/>
  <c r="O609" s="1"/>
  <c r="P607"/>
  <c r="P609" s="1"/>
  <c r="Q607"/>
  <c r="Q609" s="1"/>
  <c r="R607"/>
  <c r="R609" s="1"/>
  <c r="S607"/>
  <c r="S609" s="1"/>
  <c r="T607"/>
  <c r="T609" s="1"/>
  <c r="U607"/>
  <c r="U609" s="1"/>
  <c r="V607"/>
  <c r="V609" s="1"/>
  <c r="W605"/>
  <c r="X605" s="1"/>
  <c r="X607" s="1"/>
  <c r="C647"/>
  <c r="C649" s="1"/>
  <c r="C651" s="1"/>
  <c r="D649"/>
  <c r="D651" s="1"/>
  <c r="E649"/>
  <c r="E651" s="1"/>
  <c r="F649"/>
  <c r="F651" s="1"/>
  <c r="G649"/>
  <c r="G651" s="1"/>
  <c r="H649"/>
  <c r="H651" s="1"/>
  <c r="I649"/>
  <c r="I651" s="1"/>
  <c r="J649"/>
  <c r="J651" s="1"/>
  <c r="K649"/>
  <c r="K651" s="1"/>
  <c r="L649"/>
  <c r="L651" s="1"/>
  <c r="M649"/>
  <c r="M651" s="1"/>
  <c r="N649"/>
  <c r="N651" s="1"/>
  <c r="O649"/>
  <c r="O651" s="1"/>
  <c r="P649"/>
  <c r="P651" s="1"/>
  <c r="Q649"/>
  <c r="Q651" s="1"/>
  <c r="R649"/>
  <c r="R651" s="1"/>
  <c r="S649"/>
  <c r="S651" s="1"/>
  <c r="T649"/>
  <c r="T651" s="1"/>
  <c r="U649"/>
  <c r="U651" s="1"/>
  <c r="V649"/>
  <c r="V651" s="1"/>
  <c r="W647"/>
  <c r="X647" s="1"/>
  <c r="X649" s="1"/>
  <c r="C486"/>
  <c r="W486" s="1"/>
  <c r="V488"/>
  <c r="U488"/>
  <c r="T488"/>
  <c r="S488"/>
  <c r="R488"/>
  <c r="Q488"/>
  <c r="P488"/>
  <c r="O488"/>
  <c r="N488"/>
  <c r="M488"/>
  <c r="L488"/>
  <c r="K488"/>
  <c r="J488"/>
  <c r="I488"/>
  <c r="H488"/>
  <c r="G488"/>
  <c r="F488"/>
  <c r="E488"/>
  <c r="D488"/>
  <c r="C488"/>
  <c r="C490" s="1"/>
  <c r="D490"/>
  <c r="E490"/>
  <c r="F490"/>
  <c r="G490"/>
  <c r="H490"/>
  <c r="I490"/>
  <c r="J490"/>
  <c r="K490"/>
  <c r="L490"/>
  <c r="M490"/>
  <c r="N490"/>
  <c r="O490"/>
  <c r="P490"/>
  <c r="Q490"/>
  <c r="R490"/>
  <c r="S490"/>
  <c r="T490"/>
  <c r="U490"/>
  <c r="V490"/>
  <c r="C528"/>
  <c r="W528" s="1"/>
  <c r="X528" s="1"/>
  <c r="X530" s="1"/>
  <c r="V530"/>
  <c r="V532" s="1"/>
  <c r="U530"/>
  <c r="U532" s="1"/>
  <c r="T530"/>
  <c r="S530"/>
  <c r="S532" s="1"/>
  <c r="R530"/>
  <c r="R532" s="1"/>
  <c r="Q530"/>
  <c r="Q532" s="1"/>
  <c r="P530"/>
  <c r="P532" s="1"/>
  <c r="O530"/>
  <c r="O532" s="1"/>
  <c r="N530"/>
  <c r="N532" s="1"/>
  <c r="M530"/>
  <c r="M532" s="1"/>
  <c r="L530"/>
  <c r="K530"/>
  <c r="K532" s="1"/>
  <c r="J530"/>
  <c r="J532" s="1"/>
  <c r="I530"/>
  <c r="I532" s="1"/>
  <c r="H530"/>
  <c r="H532" s="1"/>
  <c r="G530"/>
  <c r="G532" s="1"/>
  <c r="F530"/>
  <c r="F532" s="1"/>
  <c r="E530"/>
  <c r="E532" s="1"/>
  <c r="D530"/>
  <c r="C535"/>
  <c r="W535" s="1"/>
  <c r="V537"/>
  <c r="V539" s="1"/>
  <c r="U537"/>
  <c r="U539" s="1"/>
  <c r="T537"/>
  <c r="T539" s="1"/>
  <c r="S537"/>
  <c r="R537"/>
  <c r="R539" s="1"/>
  <c r="Q537"/>
  <c r="Q539" s="1"/>
  <c r="P537"/>
  <c r="P539" s="1"/>
  <c r="O537"/>
  <c r="N537"/>
  <c r="N539" s="1"/>
  <c r="M537"/>
  <c r="M539" s="1"/>
  <c r="L537"/>
  <c r="L539" s="1"/>
  <c r="K537"/>
  <c r="J537"/>
  <c r="J539" s="1"/>
  <c r="I537"/>
  <c r="I539" s="1"/>
  <c r="H537"/>
  <c r="H539" s="1"/>
  <c r="G537"/>
  <c r="F537"/>
  <c r="F539" s="1"/>
  <c r="E537"/>
  <c r="E539" s="1"/>
  <c r="D537"/>
  <c r="D539" s="1"/>
  <c r="C542"/>
  <c r="W542" s="1"/>
  <c r="V544"/>
  <c r="U544"/>
  <c r="U546" s="1"/>
  <c r="T544"/>
  <c r="T546" s="1"/>
  <c r="S544"/>
  <c r="S546" s="1"/>
  <c r="R544"/>
  <c r="R546" s="1"/>
  <c r="Q544"/>
  <c r="Q546" s="1"/>
  <c r="P544"/>
  <c r="P546" s="1"/>
  <c r="O544"/>
  <c r="O546" s="1"/>
  <c r="N544"/>
  <c r="M544"/>
  <c r="M546" s="1"/>
  <c r="L544"/>
  <c r="L546" s="1"/>
  <c r="K544"/>
  <c r="K546" s="1"/>
  <c r="J544"/>
  <c r="J546" s="1"/>
  <c r="I544"/>
  <c r="I546" s="1"/>
  <c r="H544"/>
  <c r="H546" s="1"/>
  <c r="G544"/>
  <c r="G546" s="1"/>
  <c r="F544"/>
  <c r="E544"/>
  <c r="E546" s="1"/>
  <c r="D544"/>
  <c r="D546" s="1"/>
  <c r="C549"/>
  <c r="W549" s="1"/>
  <c r="V551"/>
  <c r="V553" s="1"/>
  <c r="U551"/>
  <c r="U553" s="1"/>
  <c r="T551"/>
  <c r="T553" s="1"/>
  <c r="S551"/>
  <c r="S553" s="1"/>
  <c r="R551"/>
  <c r="Q551"/>
  <c r="Q553" s="1"/>
  <c r="P551"/>
  <c r="P553" s="1"/>
  <c r="O551"/>
  <c r="O553" s="1"/>
  <c r="N551"/>
  <c r="N553" s="1"/>
  <c r="M551"/>
  <c r="M553" s="1"/>
  <c r="L551"/>
  <c r="L553" s="1"/>
  <c r="K551"/>
  <c r="K553" s="1"/>
  <c r="J551"/>
  <c r="I551"/>
  <c r="I553" s="1"/>
  <c r="H551"/>
  <c r="H553" s="1"/>
  <c r="G551"/>
  <c r="G553" s="1"/>
  <c r="F551"/>
  <c r="F553" s="1"/>
  <c r="E551"/>
  <c r="E553" s="1"/>
  <c r="D551"/>
  <c r="D553" s="1"/>
  <c r="C556"/>
  <c r="W556" s="1"/>
  <c r="V558"/>
  <c r="U558"/>
  <c r="U560" s="1"/>
  <c r="T558"/>
  <c r="T560" s="1"/>
  <c r="S558"/>
  <c r="S560" s="1"/>
  <c r="R558"/>
  <c r="R560" s="1"/>
  <c r="Q558"/>
  <c r="Q560" s="1"/>
  <c r="P558"/>
  <c r="P560" s="1"/>
  <c r="O558"/>
  <c r="O560" s="1"/>
  <c r="N558"/>
  <c r="M558"/>
  <c r="M560" s="1"/>
  <c r="L558"/>
  <c r="L560" s="1"/>
  <c r="K558"/>
  <c r="K560" s="1"/>
  <c r="J558"/>
  <c r="J560" s="1"/>
  <c r="I558"/>
  <c r="I560" s="1"/>
  <c r="H558"/>
  <c r="H560" s="1"/>
  <c r="G558"/>
  <c r="G560" s="1"/>
  <c r="F558"/>
  <c r="E558"/>
  <c r="E560" s="1"/>
  <c r="D558"/>
  <c r="D560" s="1"/>
  <c r="C563"/>
  <c r="W563" s="1"/>
  <c r="V565"/>
  <c r="U565"/>
  <c r="U567" s="1"/>
  <c r="T565"/>
  <c r="S565"/>
  <c r="S567" s="1"/>
  <c r="R565"/>
  <c r="Q565"/>
  <c r="Q567" s="1"/>
  <c r="P565"/>
  <c r="O565"/>
  <c r="O567" s="1"/>
  <c r="N565"/>
  <c r="M565"/>
  <c r="M567" s="1"/>
  <c r="L565"/>
  <c r="K565"/>
  <c r="K567" s="1"/>
  <c r="J565"/>
  <c r="I565"/>
  <c r="I567" s="1"/>
  <c r="H565"/>
  <c r="G565"/>
  <c r="G567" s="1"/>
  <c r="F565"/>
  <c r="E565"/>
  <c r="E567" s="1"/>
  <c r="D565"/>
  <c r="C570"/>
  <c r="W570" s="1"/>
  <c r="V572"/>
  <c r="V574" s="1"/>
  <c r="U572"/>
  <c r="U574" s="1"/>
  <c r="T572"/>
  <c r="S572"/>
  <c r="S574" s="1"/>
  <c r="R572"/>
  <c r="R574" s="1"/>
  <c r="Q572"/>
  <c r="Q574" s="1"/>
  <c r="P572"/>
  <c r="P574" s="1"/>
  <c r="O572"/>
  <c r="O574" s="1"/>
  <c r="N572"/>
  <c r="N574" s="1"/>
  <c r="M572"/>
  <c r="M574" s="1"/>
  <c r="L572"/>
  <c r="K572"/>
  <c r="K574" s="1"/>
  <c r="J572"/>
  <c r="J574" s="1"/>
  <c r="I572"/>
  <c r="I574" s="1"/>
  <c r="H572"/>
  <c r="H574" s="1"/>
  <c r="G572"/>
  <c r="G574" s="1"/>
  <c r="F572"/>
  <c r="F574" s="1"/>
  <c r="E572"/>
  <c r="E574" s="1"/>
  <c r="D572"/>
  <c r="C577"/>
  <c r="W577" s="1"/>
  <c r="V579"/>
  <c r="V581" s="1"/>
  <c r="U579"/>
  <c r="U581" s="1"/>
  <c r="T579"/>
  <c r="T581" s="1"/>
  <c r="S579"/>
  <c r="S581" s="1"/>
  <c r="R579"/>
  <c r="R581" s="1"/>
  <c r="Q579"/>
  <c r="Q581" s="1"/>
  <c r="P579"/>
  <c r="O579"/>
  <c r="O581" s="1"/>
  <c r="N579"/>
  <c r="N581" s="1"/>
  <c r="M579"/>
  <c r="M581" s="1"/>
  <c r="L579"/>
  <c r="L581" s="1"/>
  <c r="K579"/>
  <c r="K581" s="1"/>
  <c r="J579"/>
  <c r="J581" s="1"/>
  <c r="I579"/>
  <c r="I581" s="1"/>
  <c r="H579"/>
  <c r="G579"/>
  <c r="G581" s="1"/>
  <c r="F579"/>
  <c r="F581" s="1"/>
  <c r="E579"/>
  <c r="E581" s="1"/>
  <c r="D579"/>
  <c r="D581" s="1"/>
  <c r="C584"/>
  <c r="W584" s="1"/>
  <c r="V586"/>
  <c r="U586"/>
  <c r="U588" s="1"/>
  <c r="T586"/>
  <c r="T588" s="1"/>
  <c r="S586"/>
  <c r="S588" s="1"/>
  <c r="R586"/>
  <c r="Q586"/>
  <c r="Q588" s="1"/>
  <c r="P586"/>
  <c r="P588" s="1"/>
  <c r="O586"/>
  <c r="O588" s="1"/>
  <c r="N586"/>
  <c r="N588" s="1"/>
  <c r="M586"/>
  <c r="M588" s="1"/>
  <c r="L586"/>
  <c r="K586"/>
  <c r="K588" s="1"/>
  <c r="J586"/>
  <c r="J588" s="1"/>
  <c r="I586"/>
  <c r="I588" s="1"/>
  <c r="H586"/>
  <c r="H588" s="1"/>
  <c r="G586"/>
  <c r="G588" s="1"/>
  <c r="F586"/>
  <c r="F588" s="1"/>
  <c r="E586"/>
  <c r="E588" s="1"/>
  <c r="D586"/>
  <c r="C591"/>
  <c r="W591" s="1"/>
  <c r="V593"/>
  <c r="V595" s="1"/>
  <c r="U593"/>
  <c r="T593"/>
  <c r="T595" s="1"/>
  <c r="S593"/>
  <c r="S595" s="1"/>
  <c r="R593"/>
  <c r="R595" s="1"/>
  <c r="Q593"/>
  <c r="Q595" s="1"/>
  <c r="P593"/>
  <c r="P595" s="1"/>
  <c r="O593"/>
  <c r="O595" s="1"/>
  <c r="N593"/>
  <c r="N595" s="1"/>
  <c r="M593"/>
  <c r="L593"/>
  <c r="L595" s="1"/>
  <c r="K593"/>
  <c r="K595" s="1"/>
  <c r="J593"/>
  <c r="J595" s="1"/>
  <c r="I593"/>
  <c r="I595" s="1"/>
  <c r="H593"/>
  <c r="H595" s="1"/>
  <c r="G593"/>
  <c r="G595" s="1"/>
  <c r="F593"/>
  <c r="F595" s="1"/>
  <c r="E593"/>
  <c r="D593"/>
  <c r="D595" s="1"/>
  <c r="W607"/>
  <c r="R101" i="34"/>
  <c r="C640" i="35" s="1"/>
  <c r="W640" s="1"/>
  <c r="X640" s="1"/>
  <c r="C637"/>
  <c r="D637"/>
  <c r="E637"/>
  <c r="F637"/>
  <c r="G637"/>
  <c r="H637"/>
  <c r="I637"/>
  <c r="J637"/>
  <c r="K637"/>
  <c r="L637"/>
  <c r="M637"/>
  <c r="N637"/>
  <c r="O637"/>
  <c r="P637"/>
  <c r="Q637"/>
  <c r="R637"/>
  <c r="S637"/>
  <c r="T637"/>
  <c r="U637"/>
  <c r="V637"/>
  <c r="X635"/>
  <c r="C679"/>
  <c r="D679"/>
  <c r="E679"/>
  <c r="F679"/>
  <c r="G679"/>
  <c r="H679"/>
  <c r="I679"/>
  <c r="J679"/>
  <c r="K679"/>
  <c r="L679"/>
  <c r="M679"/>
  <c r="N679"/>
  <c r="O679"/>
  <c r="P679"/>
  <c r="Q679"/>
  <c r="R679"/>
  <c r="S679"/>
  <c r="T679"/>
  <c r="U679"/>
  <c r="V679"/>
  <c r="C672"/>
  <c r="D672"/>
  <c r="E672"/>
  <c r="F672"/>
  <c r="G672"/>
  <c r="H672"/>
  <c r="I672"/>
  <c r="J672"/>
  <c r="K672"/>
  <c r="L672"/>
  <c r="M672"/>
  <c r="N672"/>
  <c r="O672"/>
  <c r="P672"/>
  <c r="Q672"/>
  <c r="R672"/>
  <c r="S672"/>
  <c r="T672"/>
  <c r="U672"/>
  <c r="V672"/>
  <c r="C530"/>
  <c r="C532" s="1"/>
  <c r="D532"/>
  <c r="L532"/>
  <c r="T532"/>
  <c r="C544"/>
  <c r="C546" s="1"/>
  <c r="G539"/>
  <c r="K539"/>
  <c r="O539"/>
  <c r="S539"/>
  <c r="C551"/>
  <c r="C553" s="1"/>
  <c r="F546"/>
  <c r="N546"/>
  <c r="V546"/>
  <c r="J553"/>
  <c r="R553"/>
  <c r="F560"/>
  <c r="N560"/>
  <c r="V560"/>
  <c r="D567"/>
  <c r="F567"/>
  <c r="H567"/>
  <c r="J567"/>
  <c r="L567"/>
  <c r="N567"/>
  <c r="P567"/>
  <c r="R567"/>
  <c r="T567"/>
  <c r="V567"/>
  <c r="D574"/>
  <c r="L574"/>
  <c r="T574"/>
  <c r="H581"/>
  <c r="P581"/>
  <c r="D588"/>
  <c r="L588"/>
  <c r="R588"/>
  <c r="V588"/>
  <c r="X599"/>
  <c r="E595"/>
  <c r="M595"/>
  <c r="U595"/>
  <c r="V600"/>
  <c r="U600"/>
  <c r="U602" s="1"/>
  <c r="T600"/>
  <c r="S600"/>
  <c r="S602" s="1"/>
  <c r="R600"/>
  <c r="Q600"/>
  <c r="Q602" s="1"/>
  <c r="P600"/>
  <c r="O600"/>
  <c r="O602" s="1"/>
  <c r="N600"/>
  <c r="M600"/>
  <c r="M602" s="1"/>
  <c r="L600"/>
  <c r="K600"/>
  <c r="K602" s="1"/>
  <c r="J600"/>
  <c r="J602" s="1"/>
  <c r="I600"/>
  <c r="I602" s="1"/>
  <c r="H600"/>
  <c r="H602" s="1"/>
  <c r="G600"/>
  <c r="G602" s="1"/>
  <c r="F600"/>
  <c r="F602" s="1"/>
  <c r="E600"/>
  <c r="D600"/>
  <c r="D602" s="1"/>
  <c r="E602"/>
  <c r="L602"/>
  <c r="N602"/>
  <c r="P602"/>
  <c r="R602"/>
  <c r="T602"/>
  <c r="V602"/>
  <c r="C721"/>
  <c r="D721"/>
  <c r="E721"/>
  <c r="F721"/>
  <c r="G721"/>
  <c r="H721"/>
  <c r="I721"/>
  <c r="J721"/>
  <c r="K721"/>
  <c r="L721"/>
  <c r="M721"/>
  <c r="N721"/>
  <c r="O721"/>
  <c r="P721"/>
  <c r="Q721"/>
  <c r="R721"/>
  <c r="S721"/>
  <c r="T721"/>
  <c r="U721"/>
  <c r="V721"/>
  <c r="X719"/>
  <c r="C714"/>
  <c r="D714"/>
  <c r="E714"/>
  <c r="F714"/>
  <c r="G714"/>
  <c r="H714"/>
  <c r="I714"/>
  <c r="J714"/>
  <c r="K714"/>
  <c r="L714"/>
  <c r="M714"/>
  <c r="N714"/>
  <c r="O714"/>
  <c r="P714"/>
  <c r="Q714"/>
  <c r="R714"/>
  <c r="S714"/>
  <c r="T714"/>
  <c r="U714"/>
  <c r="V714"/>
  <c r="X712"/>
  <c r="C703"/>
  <c r="C705" s="1"/>
  <c r="C707" s="1"/>
  <c r="D705"/>
  <c r="D707" s="1"/>
  <c r="E705"/>
  <c r="E707" s="1"/>
  <c r="F705"/>
  <c r="F707" s="1"/>
  <c r="G705"/>
  <c r="G707" s="1"/>
  <c r="H705"/>
  <c r="H707" s="1"/>
  <c r="I705"/>
  <c r="I707" s="1"/>
  <c r="J705"/>
  <c r="J707" s="1"/>
  <c r="K705"/>
  <c r="K707" s="1"/>
  <c r="L705"/>
  <c r="L707" s="1"/>
  <c r="M705"/>
  <c r="M707" s="1"/>
  <c r="N705"/>
  <c r="N707" s="1"/>
  <c r="O705"/>
  <c r="O707" s="1"/>
  <c r="P705"/>
  <c r="P707" s="1"/>
  <c r="Q705"/>
  <c r="Q707" s="1"/>
  <c r="R705"/>
  <c r="R707" s="1"/>
  <c r="S705"/>
  <c r="S707" s="1"/>
  <c r="T705"/>
  <c r="T707" s="1"/>
  <c r="U705"/>
  <c r="U707" s="1"/>
  <c r="V705"/>
  <c r="V707" s="1"/>
  <c r="W703"/>
  <c r="X703" s="1"/>
  <c r="X705" s="1"/>
  <c r="C693"/>
  <c r="D693"/>
  <c r="E693"/>
  <c r="F693"/>
  <c r="G693"/>
  <c r="H693"/>
  <c r="I693"/>
  <c r="J693"/>
  <c r="K693"/>
  <c r="L693"/>
  <c r="M693"/>
  <c r="N693"/>
  <c r="O693"/>
  <c r="P693"/>
  <c r="Q693"/>
  <c r="R693"/>
  <c r="S693"/>
  <c r="T693"/>
  <c r="U693"/>
  <c r="V693"/>
  <c r="I683"/>
  <c r="C658"/>
  <c r="D658"/>
  <c r="E658"/>
  <c r="F658"/>
  <c r="G658"/>
  <c r="H658"/>
  <c r="I658"/>
  <c r="J658"/>
  <c r="K658"/>
  <c r="L658"/>
  <c r="M658"/>
  <c r="N658"/>
  <c r="O658"/>
  <c r="P658"/>
  <c r="Q658"/>
  <c r="R658"/>
  <c r="S658"/>
  <c r="T658"/>
  <c r="U658"/>
  <c r="V658"/>
  <c r="X656"/>
  <c r="C732"/>
  <c r="E732"/>
  <c r="E733" s="1"/>
  <c r="E735" s="1"/>
  <c r="G732"/>
  <c r="G733" s="1"/>
  <c r="G735" s="1"/>
  <c r="I732"/>
  <c r="I733" s="1"/>
  <c r="I735" s="1"/>
  <c r="K732"/>
  <c r="K733" s="1"/>
  <c r="K735" s="1"/>
  <c r="M732"/>
  <c r="M733" s="1"/>
  <c r="M735" s="1"/>
  <c r="O732"/>
  <c r="O733" s="1"/>
  <c r="O735" s="1"/>
  <c r="Q732"/>
  <c r="Q733" s="1"/>
  <c r="Q735" s="1"/>
  <c r="S732"/>
  <c r="S733" s="1"/>
  <c r="S735" s="1"/>
  <c r="U732"/>
  <c r="U733" s="1"/>
  <c r="U735" s="1"/>
  <c r="X739"/>
  <c r="R104" i="34"/>
  <c r="C661" i="35" s="1"/>
  <c r="W661" s="1"/>
  <c r="X661" s="1"/>
  <c r="X670"/>
  <c r="X677"/>
  <c r="R107" i="34"/>
  <c r="X691" i="35"/>
  <c r="C700"/>
  <c r="D700"/>
  <c r="E700"/>
  <c r="F700"/>
  <c r="G700"/>
  <c r="H700"/>
  <c r="I700"/>
  <c r="J700"/>
  <c r="K700"/>
  <c r="L700"/>
  <c r="M700"/>
  <c r="N700"/>
  <c r="O700"/>
  <c r="P700"/>
  <c r="Q700"/>
  <c r="R700"/>
  <c r="S700"/>
  <c r="T700"/>
  <c r="U700"/>
  <c r="V700"/>
  <c r="X698"/>
  <c r="C728"/>
  <c r="D728"/>
  <c r="E728"/>
  <c r="F728"/>
  <c r="G728"/>
  <c r="H728"/>
  <c r="I728"/>
  <c r="J728"/>
  <c r="K728"/>
  <c r="L728"/>
  <c r="M728"/>
  <c r="N728"/>
  <c r="O728"/>
  <c r="P728"/>
  <c r="Q728"/>
  <c r="R728"/>
  <c r="S728"/>
  <c r="T728"/>
  <c r="U728"/>
  <c r="V728"/>
  <c r="X726"/>
  <c r="C794"/>
  <c r="W794" s="1"/>
  <c r="V796"/>
  <c r="U796"/>
  <c r="T796"/>
  <c r="S796"/>
  <c r="R796"/>
  <c r="Q796"/>
  <c r="P796"/>
  <c r="O796"/>
  <c r="N796"/>
  <c r="M796"/>
  <c r="L796"/>
  <c r="K796"/>
  <c r="J796"/>
  <c r="I796"/>
  <c r="H796"/>
  <c r="G796"/>
  <c r="F796"/>
  <c r="F798" s="1"/>
  <c r="E796"/>
  <c r="E798" s="1"/>
  <c r="D796"/>
  <c r="D798" s="1"/>
  <c r="G798"/>
  <c r="H798"/>
  <c r="I798"/>
  <c r="J798"/>
  <c r="K798"/>
  <c r="L798"/>
  <c r="M798"/>
  <c r="N798"/>
  <c r="O798"/>
  <c r="P798"/>
  <c r="Q798"/>
  <c r="R798"/>
  <c r="S798"/>
  <c r="T798"/>
  <c r="U798"/>
  <c r="V798"/>
  <c r="C808"/>
  <c r="W808" s="1"/>
  <c r="V810"/>
  <c r="V812" s="1"/>
  <c r="U810"/>
  <c r="U812" s="1"/>
  <c r="T810"/>
  <c r="T812" s="1"/>
  <c r="S810"/>
  <c r="S812" s="1"/>
  <c r="R810"/>
  <c r="R812" s="1"/>
  <c r="Q810"/>
  <c r="Q812" s="1"/>
  <c r="P810"/>
  <c r="P812" s="1"/>
  <c r="O810"/>
  <c r="O812" s="1"/>
  <c r="N810"/>
  <c r="N812" s="1"/>
  <c r="M810"/>
  <c r="M812" s="1"/>
  <c r="L810"/>
  <c r="L812" s="1"/>
  <c r="K810"/>
  <c r="K812" s="1"/>
  <c r="J810"/>
  <c r="J812" s="1"/>
  <c r="I810"/>
  <c r="I812" s="1"/>
  <c r="H810"/>
  <c r="H812" s="1"/>
  <c r="G810"/>
  <c r="G812" s="1"/>
  <c r="F810"/>
  <c r="F812" s="1"/>
  <c r="E810"/>
  <c r="E812" s="1"/>
  <c r="D810"/>
  <c r="D812" s="1"/>
  <c r="C810"/>
  <c r="C812" s="1"/>
  <c r="C815"/>
  <c r="V817"/>
  <c r="V819" s="1"/>
  <c r="U817"/>
  <c r="U819" s="1"/>
  <c r="T817"/>
  <c r="T819" s="1"/>
  <c r="S817"/>
  <c r="S819" s="1"/>
  <c r="R817"/>
  <c r="R819" s="1"/>
  <c r="Q817"/>
  <c r="Q819" s="1"/>
  <c r="P817"/>
  <c r="P819" s="1"/>
  <c r="O817"/>
  <c r="O819" s="1"/>
  <c r="N817"/>
  <c r="N819" s="1"/>
  <c r="M817"/>
  <c r="M819" s="1"/>
  <c r="L817"/>
  <c r="L819" s="1"/>
  <c r="K817"/>
  <c r="K819" s="1"/>
  <c r="J817"/>
  <c r="J819" s="1"/>
  <c r="I817"/>
  <c r="I819" s="1"/>
  <c r="H817"/>
  <c r="H819" s="1"/>
  <c r="G817"/>
  <c r="G819" s="1"/>
  <c r="F817"/>
  <c r="F819" s="1"/>
  <c r="E817"/>
  <c r="E819" s="1"/>
  <c r="D817"/>
  <c r="D819" s="1"/>
  <c r="C822"/>
  <c r="C824" s="1"/>
  <c r="C826" s="1"/>
  <c r="C836"/>
  <c r="V838"/>
  <c r="U838"/>
  <c r="T838"/>
  <c r="S838"/>
  <c r="R838"/>
  <c r="Q838"/>
  <c r="P838"/>
  <c r="O838"/>
  <c r="N838"/>
  <c r="M838"/>
  <c r="L838"/>
  <c r="K838"/>
  <c r="J838"/>
  <c r="I838"/>
  <c r="H838"/>
  <c r="G838"/>
  <c r="F838"/>
  <c r="E838"/>
  <c r="D838"/>
  <c r="X837"/>
  <c r="D840"/>
  <c r="E840"/>
  <c r="F840"/>
  <c r="G840"/>
  <c r="H840"/>
  <c r="I840"/>
  <c r="J840"/>
  <c r="K840"/>
  <c r="L840"/>
  <c r="M840"/>
  <c r="N840"/>
  <c r="O840"/>
  <c r="P840"/>
  <c r="Q840"/>
  <c r="R840"/>
  <c r="S840"/>
  <c r="T840"/>
  <c r="U840"/>
  <c r="V840"/>
  <c r="C843"/>
  <c r="W843" s="1"/>
  <c r="W845" s="1"/>
  <c r="V845"/>
  <c r="V847" s="1"/>
  <c r="U845"/>
  <c r="U847" s="1"/>
  <c r="T845"/>
  <c r="T847" s="1"/>
  <c r="S845"/>
  <c r="S847" s="1"/>
  <c r="R845"/>
  <c r="R847" s="1"/>
  <c r="Q845"/>
  <c r="Q847" s="1"/>
  <c r="P845"/>
  <c r="P847" s="1"/>
  <c r="O845"/>
  <c r="O847" s="1"/>
  <c r="N845"/>
  <c r="N847" s="1"/>
  <c r="M845"/>
  <c r="M847" s="1"/>
  <c r="L845"/>
  <c r="L847" s="1"/>
  <c r="K845"/>
  <c r="K847" s="1"/>
  <c r="J845"/>
  <c r="J847" s="1"/>
  <c r="I845"/>
  <c r="I847" s="1"/>
  <c r="H845"/>
  <c r="H847" s="1"/>
  <c r="G845"/>
  <c r="G847" s="1"/>
  <c r="F845"/>
  <c r="F847" s="1"/>
  <c r="E845"/>
  <c r="E847" s="1"/>
  <c r="D845"/>
  <c r="D847" s="1"/>
  <c r="C850"/>
  <c r="W850" s="1"/>
  <c r="X850" s="1"/>
  <c r="X852" s="1"/>
  <c r="V852"/>
  <c r="V854" s="1"/>
  <c r="U852"/>
  <c r="U854" s="1"/>
  <c r="T852"/>
  <c r="T854" s="1"/>
  <c r="S852"/>
  <c r="S854" s="1"/>
  <c r="R852"/>
  <c r="R854" s="1"/>
  <c r="Q852"/>
  <c r="Q854" s="1"/>
  <c r="P852"/>
  <c r="P854" s="1"/>
  <c r="O852"/>
  <c r="O854" s="1"/>
  <c r="N852"/>
  <c r="N854" s="1"/>
  <c r="M852"/>
  <c r="M854" s="1"/>
  <c r="L852"/>
  <c r="L854" s="1"/>
  <c r="K852"/>
  <c r="K854" s="1"/>
  <c r="J852"/>
  <c r="J854" s="1"/>
  <c r="I852"/>
  <c r="I854" s="1"/>
  <c r="H852"/>
  <c r="H854" s="1"/>
  <c r="G852"/>
  <c r="G854" s="1"/>
  <c r="F852"/>
  <c r="F854" s="1"/>
  <c r="E852"/>
  <c r="E854" s="1"/>
  <c r="D852"/>
  <c r="D854" s="1"/>
  <c r="C857"/>
  <c r="W857" s="1"/>
  <c r="W859" s="1"/>
  <c r="V859"/>
  <c r="V861" s="1"/>
  <c r="U859"/>
  <c r="U861" s="1"/>
  <c r="T859"/>
  <c r="T861" s="1"/>
  <c r="S859"/>
  <c r="S861" s="1"/>
  <c r="R859"/>
  <c r="R861" s="1"/>
  <c r="Q859"/>
  <c r="Q861" s="1"/>
  <c r="P859"/>
  <c r="P861" s="1"/>
  <c r="O859"/>
  <c r="O861" s="1"/>
  <c r="N859"/>
  <c r="N861" s="1"/>
  <c r="M859"/>
  <c r="M861" s="1"/>
  <c r="L859"/>
  <c r="L861" s="1"/>
  <c r="K859"/>
  <c r="K861" s="1"/>
  <c r="J859"/>
  <c r="J861" s="1"/>
  <c r="I859"/>
  <c r="I861" s="1"/>
  <c r="H859"/>
  <c r="H861" s="1"/>
  <c r="G859"/>
  <c r="G861" s="1"/>
  <c r="F859"/>
  <c r="F861" s="1"/>
  <c r="E859"/>
  <c r="E861" s="1"/>
  <c r="D859"/>
  <c r="D861" s="1"/>
  <c r="C871"/>
  <c r="W871" s="1"/>
  <c r="R134" i="34"/>
  <c r="C864" i="35" s="1"/>
  <c r="W864" s="1"/>
  <c r="C878"/>
  <c r="W878" s="1"/>
  <c r="D873"/>
  <c r="D875" s="1"/>
  <c r="E873"/>
  <c r="E875" s="1"/>
  <c r="F873"/>
  <c r="F875" s="1"/>
  <c r="G873"/>
  <c r="G875" s="1"/>
  <c r="H873"/>
  <c r="H875" s="1"/>
  <c r="I873"/>
  <c r="I875" s="1"/>
  <c r="J873"/>
  <c r="J875" s="1"/>
  <c r="K873"/>
  <c r="K875" s="1"/>
  <c r="L873"/>
  <c r="L875" s="1"/>
  <c r="M873"/>
  <c r="M875" s="1"/>
  <c r="N873"/>
  <c r="N875" s="1"/>
  <c r="O873"/>
  <c r="O875" s="1"/>
  <c r="P873"/>
  <c r="P875" s="1"/>
  <c r="Q873"/>
  <c r="Q875" s="1"/>
  <c r="R873"/>
  <c r="R875" s="1"/>
  <c r="S873"/>
  <c r="S875" s="1"/>
  <c r="T873"/>
  <c r="T875" s="1"/>
  <c r="U873"/>
  <c r="U875" s="1"/>
  <c r="V873"/>
  <c r="V875" s="1"/>
  <c r="D880"/>
  <c r="D882" s="1"/>
  <c r="E880"/>
  <c r="E882" s="1"/>
  <c r="F880"/>
  <c r="F882" s="1"/>
  <c r="G880"/>
  <c r="G882" s="1"/>
  <c r="H880"/>
  <c r="H882" s="1"/>
  <c r="I880"/>
  <c r="I882" s="1"/>
  <c r="J880"/>
  <c r="J882" s="1"/>
  <c r="K880"/>
  <c r="K882" s="1"/>
  <c r="L880"/>
  <c r="L882" s="1"/>
  <c r="M880"/>
  <c r="M882" s="1"/>
  <c r="N880"/>
  <c r="N882" s="1"/>
  <c r="O880"/>
  <c r="O882" s="1"/>
  <c r="P880"/>
  <c r="P882" s="1"/>
  <c r="Q880"/>
  <c r="Q882" s="1"/>
  <c r="R880"/>
  <c r="R882" s="1"/>
  <c r="S880"/>
  <c r="S882" s="1"/>
  <c r="T880"/>
  <c r="T882" s="1"/>
  <c r="U880"/>
  <c r="U882" s="1"/>
  <c r="V880"/>
  <c r="V882" s="1"/>
  <c r="C899"/>
  <c r="D901"/>
  <c r="D903" s="1"/>
  <c r="E901"/>
  <c r="E903" s="1"/>
  <c r="F901"/>
  <c r="F903" s="1"/>
  <c r="G901"/>
  <c r="G903" s="1"/>
  <c r="H901"/>
  <c r="H903" s="1"/>
  <c r="I901"/>
  <c r="I903" s="1"/>
  <c r="J901"/>
  <c r="J903" s="1"/>
  <c r="K901"/>
  <c r="K903" s="1"/>
  <c r="L901"/>
  <c r="L903" s="1"/>
  <c r="M901"/>
  <c r="M903" s="1"/>
  <c r="N901"/>
  <c r="N903" s="1"/>
  <c r="O901"/>
  <c r="O903" s="1"/>
  <c r="P901"/>
  <c r="P903" s="1"/>
  <c r="Q901"/>
  <c r="Q903" s="1"/>
  <c r="R901"/>
  <c r="R903" s="1"/>
  <c r="S901"/>
  <c r="S903" s="1"/>
  <c r="T901"/>
  <c r="T903" s="1"/>
  <c r="U901"/>
  <c r="U903" s="1"/>
  <c r="V901"/>
  <c r="V903" s="1"/>
  <c r="W822"/>
  <c r="X822" s="1"/>
  <c r="X824" s="1"/>
  <c r="V824"/>
  <c r="V826" s="1"/>
  <c r="U824"/>
  <c r="U826" s="1"/>
  <c r="T824"/>
  <c r="T826" s="1"/>
  <c r="S824"/>
  <c r="S826" s="1"/>
  <c r="R824"/>
  <c r="R826" s="1"/>
  <c r="Q824"/>
  <c r="Q826" s="1"/>
  <c r="P824"/>
  <c r="P826" s="1"/>
  <c r="O824"/>
  <c r="O826" s="1"/>
  <c r="N824"/>
  <c r="N826" s="1"/>
  <c r="M824"/>
  <c r="M826" s="1"/>
  <c r="L824"/>
  <c r="L826" s="1"/>
  <c r="K824"/>
  <c r="K826" s="1"/>
  <c r="J824"/>
  <c r="J826" s="1"/>
  <c r="I824"/>
  <c r="I826" s="1"/>
  <c r="H824"/>
  <c r="H826" s="1"/>
  <c r="G824"/>
  <c r="G826" s="1"/>
  <c r="F824"/>
  <c r="F826" s="1"/>
  <c r="E824"/>
  <c r="E826" s="1"/>
  <c r="D824"/>
  <c r="R129" i="34"/>
  <c r="C829" i="35" s="1"/>
  <c r="D826"/>
  <c r="X900"/>
  <c r="C906"/>
  <c r="X907"/>
  <c r="C913"/>
  <c r="W913" s="1"/>
  <c r="V915"/>
  <c r="V917" s="1"/>
  <c r="U915"/>
  <c r="T915"/>
  <c r="T917" s="1"/>
  <c r="S915"/>
  <c r="S917" s="1"/>
  <c r="R915"/>
  <c r="R917" s="1"/>
  <c r="Q915"/>
  <c r="P915"/>
  <c r="P917" s="1"/>
  <c r="O915"/>
  <c r="O917" s="1"/>
  <c r="N915"/>
  <c r="N917" s="1"/>
  <c r="M915"/>
  <c r="L915"/>
  <c r="L917" s="1"/>
  <c r="K915"/>
  <c r="K917" s="1"/>
  <c r="J915"/>
  <c r="J917" s="1"/>
  <c r="I915"/>
  <c r="H915"/>
  <c r="H917" s="1"/>
  <c r="G915"/>
  <c r="G917" s="1"/>
  <c r="F915"/>
  <c r="F917" s="1"/>
  <c r="E915"/>
  <c r="D915"/>
  <c r="D917" s="1"/>
  <c r="X914"/>
  <c r="R148" i="34"/>
  <c r="C962" i="35" s="1"/>
  <c r="W962" s="1"/>
  <c r="C963"/>
  <c r="D963"/>
  <c r="D964" s="1"/>
  <c r="D966" s="1"/>
  <c r="E963"/>
  <c r="E964" s="1"/>
  <c r="E966" s="1"/>
  <c r="F963"/>
  <c r="F964" s="1"/>
  <c r="F966" s="1"/>
  <c r="G963"/>
  <c r="G964" s="1"/>
  <c r="G966" s="1"/>
  <c r="H963"/>
  <c r="H964" s="1"/>
  <c r="H966" s="1"/>
  <c r="I963"/>
  <c r="I964" s="1"/>
  <c r="I966" s="1"/>
  <c r="J963"/>
  <c r="K963"/>
  <c r="K964" s="1"/>
  <c r="L963"/>
  <c r="L964" s="1"/>
  <c r="L966" s="1"/>
  <c r="M963"/>
  <c r="M964" s="1"/>
  <c r="M966" s="1"/>
  <c r="N963"/>
  <c r="N964" s="1"/>
  <c r="N966" s="1"/>
  <c r="O963"/>
  <c r="O964" s="1"/>
  <c r="O966" s="1"/>
  <c r="P963"/>
  <c r="P964" s="1"/>
  <c r="P966" s="1"/>
  <c r="Q963"/>
  <c r="Q964" s="1"/>
  <c r="Q966" s="1"/>
  <c r="R963"/>
  <c r="R964" s="1"/>
  <c r="R966" s="1"/>
  <c r="S963"/>
  <c r="S964" s="1"/>
  <c r="S966" s="1"/>
  <c r="T963"/>
  <c r="T964" s="1"/>
  <c r="T966" s="1"/>
  <c r="U963"/>
  <c r="U964" s="1"/>
  <c r="U966" s="1"/>
  <c r="V963"/>
  <c r="V964" s="1"/>
  <c r="V966" s="1"/>
  <c r="V908"/>
  <c r="U908"/>
  <c r="T908"/>
  <c r="S908"/>
  <c r="R908"/>
  <c r="Q908"/>
  <c r="P908"/>
  <c r="O908"/>
  <c r="N908"/>
  <c r="M908"/>
  <c r="L908"/>
  <c r="K908"/>
  <c r="J908"/>
  <c r="I908"/>
  <c r="H908"/>
  <c r="G908"/>
  <c r="F908"/>
  <c r="E908"/>
  <c r="D908"/>
  <c r="D910" s="1"/>
  <c r="E910"/>
  <c r="F910"/>
  <c r="G910"/>
  <c r="H910"/>
  <c r="I910"/>
  <c r="J910"/>
  <c r="K910"/>
  <c r="L910"/>
  <c r="M910"/>
  <c r="N910"/>
  <c r="O910"/>
  <c r="P910"/>
  <c r="Q910"/>
  <c r="R910"/>
  <c r="S910"/>
  <c r="T910"/>
  <c r="U910"/>
  <c r="V910"/>
  <c r="E917"/>
  <c r="I917"/>
  <c r="M917"/>
  <c r="Q917"/>
  <c r="U917"/>
  <c r="C920"/>
  <c r="V922"/>
  <c r="U922"/>
  <c r="T922"/>
  <c r="S922"/>
  <c r="R922"/>
  <c r="Q922"/>
  <c r="P922"/>
  <c r="O922"/>
  <c r="N922"/>
  <c r="M922"/>
  <c r="L922"/>
  <c r="K922"/>
  <c r="J922"/>
  <c r="I922"/>
  <c r="H922"/>
  <c r="G922"/>
  <c r="F922"/>
  <c r="E922"/>
  <c r="D922"/>
  <c r="X921"/>
  <c r="D924"/>
  <c r="E924"/>
  <c r="F924"/>
  <c r="G924"/>
  <c r="H924"/>
  <c r="I924"/>
  <c r="J924"/>
  <c r="K924"/>
  <c r="L924"/>
  <c r="M924"/>
  <c r="N924"/>
  <c r="O924"/>
  <c r="P924"/>
  <c r="Q924"/>
  <c r="R924"/>
  <c r="S924"/>
  <c r="T924"/>
  <c r="U924"/>
  <c r="V924"/>
  <c r="J964"/>
  <c r="J966" s="1"/>
  <c r="K966"/>
  <c r="W997"/>
  <c r="X997" s="1"/>
  <c r="X998"/>
  <c r="C1032"/>
  <c r="W1032" s="1"/>
  <c r="W1034" s="1"/>
  <c r="V1034"/>
  <c r="V1036" s="1"/>
  <c r="U1034"/>
  <c r="U1036" s="1"/>
  <c r="T1034"/>
  <c r="S1034"/>
  <c r="S1036" s="1"/>
  <c r="R1034"/>
  <c r="R1036" s="1"/>
  <c r="Q1034"/>
  <c r="Q1036" s="1"/>
  <c r="P1034"/>
  <c r="P1036" s="1"/>
  <c r="O1034"/>
  <c r="O1036" s="1"/>
  <c r="N1034"/>
  <c r="N1036" s="1"/>
  <c r="M1034"/>
  <c r="M1036" s="1"/>
  <c r="L1034"/>
  <c r="L1036" s="1"/>
  <c r="K1034"/>
  <c r="K1036" s="1"/>
  <c r="J1034"/>
  <c r="I1034"/>
  <c r="I1036" s="1"/>
  <c r="H1034"/>
  <c r="H1036" s="1"/>
  <c r="G1034"/>
  <c r="G1036" s="1"/>
  <c r="F1034"/>
  <c r="F1036" s="1"/>
  <c r="E1034"/>
  <c r="E1036" s="1"/>
  <c r="D1034"/>
  <c r="D1036" s="1"/>
  <c r="X1033"/>
  <c r="J1036"/>
  <c r="T1036"/>
  <c r="D733" l="1"/>
  <c r="D735" s="1"/>
  <c r="W1188"/>
  <c r="V732"/>
  <c r="V733" s="1"/>
  <c r="V735" s="1"/>
  <c r="T732"/>
  <c r="T733" s="1"/>
  <c r="T735" s="1"/>
  <c r="R732"/>
  <c r="R733" s="1"/>
  <c r="R735" s="1"/>
  <c r="P732"/>
  <c r="P733" s="1"/>
  <c r="P735" s="1"/>
  <c r="N732"/>
  <c r="N733" s="1"/>
  <c r="N735" s="1"/>
  <c r="L732"/>
  <c r="L733" s="1"/>
  <c r="L735" s="1"/>
  <c r="J732"/>
  <c r="J733" s="1"/>
  <c r="J735" s="1"/>
  <c r="H732"/>
  <c r="H733" s="1"/>
  <c r="H735" s="1"/>
  <c r="F732"/>
  <c r="F733" s="1"/>
  <c r="F735" s="1"/>
  <c r="C579"/>
  <c r="C581" s="1"/>
  <c r="W581" s="1"/>
  <c r="C572"/>
  <c r="C574" s="1"/>
  <c r="F662"/>
  <c r="F663" s="1"/>
  <c r="F665" s="1"/>
  <c r="C418"/>
  <c r="C420" s="1"/>
  <c r="W658"/>
  <c r="W649"/>
  <c r="C362"/>
  <c r="C364" s="1"/>
  <c r="W364" s="1"/>
  <c r="C355"/>
  <c r="C357" s="1"/>
  <c r="C334"/>
  <c r="C336" s="1"/>
  <c r="W623"/>
  <c r="X206"/>
  <c r="X208" s="1"/>
  <c r="W208"/>
  <c r="W367"/>
  <c r="W369" s="1"/>
  <c r="C369"/>
  <c r="C371" s="1"/>
  <c r="W346"/>
  <c r="W348" s="1"/>
  <c r="C348"/>
  <c r="C350" s="1"/>
  <c r="W325"/>
  <c r="W327" s="1"/>
  <c r="C327"/>
  <c r="C329" s="1"/>
  <c r="C201"/>
  <c r="C203" s="1"/>
  <c r="W430"/>
  <c r="R72" i="34"/>
  <c r="C444" i="35" s="1"/>
  <c r="W444" s="1"/>
  <c r="X444" s="1"/>
  <c r="P127" i="34"/>
  <c r="C915" i="35"/>
  <c r="C917" s="1"/>
  <c r="W738"/>
  <c r="C593"/>
  <c r="C595" s="1"/>
  <c r="C586"/>
  <c r="C588" s="1"/>
  <c r="C565"/>
  <c r="C567" s="1"/>
  <c r="W567" s="1"/>
  <c r="C558"/>
  <c r="C560" s="1"/>
  <c r="C537"/>
  <c r="C539" s="1"/>
  <c r="W539" s="1"/>
  <c r="C425"/>
  <c r="C427" s="1"/>
  <c r="C411"/>
  <c r="C413" s="1"/>
  <c r="W313"/>
  <c r="C285"/>
  <c r="C287" s="1"/>
  <c r="W287" s="1"/>
  <c r="C264"/>
  <c r="C266" s="1"/>
  <c r="C250"/>
  <c r="C252" s="1"/>
  <c r="W252" s="1"/>
  <c r="C229"/>
  <c r="C231" s="1"/>
  <c r="W75"/>
  <c r="W61"/>
  <c r="C48" i="29"/>
  <c r="C50" s="1"/>
  <c r="C52" s="1"/>
  <c r="W52" s="1"/>
  <c r="W122" i="30"/>
  <c r="X122" s="1"/>
  <c r="W35" i="29"/>
  <c r="X35" s="1"/>
  <c r="C852" i="35"/>
  <c r="C854" s="1"/>
  <c r="C94" i="29"/>
  <c r="C96" s="1"/>
  <c r="C98" s="1"/>
  <c r="W98" s="1"/>
  <c r="W84"/>
  <c r="X84" s="1"/>
  <c r="C117"/>
  <c r="C119" s="1"/>
  <c r="C121" s="1"/>
  <c r="W121" s="1"/>
  <c r="B7" i="36" s="1"/>
  <c r="W824" i="35"/>
  <c r="W714"/>
  <c r="W700"/>
  <c r="S83" i="34"/>
  <c r="C522" i="35" s="1"/>
  <c r="X234"/>
  <c r="X236" s="1"/>
  <c r="W236"/>
  <c r="C956"/>
  <c r="E956"/>
  <c r="E957" s="1"/>
  <c r="E959" s="1"/>
  <c r="G956"/>
  <c r="G957" s="1"/>
  <c r="G959" s="1"/>
  <c r="I956"/>
  <c r="I957" s="1"/>
  <c r="I959" s="1"/>
  <c r="K956"/>
  <c r="K957" s="1"/>
  <c r="K959" s="1"/>
  <c r="M956"/>
  <c r="M957" s="1"/>
  <c r="M959" s="1"/>
  <c r="O956"/>
  <c r="O957" s="1"/>
  <c r="O959" s="1"/>
  <c r="Q956"/>
  <c r="Q957" s="1"/>
  <c r="Q959" s="1"/>
  <c r="S956"/>
  <c r="S957" s="1"/>
  <c r="S959" s="1"/>
  <c r="U956"/>
  <c r="U957" s="1"/>
  <c r="U959" s="1"/>
  <c r="D956"/>
  <c r="F956"/>
  <c r="F957" s="1"/>
  <c r="F959" s="1"/>
  <c r="H956"/>
  <c r="H957" s="1"/>
  <c r="H959" s="1"/>
  <c r="J956"/>
  <c r="J957" s="1"/>
  <c r="J959" s="1"/>
  <c r="L956"/>
  <c r="L957" s="1"/>
  <c r="L959" s="1"/>
  <c r="N956"/>
  <c r="N957" s="1"/>
  <c r="N959" s="1"/>
  <c r="P956"/>
  <c r="P957" s="1"/>
  <c r="P959" s="1"/>
  <c r="R956"/>
  <c r="R957" s="1"/>
  <c r="R959" s="1"/>
  <c r="T956"/>
  <c r="T957" s="1"/>
  <c r="T959" s="1"/>
  <c r="V956"/>
  <c r="V957" s="1"/>
  <c r="V959" s="1"/>
  <c r="W672"/>
  <c r="S82" i="34"/>
  <c r="E515" i="35" s="1"/>
  <c r="E516" s="1"/>
  <c r="E518" s="1"/>
  <c r="S80" i="34"/>
  <c r="S66"/>
  <c r="D403" i="35" s="1"/>
  <c r="S81" i="34"/>
  <c r="S79"/>
  <c r="F494" i="35" s="1"/>
  <c r="F495" s="1"/>
  <c r="F497" s="1"/>
  <c r="E522"/>
  <c r="E523" s="1"/>
  <c r="E525" s="1"/>
  <c r="I522"/>
  <c r="I523" s="1"/>
  <c r="I525" s="1"/>
  <c r="M522"/>
  <c r="M523" s="1"/>
  <c r="M525" s="1"/>
  <c r="Q522"/>
  <c r="Q523" s="1"/>
  <c r="Q525" s="1"/>
  <c r="U522"/>
  <c r="U523" s="1"/>
  <c r="U525" s="1"/>
  <c r="F522"/>
  <c r="F523" s="1"/>
  <c r="F525" s="1"/>
  <c r="J522"/>
  <c r="J523" s="1"/>
  <c r="J525" s="1"/>
  <c r="N522"/>
  <c r="N523" s="1"/>
  <c r="N525" s="1"/>
  <c r="R522"/>
  <c r="R523" s="1"/>
  <c r="R525" s="1"/>
  <c r="V522"/>
  <c r="V523" s="1"/>
  <c r="V525" s="1"/>
  <c r="W679"/>
  <c r="X276"/>
  <c r="X278" s="1"/>
  <c r="W278"/>
  <c r="X262"/>
  <c r="X264" s="1"/>
  <c r="W264"/>
  <c r="X248"/>
  <c r="X250" s="1"/>
  <c r="W250"/>
  <c r="C515"/>
  <c r="G515"/>
  <c r="G516" s="1"/>
  <c r="G518" s="1"/>
  <c r="K515"/>
  <c r="K516" s="1"/>
  <c r="K518" s="1"/>
  <c r="O515"/>
  <c r="O516" s="1"/>
  <c r="O518" s="1"/>
  <c r="S515"/>
  <c r="S516" s="1"/>
  <c r="S518" s="1"/>
  <c r="D515"/>
  <c r="D516" s="1"/>
  <c r="D518" s="1"/>
  <c r="H515"/>
  <c r="H516" s="1"/>
  <c r="H518" s="1"/>
  <c r="L515"/>
  <c r="L516" s="1"/>
  <c r="L518" s="1"/>
  <c r="P515"/>
  <c r="P516" s="1"/>
  <c r="P518" s="1"/>
  <c r="T515"/>
  <c r="T516" s="1"/>
  <c r="T518" s="1"/>
  <c r="X584"/>
  <c r="X586" s="1"/>
  <c r="W586"/>
  <c r="X570"/>
  <c r="X572" s="1"/>
  <c r="W572"/>
  <c r="X556"/>
  <c r="X558" s="1"/>
  <c r="W558"/>
  <c r="X542"/>
  <c r="X544" s="1"/>
  <c r="W544"/>
  <c r="X423"/>
  <c r="X425" s="1"/>
  <c r="W425"/>
  <c r="X367"/>
  <c r="X369" s="1"/>
  <c r="X353"/>
  <c r="X355" s="1"/>
  <c r="W355"/>
  <c r="X339"/>
  <c r="X341" s="1"/>
  <c r="W341"/>
  <c r="X325"/>
  <c r="X327" s="1"/>
  <c r="X290"/>
  <c r="X292" s="1"/>
  <c r="W292"/>
  <c r="C600"/>
  <c r="C602" s="1"/>
  <c r="W602" s="1"/>
  <c r="W598"/>
  <c r="V682"/>
  <c r="T682"/>
  <c r="R682"/>
  <c r="P682"/>
  <c r="N682"/>
  <c r="L682"/>
  <c r="J682"/>
  <c r="H682"/>
  <c r="F682"/>
  <c r="D682"/>
  <c r="U682"/>
  <c r="S682"/>
  <c r="Q682"/>
  <c r="O682"/>
  <c r="M682"/>
  <c r="K682"/>
  <c r="I682"/>
  <c r="I684" s="1"/>
  <c r="I686" s="1"/>
  <c r="G682"/>
  <c r="E682"/>
  <c r="C682"/>
  <c r="W728"/>
  <c r="W693"/>
  <c r="W595"/>
  <c r="W637"/>
  <c r="W616"/>
  <c r="W229"/>
  <c r="N39" i="34"/>
  <c r="C1139" i="35"/>
  <c r="C1141" s="1"/>
  <c r="W1141" s="1"/>
  <c r="R82" i="34"/>
  <c r="C514" i="35" s="1"/>
  <c r="W514" s="1"/>
  <c r="X514" s="1"/>
  <c r="R80" i="34"/>
  <c r="C500" i="35" s="1"/>
  <c r="W500" s="1"/>
  <c r="X500" s="1"/>
  <c r="W721"/>
  <c r="W530"/>
  <c r="W630"/>
  <c r="W742"/>
  <c r="R83" i="34"/>
  <c r="C521" i="35" s="1"/>
  <c r="X731"/>
  <c r="W593"/>
  <c r="X591"/>
  <c r="X593" s="1"/>
  <c r="W579"/>
  <c r="X577"/>
  <c r="X579" s="1"/>
  <c r="W565"/>
  <c r="X563"/>
  <c r="X565" s="1"/>
  <c r="W551"/>
  <c r="X549"/>
  <c r="X551" s="1"/>
  <c r="W537"/>
  <c r="X535"/>
  <c r="X537" s="1"/>
  <c r="X486"/>
  <c r="X488" s="1"/>
  <c r="W488"/>
  <c r="X416"/>
  <c r="X418" s="1"/>
  <c r="W418"/>
  <c r="W411"/>
  <c r="X409"/>
  <c r="X411" s="1"/>
  <c r="W362"/>
  <c r="X360"/>
  <c r="X362" s="1"/>
  <c r="X346"/>
  <c r="X348" s="1"/>
  <c r="W334"/>
  <c r="X332"/>
  <c r="X334" s="1"/>
  <c r="W320"/>
  <c r="X318"/>
  <c r="X320" s="1"/>
  <c r="W285"/>
  <c r="X283"/>
  <c r="X285" s="1"/>
  <c r="W271"/>
  <c r="X269"/>
  <c r="X271" s="1"/>
  <c r="W257"/>
  <c r="X255"/>
  <c r="X257" s="1"/>
  <c r="W507"/>
  <c r="X507" s="1"/>
  <c r="D508"/>
  <c r="D509" s="1"/>
  <c r="D511" s="1"/>
  <c r="F508"/>
  <c r="F509" s="1"/>
  <c r="F511" s="1"/>
  <c r="H508"/>
  <c r="H509" s="1"/>
  <c r="H511" s="1"/>
  <c r="J508"/>
  <c r="J509" s="1"/>
  <c r="J511" s="1"/>
  <c r="L508"/>
  <c r="L509" s="1"/>
  <c r="L511" s="1"/>
  <c r="N508"/>
  <c r="N509" s="1"/>
  <c r="N511" s="1"/>
  <c r="P508"/>
  <c r="P509" s="1"/>
  <c r="P511" s="1"/>
  <c r="R508"/>
  <c r="R509" s="1"/>
  <c r="R511" s="1"/>
  <c r="T508"/>
  <c r="T509" s="1"/>
  <c r="T511" s="1"/>
  <c r="V508"/>
  <c r="V509" s="1"/>
  <c r="V511" s="1"/>
  <c r="C508"/>
  <c r="C509" s="1"/>
  <c r="C511" s="1"/>
  <c r="E508"/>
  <c r="E509" s="1"/>
  <c r="E511" s="1"/>
  <c r="G508"/>
  <c r="G509" s="1"/>
  <c r="G511" s="1"/>
  <c r="I508"/>
  <c r="I509" s="1"/>
  <c r="I511" s="1"/>
  <c r="K508"/>
  <c r="K509" s="1"/>
  <c r="K511" s="1"/>
  <c r="M508"/>
  <c r="M509" s="1"/>
  <c r="M511" s="1"/>
  <c r="O508"/>
  <c r="O509" s="1"/>
  <c r="O511" s="1"/>
  <c r="Q508"/>
  <c r="Q509" s="1"/>
  <c r="Q511" s="1"/>
  <c r="S508"/>
  <c r="S509" s="1"/>
  <c r="S511" s="1"/>
  <c r="U508"/>
  <c r="U509" s="1"/>
  <c r="U511" s="1"/>
  <c r="D494"/>
  <c r="H494"/>
  <c r="H495" s="1"/>
  <c r="H497" s="1"/>
  <c r="L494"/>
  <c r="L495" s="1"/>
  <c r="L497" s="1"/>
  <c r="P494"/>
  <c r="P495" s="1"/>
  <c r="P497" s="1"/>
  <c r="T494"/>
  <c r="T495" s="1"/>
  <c r="T497" s="1"/>
  <c r="C494"/>
  <c r="G494"/>
  <c r="G495" s="1"/>
  <c r="G497" s="1"/>
  <c r="K494"/>
  <c r="K495" s="1"/>
  <c r="K497" s="1"/>
  <c r="O494"/>
  <c r="O495" s="1"/>
  <c r="O497" s="1"/>
  <c r="S494"/>
  <c r="S495" s="1"/>
  <c r="S497" s="1"/>
  <c r="W521"/>
  <c r="X521" s="1"/>
  <c r="N127" i="34"/>
  <c r="R124"/>
  <c r="C801" i="35" s="1"/>
  <c r="W801" s="1"/>
  <c r="D991"/>
  <c r="D992" s="1"/>
  <c r="D994" s="1"/>
  <c r="F991"/>
  <c r="F992" s="1"/>
  <c r="F994" s="1"/>
  <c r="H991"/>
  <c r="H992" s="1"/>
  <c r="H994" s="1"/>
  <c r="J991"/>
  <c r="J992" s="1"/>
  <c r="J994" s="1"/>
  <c r="L991"/>
  <c r="L992" s="1"/>
  <c r="L994" s="1"/>
  <c r="N991"/>
  <c r="N992" s="1"/>
  <c r="N994" s="1"/>
  <c r="P991"/>
  <c r="P992" s="1"/>
  <c r="P994" s="1"/>
  <c r="R991"/>
  <c r="R992" s="1"/>
  <c r="R994" s="1"/>
  <c r="T991"/>
  <c r="T992" s="1"/>
  <c r="T994" s="1"/>
  <c r="V991"/>
  <c r="V992" s="1"/>
  <c r="V994" s="1"/>
  <c r="C991"/>
  <c r="E991"/>
  <c r="E992" s="1"/>
  <c r="E994" s="1"/>
  <c r="G991"/>
  <c r="G992" s="1"/>
  <c r="G994" s="1"/>
  <c r="I991"/>
  <c r="I992" s="1"/>
  <c r="I994" s="1"/>
  <c r="K991"/>
  <c r="K992" s="1"/>
  <c r="K994" s="1"/>
  <c r="M991"/>
  <c r="M992" s="1"/>
  <c r="M994" s="1"/>
  <c r="O991"/>
  <c r="O992" s="1"/>
  <c r="O994" s="1"/>
  <c r="Q991"/>
  <c r="Q992" s="1"/>
  <c r="Q994" s="1"/>
  <c r="S991"/>
  <c r="S992" s="1"/>
  <c r="S994" s="1"/>
  <c r="U991"/>
  <c r="U992" s="1"/>
  <c r="U994" s="1"/>
  <c r="R79" i="34"/>
  <c r="C493" i="35" s="1"/>
  <c r="W493" s="1"/>
  <c r="X493" s="1"/>
  <c r="N95" i="34"/>
  <c r="D501" i="35"/>
  <c r="F501"/>
  <c r="F502" s="1"/>
  <c r="F504" s="1"/>
  <c r="H501"/>
  <c r="H502" s="1"/>
  <c r="H504" s="1"/>
  <c r="J501"/>
  <c r="J502" s="1"/>
  <c r="J504" s="1"/>
  <c r="L501"/>
  <c r="L502" s="1"/>
  <c r="L504" s="1"/>
  <c r="N501"/>
  <c r="N502" s="1"/>
  <c r="N504" s="1"/>
  <c r="P501"/>
  <c r="P502" s="1"/>
  <c r="P504" s="1"/>
  <c r="R501"/>
  <c r="R502" s="1"/>
  <c r="R504" s="1"/>
  <c r="T501"/>
  <c r="T502" s="1"/>
  <c r="T504" s="1"/>
  <c r="V501"/>
  <c r="V502" s="1"/>
  <c r="V504" s="1"/>
  <c r="C501"/>
  <c r="E501"/>
  <c r="E502" s="1"/>
  <c r="E504" s="1"/>
  <c r="G501"/>
  <c r="G502" s="1"/>
  <c r="G504" s="1"/>
  <c r="I501"/>
  <c r="I502" s="1"/>
  <c r="I504" s="1"/>
  <c r="K501"/>
  <c r="K502" s="1"/>
  <c r="K504" s="1"/>
  <c r="M501"/>
  <c r="M502" s="1"/>
  <c r="M504" s="1"/>
  <c r="O501"/>
  <c r="O502" s="1"/>
  <c r="O504" s="1"/>
  <c r="Q501"/>
  <c r="Q502" s="1"/>
  <c r="Q504" s="1"/>
  <c r="S501"/>
  <c r="S502" s="1"/>
  <c r="S504" s="1"/>
  <c r="U501"/>
  <c r="U502" s="1"/>
  <c r="U504" s="1"/>
  <c r="F403"/>
  <c r="F404" s="1"/>
  <c r="F406" s="1"/>
  <c r="J403"/>
  <c r="J404" s="1"/>
  <c r="J406" s="1"/>
  <c r="N403"/>
  <c r="N404" s="1"/>
  <c r="N406" s="1"/>
  <c r="R403"/>
  <c r="R404" s="1"/>
  <c r="R406" s="1"/>
  <c r="V403"/>
  <c r="V404" s="1"/>
  <c r="V406" s="1"/>
  <c r="E403"/>
  <c r="E404" s="1"/>
  <c r="E406" s="1"/>
  <c r="I403"/>
  <c r="I404" s="1"/>
  <c r="I406" s="1"/>
  <c r="M403"/>
  <c r="M404" s="1"/>
  <c r="M406" s="1"/>
  <c r="Q403"/>
  <c r="Q404" s="1"/>
  <c r="Q406" s="1"/>
  <c r="U403"/>
  <c r="U404" s="1"/>
  <c r="U406" s="1"/>
  <c r="N183" i="34"/>
  <c r="R143"/>
  <c r="C927" i="35" s="1"/>
  <c r="W927" s="1"/>
  <c r="X927" s="1"/>
  <c r="C516"/>
  <c r="C518" s="1"/>
  <c r="R155" i="34"/>
  <c r="C1011" i="35" s="1"/>
  <c r="W1011" s="1"/>
  <c r="X1011" s="1"/>
  <c r="P95" i="34"/>
  <c r="C859" i="35"/>
  <c r="C861" s="1"/>
  <c r="C733"/>
  <c r="C735" s="1"/>
  <c r="W735" s="1"/>
  <c r="W705"/>
  <c r="S72" i="34"/>
  <c r="D445" i="35" s="1"/>
  <c r="D446" s="1"/>
  <c r="D448" s="1"/>
  <c r="W14" i="29"/>
  <c r="X14" s="1"/>
  <c r="W780" i="35"/>
  <c r="W137" i="30"/>
  <c r="X137" s="1"/>
  <c r="C139"/>
  <c r="C141" s="1"/>
  <c r="W141" s="1"/>
  <c r="W95"/>
  <c r="X95" s="1"/>
  <c r="W68"/>
  <c r="X68" s="1"/>
  <c r="W15" i="37"/>
  <c r="X15" s="1"/>
  <c r="W61" i="29"/>
  <c r="X61" s="1"/>
  <c r="Q683" i="35"/>
  <c r="Q684" s="1"/>
  <c r="Q686" s="1"/>
  <c r="V662"/>
  <c r="V663" s="1"/>
  <c r="V665" s="1"/>
  <c r="U683"/>
  <c r="U684" s="1"/>
  <c r="U686" s="1"/>
  <c r="M683"/>
  <c r="E683"/>
  <c r="E684" s="1"/>
  <c r="E686" s="1"/>
  <c r="N662"/>
  <c r="N663" s="1"/>
  <c r="N665" s="1"/>
  <c r="W83" i="30"/>
  <c r="X83" s="1"/>
  <c r="K641" i="35"/>
  <c r="K642" s="1"/>
  <c r="K644" s="1"/>
  <c r="S221"/>
  <c r="S222" s="1"/>
  <c r="S224" s="1"/>
  <c r="C221"/>
  <c r="C222" s="1"/>
  <c r="C224" s="1"/>
  <c r="S683"/>
  <c r="S684" s="1"/>
  <c r="S686" s="1"/>
  <c r="O683"/>
  <c r="O684" s="1"/>
  <c r="O686" s="1"/>
  <c r="K683"/>
  <c r="K684" s="1"/>
  <c r="K686" s="1"/>
  <c r="G683"/>
  <c r="G684" s="1"/>
  <c r="G686" s="1"/>
  <c r="C683"/>
  <c r="C684" s="1"/>
  <c r="C686" s="1"/>
  <c r="R662"/>
  <c r="R663" s="1"/>
  <c r="R665" s="1"/>
  <c r="J662"/>
  <c r="J663" s="1"/>
  <c r="J665" s="1"/>
  <c r="W25" i="29"/>
  <c r="X25" s="1"/>
  <c r="O221" i="35"/>
  <c r="O222" s="1"/>
  <c r="O224" s="1"/>
  <c r="G221"/>
  <c r="G222" s="1"/>
  <c r="G224" s="1"/>
  <c r="H445"/>
  <c r="H446" s="1"/>
  <c r="H448" s="1"/>
  <c r="F445"/>
  <c r="F446" s="1"/>
  <c r="F448" s="1"/>
  <c r="V445"/>
  <c r="V446" s="1"/>
  <c r="V448" s="1"/>
  <c r="W427"/>
  <c r="S64" i="34"/>
  <c r="F389" i="35" s="1"/>
  <c r="F390" s="1"/>
  <c r="F392" s="1"/>
  <c r="S129" i="34"/>
  <c r="D830" i="35" s="1"/>
  <c r="D831" s="1"/>
  <c r="D833" s="1"/>
  <c r="V683"/>
  <c r="V684" s="1"/>
  <c r="V686" s="1"/>
  <c r="T683"/>
  <c r="T684" s="1"/>
  <c r="T686" s="1"/>
  <c r="R683"/>
  <c r="R684" s="1"/>
  <c r="R686" s="1"/>
  <c r="P683"/>
  <c r="P684" s="1"/>
  <c r="P686" s="1"/>
  <c r="N683"/>
  <c r="N684" s="1"/>
  <c r="N686" s="1"/>
  <c r="L683"/>
  <c r="L684" s="1"/>
  <c r="L686" s="1"/>
  <c r="J683"/>
  <c r="J684" s="1"/>
  <c r="J686" s="1"/>
  <c r="H683"/>
  <c r="H684" s="1"/>
  <c r="H686" s="1"/>
  <c r="F683"/>
  <c r="F684" s="1"/>
  <c r="F686" s="1"/>
  <c r="T662"/>
  <c r="T663" s="1"/>
  <c r="T665" s="1"/>
  <c r="P662"/>
  <c r="P663" s="1"/>
  <c r="P665" s="1"/>
  <c r="L662"/>
  <c r="L663" s="1"/>
  <c r="L665" s="1"/>
  <c r="H662"/>
  <c r="H663" s="1"/>
  <c r="H665" s="1"/>
  <c r="C11"/>
  <c r="C12" s="1"/>
  <c r="C14" s="1"/>
  <c r="R11"/>
  <c r="R12" s="1"/>
  <c r="R14" s="1"/>
  <c r="J11"/>
  <c r="J12" s="1"/>
  <c r="J14" s="1"/>
  <c r="V11"/>
  <c r="V12" s="1"/>
  <c r="V14" s="1"/>
  <c r="P830"/>
  <c r="P831" s="1"/>
  <c r="P833" s="1"/>
  <c r="S641"/>
  <c r="S642" s="1"/>
  <c r="S644" s="1"/>
  <c r="C641"/>
  <c r="C642" s="1"/>
  <c r="C644" s="1"/>
  <c r="U221"/>
  <c r="U222" s="1"/>
  <c r="U224" s="1"/>
  <c r="Q221"/>
  <c r="Q222" s="1"/>
  <c r="Q224" s="1"/>
  <c r="M221"/>
  <c r="M222" s="1"/>
  <c r="M224" s="1"/>
  <c r="I221"/>
  <c r="I222" s="1"/>
  <c r="I224" s="1"/>
  <c r="E221"/>
  <c r="E222" s="1"/>
  <c r="E224" s="1"/>
  <c r="W273"/>
  <c r="S51" i="34"/>
  <c r="F298" i="35" s="1"/>
  <c r="F299" s="1"/>
  <c r="F301" s="1"/>
  <c r="Q127" i="34"/>
  <c r="D298" i="35"/>
  <c r="D299" s="1"/>
  <c r="D301" s="1"/>
  <c r="D222"/>
  <c r="D224" s="1"/>
  <c r="W231"/>
  <c r="O641"/>
  <c r="O642" s="1"/>
  <c r="O644" s="1"/>
  <c r="W294"/>
  <c r="V221"/>
  <c r="V222" s="1"/>
  <c r="V224" s="1"/>
  <c r="T221"/>
  <c r="T222" s="1"/>
  <c r="T224" s="1"/>
  <c r="R221"/>
  <c r="R222" s="1"/>
  <c r="R224" s="1"/>
  <c r="P221"/>
  <c r="P222" s="1"/>
  <c r="P224" s="1"/>
  <c r="N221"/>
  <c r="N222" s="1"/>
  <c r="N224" s="1"/>
  <c r="L221"/>
  <c r="L222" s="1"/>
  <c r="L224" s="1"/>
  <c r="J221"/>
  <c r="J222" s="1"/>
  <c r="J224" s="1"/>
  <c r="H221"/>
  <c r="H222" s="1"/>
  <c r="H224" s="1"/>
  <c r="F221"/>
  <c r="F222" s="1"/>
  <c r="F224" s="1"/>
  <c r="T11"/>
  <c r="T12" s="1"/>
  <c r="T14" s="1"/>
  <c r="N11"/>
  <c r="N12" s="1"/>
  <c r="N14" s="1"/>
  <c r="F11"/>
  <c r="F12" s="1"/>
  <c r="F14" s="1"/>
  <c r="O39" i="34"/>
  <c r="D495" i="35"/>
  <c r="D497" s="1"/>
  <c r="W826"/>
  <c r="W707"/>
  <c r="W574"/>
  <c r="W553"/>
  <c r="W546"/>
  <c r="W532"/>
  <c r="W434"/>
  <c r="W588"/>
  <c r="W560"/>
  <c r="W490"/>
  <c r="W420"/>
  <c r="W413"/>
  <c r="W357"/>
  <c r="W315"/>
  <c r="H389"/>
  <c r="H390" s="1"/>
  <c r="H392" s="1"/>
  <c r="P389"/>
  <c r="P390" s="1"/>
  <c r="P392" s="1"/>
  <c r="C389"/>
  <c r="K389"/>
  <c r="K390" s="1"/>
  <c r="K392" s="1"/>
  <c r="S389"/>
  <c r="S390" s="1"/>
  <c r="S392" s="1"/>
  <c r="W371"/>
  <c r="W350"/>
  <c r="W343"/>
  <c r="W329"/>
  <c r="W280"/>
  <c r="U11"/>
  <c r="U12" s="1"/>
  <c r="U14" s="1"/>
  <c r="S11"/>
  <c r="S12" s="1"/>
  <c r="S14" s="1"/>
  <c r="P11"/>
  <c r="P12" s="1"/>
  <c r="P14" s="1"/>
  <c r="L11"/>
  <c r="L12" s="1"/>
  <c r="L14" s="1"/>
  <c r="H11"/>
  <c r="H12" s="1"/>
  <c r="H14" s="1"/>
  <c r="D11"/>
  <c r="D12" s="1"/>
  <c r="D14" s="1"/>
  <c r="O95" i="34"/>
  <c r="U445" i="35"/>
  <c r="U446" s="1"/>
  <c r="U448" s="1"/>
  <c r="Q445"/>
  <c r="Q446" s="1"/>
  <c r="Q448" s="1"/>
  <c r="M445"/>
  <c r="M446" s="1"/>
  <c r="M448" s="1"/>
  <c r="I445"/>
  <c r="I446" s="1"/>
  <c r="I448" s="1"/>
  <c r="E445"/>
  <c r="E446" s="1"/>
  <c r="E448" s="1"/>
  <c r="W336"/>
  <c r="W322"/>
  <c r="W266"/>
  <c r="W259"/>
  <c r="S52" i="34"/>
  <c r="Q95"/>
  <c r="S124"/>
  <c r="T802" i="35" s="1"/>
  <c r="T803" s="1"/>
  <c r="T805" s="1"/>
  <c r="D641"/>
  <c r="F641"/>
  <c r="F642" s="1"/>
  <c r="F644" s="1"/>
  <c r="H641"/>
  <c r="H642" s="1"/>
  <c r="H644" s="1"/>
  <c r="J641"/>
  <c r="J642" s="1"/>
  <c r="J644" s="1"/>
  <c r="L641"/>
  <c r="L642" s="1"/>
  <c r="L644" s="1"/>
  <c r="N641"/>
  <c r="N642" s="1"/>
  <c r="N644" s="1"/>
  <c r="P641"/>
  <c r="P642" s="1"/>
  <c r="P644" s="1"/>
  <c r="R641"/>
  <c r="R642" s="1"/>
  <c r="R644" s="1"/>
  <c r="T641"/>
  <c r="T642" s="1"/>
  <c r="T644" s="1"/>
  <c r="V641"/>
  <c r="V642" s="1"/>
  <c r="V644" s="1"/>
  <c r="C375"/>
  <c r="E375"/>
  <c r="E376" s="1"/>
  <c r="E378" s="1"/>
  <c r="G375"/>
  <c r="G376" s="1"/>
  <c r="G378" s="1"/>
  <c r="I375"/>
  <c r="I376" s="1"/>
  <c r="I378" s="1"/>
  <c r="K375"/>
  <c r="K376" s="1"/>
  <c r="K378" s="1"/>
  <c r="M375"/>
  <c r="M376" s="1"/>
  <c r="M378" s="1"/>
  <c r="O375"/>
  <c r="O376" s="1"/>
  <c r="O378" s="1"/>
  <c r="Q375"/>
  <c r="Q376" s="1"/>
  <c r="Q378" s="1"/>
  <c r="S375"/>
  <c r="S376" s="1"/>
  <c r="S378" s="1"/>
  <c r="U375"/>
  <c r="U376" s="1"/>
  <c r="U378" s="1"/>
  <c r="D375"/>
  <c r="D376" s="1"/>
  <c r="D378" s="1"/>
  <c r="F375"/>
  <c r="F376" s="1"/>
  <c r="F378" s="1"/>
  <c r="H375"/>
  <c r="H376" s="1"/>
  <c r="H378" s="1"/>
  <c r="J375"/>
  <c r="J376" s="1"/>
  <c r="J378" s="1"/>
  <c r="L375"/>
  <c r="L376" s="1"/>
  <c r="L378" s="1"/>
  <c r="N375"/>
  <c r="N376" s="1"/>
  <c r="N378" s="1"/>
  <c r="P375"/>
  <c r="P376" s="1"/>
  <c r="P378" s="1"/>
  <c r="R375"/>
  <c r="R376" s="1"/>
  <c r="R378" s="1"/>
  <c r="T375"/>
  <c r="T376" s="1"/>
  <c r="T378" s="1"/>
  <c r="V375"/>
  <c r="V376" s="1"/>
  <c r="V378" s="1"/>
  <c r="D684"/>
  <c r="D686" s="1"/>
  <c r="C382"/>
  <c r="E382"/>
  <c r="E383" s="1"/>
  <c r="E385" s="1"/>
  <c r="G382"/>
  <c r="G383" s="1"/>
  <c r="G385" s="1"/>
  <c r="I382"/>
  <c r="I383" s="1"/>
  <c r="I385" s="1"/>
  <c r="K382"/>
  <c r="K383" s="1"/>
  <c r="K385" s="1"/>
  <c r="M382"/>
  <c r="M383" s="1"/>
  <c r="M385" s="1"/>
  <c r="O382"/>
  <c r="O383" s="1"/>
  <c r="O385" s="1"/>
  <c r="Q382"/>
  <c r="Q383" s="1"/>
  <c r="Q385" s="1"/>
  <c r="S382"/>
  <c r="S383" s="1"/>
  <c r="S385" s="1"/>
  <c r="U382"/>
  <c r="U383" s="1"/>
  <c r="U385" s="1"/>
  <c r="D382"/>
  <c r="D383" s="1"/>
  <c r="D385" s="1"/>
  <c r="F382"/>
  <c r="F383" s="1"/>
  <c r="F385" s="1"/>
  <c r="H382"/>
  <c r="H383" s="1"/>
  <c r="H385" s="1"/>
  <c r="J382"/>
  <c r="J383" s="1"/>
  <c r="J385" s="1"/>
  <c r="L382"/>
  <c r="L383" s="1"/>
  <c r="L385" s="1"/>
  <c r="N382"/>
  <c r="N383" s="1"/>
  <c r="N385" s="1"/>
  <c r="P382"/>
  <c r="P383" s="1"/>
  <c r="P385" s="1"/>
  <c r="R382"/>
  <c r="R383" s="1"/>
  <c r="R385" s="1"/>
  <c r="T382"/>
  <c r="T383" s="1"/>
  <c r="T385" s="1"/>
  <c r="V382"/>
  <c r="V383" s="1"/>
  <c r="V385" s="1"/>
  <c r="C662"/>
  <c r="E662"/>
  <c r="E663" s="1"/>
  <c r="E665" s="1"/>
  <c r="G662"/>
  <c r="G663" s="1"/>
  <c r="G665" s="1"/>
  <c r="I662"/>
  <c r="I663" s="1"/>
  <c r="I665" s="1"/>
  <c r="K662"/>
  <c r="K663" s="1"/>
  <c r="K665" s="1"/>
  <c r="M662"/>
  <c r="M663" s="1"/>
  <c r="M665" s="1"/>
  <c r="O662"/>
  <c r="O663" s="1"/>
  <c r="O665" s="1"/>
  <c r="Q662"/>
  <c r="Q663" s="1"/>
  <c r="Q665" s="1"/>
  <c r="S662"/>
  <c r="S663" s="1"/>
  <c r="S665" s="1"/>
  <c r="U662"/>
  <c r="U663" s="1"/>
  <c r="U665" s="1"/>
  <c r="W609"/>
  <c r="W238"/>
  <c r="U641"/>
  <c r="U642" s="1"/>
  <c r="U644" s="1"/>
  <c r="Q641"/>
  <c r="Q642" s="1"/>
  <c r="Q644" s="1"/>
  <c r="M641"/>
  <c r="M642" s="1"/>
  <c r="M644" s="1"/>
  <c r="I641"/>
  <c r="I642" s="1"/>
  <c r="I644" s="1"/>
  <c r="E641"/>
  <c r="E642" s="1"/>
  <c r="E644" s="1"/>
  <c r="W651"/>
  <c r="S11" i="34"/>
  <c r="F25" i="35" s="1"/>
  <c r="F26" s="1"/>
  <c r="F28" s="1"/>
  <c r="Q11"/>
  <c r="Q12" s="1"/>
  <c r="Q14" s="1"/>
  <c r="O11"/>
  <c r="O12" s="1"/>
  <c r="O14" s="1"/>
  <c r="M11"/>
  <c r="M12" s="1"/>
  <c r="M14" s="1"/>
  <c r="K11"/>
  <c r="K12" s="1"/>
  <c r="K14" s="1"/>
  <c r="I11"/>
  <c r="I12" s="1"/>
  <c r="I14" s="1"/>
  <c r="G11"/>
  <c r="G12" s="1"/>
  <c r="G14" s="1"/>
  <c r="E11"/>
  <c r="E12" s="1"/>
  <c r="E14" s="1"/>
  <c r="C942"/>
  <c r="C943" s="1"/>
  <c r="C945" s="1"/>
  <c r="E942"/>
  <c r="E943" s="1"/>
  <c r="E945" s="1"/>
  <c r="G942"/>
  <c r="G943" s="1"/>
  <c r="G945" s="1"/>
  <c r="I942"/>
  <c r="I943" s="1"/>
  <c r="I945" s="1"/>
  <c r="K942"/>
  <c r="K943" s="1"/>
  <c r="K945" s="1"/>
  <c r="M942"/>
  <c r="M943" s="1"/>
  <c r="M945" s="1"/>
  <c r="O942"/>
  <c r="O943" s="1"/>
  <c r="O945" s="1"/>
  <c r="Q942"/>
  <c r="Q943" s="1"/>
  <c r="Q945" s="1"/>
  <c r="S942"/>
  <c r="S943" s="1"/>
  <c r="S945" s="1"/>
  <c r="U942"/>
  <c r="U943" s="1"/>
  <c r="U945" s="1"/>
  <c r="D942"/>
  <c r="F942"/>
  <c r="F943" s="1"/>
  <c r="F945" s="1"/>
  <c r="H942"/>
  <c r="H943" s="1"/>
  <c r="H945" s="1"/>
  <c r="J942"/>
  <c r="J943" s="1"/>
  <c r="J945" s="1"/>
  <c r="L942"/>
  <c r="L943" s="1"/>
  <c r="L945" s="1"/>
  <c r="N942"/>
  <c r="N943" s="1"/>
  <c r="N945" s="1"/>
  <c r="P942"/>
  <c r="P943" s="1"/>
  <c r="P945" s="1"/>
  <c r="R942"/>
  <c r="R943" s="1"/>
  <c r="R945" s="1"/>
  <c r="T942"/>
  <c r="T943" s="1"/>
  <c r="T945" s="1"/>
  <c r="V942"/>
  <c r="V943" s="1"/>
  <c r="V945" s="1"/>
  <c r="C949"/>
  <c r="C950" s="1"/>
  <c r="C952" s="1"/>
  <c r="E949"/>
  <c r="E950" s="1"/>
  <c r="E952" s="1"/>
  <c r="G949"/>
  <c r="G950" s="1"/>
  <c r="G952" s="1"/>
  <c r="I949"/>
  <c r="I950" s="1"/>
  <c r="I952" s="1"/>
  <c r="K949"/>
  <c r="K950" s="1"/>
  <c r="K952" s="1"/>
  <c r="M949"/>
  <c r="M950" s="1"/>
  <c r="M952" s="1"/>
  <c r="O949"/>
  <c r="O950" s="1"/>
  <c r="O952" s="1"/>
  <c r="Q949"/>
  <c r="Q950" s="1"/>
  <c r="Q952" s="1"/>
  <c r="S949"/>
  <c r="S950" s="1"/>
  <c r="S952" s="1"/>
  <c r="U949"/>
  <c r="U950" s="1"/>
  <c r="U952" s="1"/>
  <c r="D949"/>
  <c r="F949"/>
  <c r="F950" s="1"/>
  <c r="F952" s="1"/>
  <c r="H949"/>
  <c r="H950" s="1"/>
  <c r="H952" s="1"/>
  <c r="J949"/>
  <c r="J950" s="1"/>
  <c r="J952" s="1"/>
  <c r="L949"/>
  <c r="L950" s="1"/>
  <c r="L952" s="1"/>
  <c r="N949"/>
  <c r="N950" s="1"/>
  <c r="N952" s="1"/>
  <c r="P949"/>
  <c r="P950" s="1"/>
  <c r="P952" s="1"/>
  <c r="R949"/>
  <c r="R950" s="1"/>
  <c r="R952" s="1"/>
  <c r="T949"/>
  <c r="T950" s="1"/>
  <c r="T952" s="1"/>
  <c r="V949"/>
  <c r="V950" s="1"/>
  <c r="V952" s="1"/>
  <c r="D984"/>
  <c r="D985" s="1"/>
  <c r="D987" s="1"/>
  <c r="F984"/>
  <c r="F985" s="1"/>
  <c r="F987" s="1"/>
  <c r="H984"/>
  <c r="H985" s="1"/>
  <c r="H987" s="1"/>
  <c r="J984"/>
  <c r="J985" s="1"/>
  <c r="J987" s="1"/>
  <c r="L984"/>
  <c r="L985" s="1"/>
  <c r="L987" s="1"/>
  <c r="N984"/>
  <c r="N985" s="1"/>
  <c r="N987" s="1"/>
  <c r="P984"/>
  <c r="P985" s="1"/>
  <c r="P987" s="1"/>
  <c r="R984"/>
  <c r="R985" s="1"/>
  <c r="R987" s="1"/>
  <c r="T984"/>
  <c r="T985" s="1"/>
  <c r="T987" s="1"/>
  <c r="V984"/>
  <c r="V985" s="1"/>
  <c r="V987" s="1"/>
  <c r="G984"/>
  <c r="G985" s="1"/>
  <c r="G987" s="1"/>
  <c r="C984"/>
  <c r="E984"/>
  <c r="E985" s="1"/>
  <c r="E987" s="1"/>
  <c r="I984"/>
  <c r="I985" s="1"/>
  <c r="I987" s="1"/>
  <c r="K984"/>
  <c r="K985" s="1"/>
  <c r="K987" s="1"/>
  <c r="M984"/>
  <c r="M985" s="1"/>
  <c r="M987" s="1"/>
  <c r="O984"/>
  <c r="O985" s="1"/>
  <c r="O987" s="1"/>
  <c r="Q984"/>
  <c r="Q985" s="1"/>
  <c r="Q987" s="1"/>
  <c r="S984"/>
  <c r="S985" s="1"/>
  <c r="S987" s="1"/>
  <c r="U984"/>
  <c r="U985" s="1"/>
  <c r="U987" s="1"/>
  <c r="C1034"/>
  <c r="C1036" s="1"/>
  <c r="W1036" s="1"/>
  <c r="C845"/>
  <c r="C847" s="1"/>
  <c r="C880"/>
  <c r="C882" s="1"/>
  <c r="W882" s="1"/>
  <c r="C873"/>
  <c r="C875" s="1"/>
  <c r="W875" s="1"/>
  <c r="W66"/>
  <c r="X66" s="1"/>
  <c r="X68" s="1"/>
  <c r="W96"/>
  <c r="W89"/>
  <c r="C82"/>
  <c r="C84" s="1"/>
  <c r="W84" s="1"/>
  <c r="O183" i="34"/>
  <c r="S134"/>
  <c r="S12"/>
  <c r="D32" i="35" s="1"/>
  <c r="X885"/>
  <c r="X887" s="1"/>
  <c r="W887"/>
  <c r="W963"/>
  <c r="X963" s="1"/>
  <c r="W54"/>
  <c r="S127" i="34"/>
  <c r="Q183"/>
  <c r="X999" i="35"/>
  <c r="W812"/>
  <c r="W38"/>
  <c r="Q39" i="34"/>
  <c r="W880" i="35"/>
  <c r="X878"/>
  <c r="X880" s="1"/>
  <c r="S155" i="34"/>
  <c r="C1012" i="35" s="1"/>
  <c r="X1188"/>
  <c r="D943"/>
  <c r="D945" s="1"/>
  <c r="W861"/>
  <c r="W215"/>
  <c r="W17"/>
  <c r="C117"/>
  <c r="C119" s="1"/>
  <c r="W119" s="1"/>
  <c r="X1137"/>
  <c r="X1139" s="1"/>
  <c r="W1139"/>
  <c r="W955"/>
  <c r="X955" s="1"/>
  <c r="C957"/>
  <c r="C959" s="1"/>
  <c r="C73" i="29"/>
  <c r="X871" i="35"/>
  <c r="X873" s="1"/>
  <c r="W873"/>
  <c r="X808"/>
  <c r="X810" s="1"/>
  <c r="W810"/>
  <c r="W56"/>
  <c r="W990"/>
  <c r="X990" s="1"/>
  <c r="C992"/>
  <c r="C994" s="1"/>
  <c r="X115"/>
  <c r="X117" s="1"/>
  <c r="W117"/>
  <c r="C928"/>
  <c r="C929" s="1"/>
  <c r="C931" s="1"/>
  <c r="D928"/>
  <c r="D929" s="1"/>
  <c r="D931" s="1"/>
  <c r="H928"/>
  <c r="H929" s="1"/>
  <c r="H931" s="1"/>
  <c r="L928"/>
  <c r="L929" s="1"/>
  <c r="L931" s="1"/>
  <c r="O928"/>
  <c r="O929" s="1"/>
  <c r="O931" s="1"/>
  <c r="Q928"/>
  <c r="Q929" s="1"/>
  <c r="Q931" s="1"/>
  <c r="S928"/>
  <c r="S929" s="1"/>
  <c r="S931" s="1"/>
  <c r="U928"/>
  <c r="U929" s="1"/>
  <c r="U931" s="1"/>
  <c r="F928"/>
  <c r="F929" s="1"/>
  <c r="F931" s="1"/>
  <c r="J928"/>
  <c r="J929" s="1"/>
  <c r="J931" s="1"/>
  <c r="N928"/>
  <c r="N929" s="1"/>
  <c r="N931" s="1"/>
  <c r="P928"/>
  <c r="P929" s="1"/>
  <c r="P931" s="1"/>
  <c r="R928"/>
  <c r="R929" s="1"/>
  <c r="R931" s="1"/>
  <c r="T928"/>
  <c r="T929" s="1"/>
  <c r="T931" s="1"/>
  <c r="V928"/>
  <c r="V929" s="1"/>
  <c r="V931" s="1"/>
  <c r="C87" i="30"/>
  <c r="W87" s="1"/>
  <c r="W85"/>
  <c r="X85" s="1"/>
  <c r="W852" i="35"/>
  <c r="X843"/>
  <c r="X845" s="1"/>
  <c r="W203"/>
  <c r="W210"/>
  <c r="W105"/>
  <c r="W91"/>
  <c r="W42"/>
  <c r="W1001"/>
  <c r="W889"/>
  <c r="C1188"/>
  <c r="C1190" s="1"/>
  <c r="W1190" s="1"/>
  <c r="P39" i="34"/>
  <c r="R39" s="1"/>
  <c r="P183"/>
  <c r="R183" s="1"/>
  <c r="W70" i="35"/>
  <c r="W217"/>
  <c r="W98"/>
  <c r="W112"/>
  <c r="R11" i="34"/>
  <c r="C24" i="35" s="1"/>
  <c r="W24" s="1"/>
  <c r="W63"/>
  <c r="R127" i="34"/>
  <c r="C985" i="35"/>
  <c r="C987" s="1"/>
  <c r="W983"/>
  <c r="D957"/>
  <c r="D959" s="1"/>
  <c r="C901"/>
  <c r="C903" s="1"/>
  <c r="W903" s="1"/>
  <c r="W899"/>
  <c r="W815"/>
  <c r="C817"/>
  <c r="C819" s="1"/>
  <c r="W819" s="1"/>
  <c r="W796"/>
  <c r="X794"/>
  <c r="X796" s="1"/>
  <c r="X1032"/>
  <c r="X1034" s="1"/>
  <c r="W999"/>
  <c r="W917"/>
  <c r="C964"/>
  <c r="C966" s="1"/>
  <c r="W966" s="1"/>
  <c r="W854"/>
  <c r="X857"/>
  <c r="X859" s="1"/>
  <c r="W920"/>
  <c r="C922"/>
  <c r="C924" s="1"/>
  <c r="W924" s="1"/>
  <c r="X962"/>
  <c r="X964" s="1"/>
  <c r="X948"/>
  <c r="X941"/>
  <c r="W915"/>
  <c r="X913"/>
  <c r="X915" s="1"/>
  <c r="C908"/>
  <c r="C910" s="1"/>
  <c r="W910" s="1"/>
  <c r="W906"/>
  <c r="W829"/>
  <c r="X864"/>
  <c r="W836"/>
  <c r="C838"/>
  <c r="C840" s="1"/>
  <c r="W840" s="1"/>
  <c r="W847"/>
  <c r="W201"/>
  <c r="X199"/>
  <c r="X201" s="1"/>
  <c r="W31"/>
  <c r="D802"/>
  <c r="D803" s="1"/>
  <c r="D805" s="1"/>
  <c r="H802"/>
  <c r="H803" s="1"/>
  <c r="H805" s="1"/>
  <c r="L802"/>
  <c r="L803" s="1"/>
  <c r="L805" s="1"/>
  <c r="P802"/>
  <c r="P803" s="1"/>
  <c r="P805" s="1"/>
  <c r="C802"/>
  <c r="G802"/>
  <c r="G803" s="1"/>
  <c r="G805" s="1"/>
  <c r="K802"/>
  <c r="K803" s="1"/>
  <c r="K805" s="1"/>
  <c r="O802"/>
  <c r="O803" s="1"/>
  <c r="O805" s="1"/>
  <c r="S802"/>
  <c r="S803" s="1"/>
  <c r="S805" s="1"/>
  <c r="C970"/>
  <c r="C971" s="1"/>
  <c r="C973" s="1"/>
  <c r="E970"/>
  <c r="E971" s="1"/>
  <c r="E973" s="1"/>
  <c r="G970"/>
  <c r="G971" s="1"/>
  <c r="G973" s="1"/>
  <c r="I970"/>
  <c r="I971" s="1"/>
  <c r="I973" s="1"/>
  <c r="K970"/>
  <c r="K971" s="1"/>
  <c r="K973" s="1"/>
  <c r="M970"/>
  <c r="M971" s="1"/>
  <c r="M973" s="1"/>
  <c r="O970"/>
  <c r="O971" s="1"/>
  <c r="O973" s="1"/>
  <c r="Q970"/>
  <c r="Q971" s="1"/>
  <c r="Q973" s="1"/>
  <c r="S970"/>
  <c r="S971" s="1"/>
  <c r="S973" s="1"/>
  <c r="U970"/>
  <c r="U971" s="1"/>
  <c r="U973" s="1"/>
  <c r="D970"/>
  <c r="D971" s="1"/>
  <c r="D973" s="1"/>
  <c r="F970"/>
  <c r="F971" s="1"/>
  <c r="F973" s="1"/>
  <c r="H970"/>
  <c r="H971" s="1"/>
  <c r="H973" s="1"/>
  <c r="J970"/>
  <c r="J971" s="1"/>
  <c r="J973" s="1"/>
  <c r="L970"/>
  <c r="L971" s="1"/>
  <c r="L973" s="1"/>
  <c r="N970"/>
  <c r="N971" s="1"/>
  <c r="N973" s="1"/>
  <c r="P970"/>
  <c r="P971" s="1"/>
  <c r="P973" s="1"/>
  <c r="R970"/>
  <c r="R971" s="1"/>
  <c r="R973" s="1"/>
  <c r="T970"/>
  <c r="T971" s="1"/>
  <c r="T973" s="1"/>
  <c r="V970"/>
  <c r="V971" s="1"/>
  <c r="V973" s="1"/>
  <c r="E1012"/>
  <c r="E1013" s="1"/>
  <c r="E1015" s="1"/>
  <c r="U1012"/>
  <c r="U1013" s="1"/>
  <c r="U1015" s="1"/>
  <c r="R1012"/>
  <c r="R1013" s="1"/>
  <c r="R1015" s="1"/>
  <c r="W49"/>
  <c r="W21"/>
  <c r="W1043"/>
  <c r="X80"/>
  <c r="X82" s="1"/>
  <c r="W82"/>
  <c r="C60" i="30"/>
  <c r="W60" s="1"/>
  <c r="W58"/>
  <c r="X58" s="1"/>
  <c r="V802" i="35"/>
  <c r="V803" s="1"/>
  <c r="V805" s="1"/>
  <c r="W77"/>
  <c r="W1039"/>
  <c r="R95" i="34"/>
  <c r="W56" i="30"/>
  <c r="X56" s="1"/>
  <c r="W110"/>
  <c r="X110" s="1"/>
  <c r="C796" i="35"/>
  <c r="C798" s="1"/>
  <c r="W798" s="1"/>
  <c r="W108"/>
  <c r="W101"/>
  <c r="M928"/>
  <c r="M929" s="1"/>
  <c r="M931" s="1"/>
  <c r="K928"/>
  <c r="K929" s="1"/>
  <c r="K931" s="1"/>
  <c r="I928"/>
  <c r="I929" s="1"/>
  <c r="I931" s="1"/>
  <c r="G928"/>
  <c r="G929" s="1"/>
  <c r="G931" s="1"/>
  <c r="E928"/>
  <c r="E929" s="1"/>
  <c r="E931" s="1"/>
  <c r="X114" i="30"/>
  <c r="W20" i="37"/>
  <c r="X20" s="1"/>
  <c r="C22"/>
  <c r="W22" s="1"/>
  <c r="W784" i="35"/>
  <c r="W36" i="37"/>
  <c r="X36" s="1"/>
  <c r="C38"/>
  <c r="W38" s="1"/>
  <c r="W19"/>
  <c r="X19" s="1"/>
  <c r="W35"/>
  <c r="X35" s="1"/>
  <c r="C29" i="29"/>
  <c r="W29" s="1"/>
  <c r="B3" i="36" s="1"/>
  <c r="W112" i="30"/>
  <c r="X112" s="1"/>
  <c r="W964" i="35" l="1"/>
  <c r="W956"/>
  <c r="X956" s="1"/>
  <c r="X957" s="1"/>
  <c r="W48" i="29"/>
  <c r="X48" s="1"/>
  <c r="W991" i="35"/>
  <c r="X991" s="1"/>
  <c r="X992" s="1"/>
  <c r="W994"/>
  <c r="W942"/>
  <c r="X942" s="1"/>
  <c r="O389"/>
  <c r="O390" s="1"/>
  <c r="O392" s="1"/>
  <c r="G389"/>
  <c r="G390" s="1"/>
  <c r="G392" s="1"/>
  <c r="T389"/>
  <c r="T390" s="1"/>
  <c r="T392" s="1"/>
  <c r="L389"/>
  <c r="L390" s="1"/>
  <c r="L392" s="1"/>
  <c r="D389"/>
  <c r="D390" s="1"/>
  <c r="D392" s="1"/>
  <c r="S403"/>
  <c r="S404" s="1"/>
  <c r="S406" s="1"/>
  <c r="O403"/>
  <c r="O404" s="1"/>
  <c r="O406" s="1"/>
  <c r="K403"/>
  <c r="K404" s="1"/>
  <c r="K406" s="1"/>
  <c r="G403"/>
  <c r="G404" s="1"/>
  <c r="G406" s="1"/>
  <c r="C403"/>
  <c r="C404" s="1"/>
  <c r="C406" s="1"/>
  <c r="T403"/>
  <c r="T404" s="1"/>
  <c r="T406" s="1"/>
  <c r="P403"/>
  <c r="P404" s="1"/>
  <c r="P406" s="1"/>
  <c r="L403"/>
  <c r="L404" s="1"/>
  <c r="L406" s="1"/>
  <c r="H403"/>
  <c r="H404" s="1"/>
  <c r="H406" s="1"/>
  <c r="U494"/>
  <c r="U495" s="1"/>
  <c r="U497" s="1"/>
  <c r="Q494"/>
  <c r="Q495" s="1"/>
  <c r="Q497" s="1"/>
  <c r="M494"/>
  <c r="M495" s="1"/>
  <c r="M497" s="1"/>
  <c r="I494"/>
  <c r="I495" s="1"/>
  <c r="I497" s="1"/>
  <c r="E494"/>
  <c r="E495" s="1"/>
  <c r="E497" s="1"/>
  <c r="V494"/>
  <c r="V495" s="1"/>
  <c r="V497" s="1"/>
  <c r="R494"/>
  <c r="R495" s="1"/>
  <c r="R497" s="1"/>
  <c r="N494"/>
  <c r="N495" s="1"/>
  <c r="N497" s="1"/>
  <c r="J494"/>
  <c r="J495" s="1"/>
  <c r="J497" s="1"/>
  <c r="V515"/>
  <c r="V516" s="1"/>
  <c r="V518" s="1"/>
  <c r="R515"/>
  <c r="R516" s="1"/>
  <c r="R518" s="1"/>
  <c r="N515"/>
  <c r="N516" s="1"/>
  <c r="N518" s="1"/>
  <c r="J515"/>
  <c r="J516" s="1"/>
  <c r="J518" s="1"/>
  <c r="F515"/>
  <c r="F516" s="1"/>
  <c r="F518" s="1"/>
  <c r="W518" s="1"/>
  <c r="U515"/>
  <c r="U516" s="1"/>
  <c r="U518" s="1"/>
  <c r="Q515"/>
  <c r="Q516" s="1"/>
  <c r="Q518" s="1"/>
  <c r="M515"/>
  <c r="M516" s="1"/>
  <c r="M518" s="1"/>
  <c r="I515"/>
  <c r="I516" s="1"/>
  <c r="I518" s="1"/>
  <c r="T522"/>
  <c r="T523" s="1"/>
  <c r="T525" s="1"/>
  <c r="P522"/>
  <c r="P523" s="1"/>
  <c r="P525" s="1"/>
  <c r="L522"/>
  <c r="L523" s="1"/>
  <c r="L525" s="1"/>
  <c r="H522"/>
  <c r="H523" s="1"/>
  <c r="H525" s="1"/>
  <c r="D522"/>
  <c r="D523" s="1"/>
  <c r="D525" s="1"/>
  <c r="S522"/>
  <c r="S523" s="1"/>
  <c r="S525" s="1"/>
  <c r="O522"/>
  <c r="O523" s="1"/>
  <c r="O525" s="1"/>
  <c r="K522"/>
  <c r="K523" s="1"/>
  <c r="K525" s="1"/>
  <c r="G522"/>
  <c r="G523" s="1"/>
  <c r="G525" s="1"/>
  <c r="W732"/>
  <c r="J1012"/>
  <c r="J1013" s="1"/>
  <c r="J1015" s="1"/>
  <c r="M1012"/>
  <c r="M1013" s="1"/>
  <c r="M1015" s="1"/>
  <c r="U802"/>
  <c r="U803" s="1"/>
  <c r="U805" s="1"/>
  <c r="Q802"/>
  <c r="Q803" s="1"/>
  <c r="Q805" s="1"/>
  <c r="M802"/>
  <c r="M803" s="1"/>
  <c r="M805" s="1"/>
  <c r="I802"/>
  <c r="I803" s="1"/>
  <c r="I805" s="1"/>
  <c r="E802"/>
  <c r="E803" s="1"/>
  <c r="E805" s="1"/>
  <c r="R802"/>
  <c r="R803" s="1"/>
  <c r="R805" s="1"/>
  <c r="N802"/>
  <c r="N803" s="1"/>
  <c r="N805" s="1"/>
  <c r="J802"/>
  <c r="J803" s="1"/>
  <c r="J805" s="1"/>
  <c r="F802"/>
  <c r="F803" s="1"/>
  <c r="F805" s="1"/>
  <c r="X943"/>
  <c r="S39" i="34"/>
  <c r="G445" i="35"/>
  <c r="G446" s="1"/>
  <c r="G448" s="1"/>
  <c r="K445"/>
  <c r="K446" s="1"/>
  <c r="K448" s="1"/>
  <c r="O445"/>
  <c r="O446" s="1"/>
  <c r="O448" s="1"/>
  <c r="S445"/>
  <c r="S446" s="1"/>
  <c r="S448" s="1"/>
  <c r="U389"/>
  <c r="U390" s="1"/>
  <c r="U392" s="1"/>
  <c r="Q389"/>
  <c r="Q390" s="1"/>
  <c r="Q392" s="1"/>
  <c r="M389"/>
  <c r="M390" s="1"/>
  <c r="M392" s="1"/>
  <c r="I389"/>
  <c r="I390" s="1"/>
  <c r="I392" s="1"/>
  <c r="E389"/>
  <c r="E390" s="1"/>
  <c r="E392" s="1"/>
  <c r="V389"/>
  <c r="V390" s="1"/>
  <c r="V392" s="1"/>
  <c r="R389"/>
  <c r="R390" s="1"/>
  <c r="R392" s="1"/>
  <c r="N389"/>
  <c r="N390" s="1"/>
  <c r="N392" s="1"/>
  <c r="J389"/>
  <c r="J390" s="1"/>
  <c r="J392" s="1"/>
  <c r="O298"/>
  <c r="O299" s="1"/>
  <c r="O301" s="1"/>
  <c r="N445"/>
  <c r="N446" s="1"/>
  <c r="N448" s="1"/>
  <c r="P445"/>
  <c r="P446" s="1"/>
  <c r="P448" s="1"/>
  <c r="C445"/>
  <c r="C446" s="1"/>
  <c r="C448" s="1"/>
  <c r="X430"/>
  <c r="X432" s="1"/>
  <c r="W432"/>
  <c r="C523"/>
  <c r="C525" s="1"/>
  <c r="W959"/>
  <c r="X738"/>
  <c r="X740" s="1"/>
  <c r="W740"/>
  <c r="W50" i="29"/>
  <c r="X50" s="1"/>
  <c r="B6" i="36"/>
  <c r="W94" i="29"/>
  <c r="X94" s="1"/>
  <c r="W119"/>
  <c r="X119" s="1"/>
  <c r="B5" i="36"/>
  <c r="W96" i="29"/>
  <c r="X96" s="1"/>
  <c r="W117"/>
  <c r="X117" s="1"/>
  <c r="W987" i="35"/>
  <c r="W984"/>
  <c r="X984" s="1"/>
  <c r="W683"/>
  <c r="X683" s="1"/>
  <c r="X684" s="1"/>
  <c r="W508"/>
  <c r="W494"/>
  <c r="W495" s="1"/>
  <c r="M684"/>
  <c r="M686" s="1"/>
  <c r="W686" s="1"/>
  <c r="C502"/>
  <c r="C504" s="1"/>
  <c r="W68"/>
  <c r="V1012"/>
  <c r="V1013" s="1"/>
  <c r="V1015" s="1"/>
  <c r="N1012"/>
  <c r="N1013" s="1"/>
  <c r="N1015" s="1"/>
  <c r="F1012"/>
  <c r="F1013" s="1"/>
  <c r="F1015" s="1"/>
  <c r="Q1012"/>
  <c r="Q1013" s="1"/>
  <c r="Q1015" s="1"/>
  <c r="I1012"/>
  <c r="I1013" s="1"/>
  <c r="I1015" s="1"/>
  <c r="W511"/>
  <c r="X598"/>
  <c r="X600" s="1"/>
  <c r="W600"/>
  <c r="W682"/>
  <c r="X682" s="1"/>
  <c r="W403"/>
  <c r="D404"/>
  <c r="D406" s="1"/>
  <c r="W501"/>
  <c r="D502"/>
  <c r="D504" s="1"/>
  <c r="T298"/>
  <c r="T299" s="1"/>
  <c r="T301" s="1"/>
  <c r="R445"/>
  <c r="R446" s="1"/>
  <c r="R448" s="1"/>
  <c r="J445"/>
  <c r="J446" s="1"/>
  <c r="J448" s="1"/>
  <c r="T445"/>
  <c r="T446" s="1"/>
  <c r="T448" s="1"/>
  <c r="L445"/>
  <c r="L446" s="1"/>
  <c r="L448" s="1"/>
  <c r="C495"/>
  <c r="C497" s="1"/>
  <c r="W139" i="30"/>
  <c r="X139" s="1"/>
  <c r="X780" i="35"/>
  <c r="X782" s="1"/>
  <c r="W782"/>
  <c r="G830"/>
  <c r="G831" s="1"/>
  <c r="G833" s="1"/>
  <c r="G25"/>
  <c r="G26" s="1"/>
  <c r="G28" s="1"/>
  <c r="H830"/>
  <c r="H831" s="1"/>
  <c r="H833" s="1"/>
  <c r="M830"/>
  <c r="M831" s="1"/>
  <c r="M833" s="1"/>
  <c r="L830"/>
  <c r="L831" s="1"/>
  <c r="L833" s="1"/>
  <c r="T830"/>
  <c r="T831" s="1"/>
  <c r="T833" s="1"/>
  <c r="O830"/>
  <c r="O831" s="1"/>
  <c r="O833" s="1"/>
  <c r="U830"/>
  <c r="U831" s="1"/>
  <c r="U833" s="1"/>
  <c r="E830"/>
  <c r="E831" s="1"/>
  <c r="E833" s="1"/>
  <c r="G298"/>
  <c r="G299" s="1"/>
  <c r="G301" s="1"/>
  <c r="L298"/>
  <c r="L299" s="1"/>
  <c r="L301" s="1"/>
  <c r="F830"/>
  <c r="F831" s="1"/>
  <c r="F833" s="1"/>
  <c r="J830"/>
  <c r="J831" s="1"/>
  <c r="J833" s="1"/>
  <c r="N830"/>
  <c r="N831" s="1"/>
  <c r="N833" s="1"/>
  <c r="R830"/>
  <c r="R831" s="1"/>
  <c r="R833" s="1"/>
  <c r="V830"/>
  <c r="V831" s="1"/>
  <c r="V833" s="1"/>
  <c r="S830"/>
  <c r="S831" s="1"/>
  <c r="S833" s="1"/>
  <c r="K830"/>
  <c r="K831" s="1"/>
  <c r="K833" s="1"/>
  <c r="C830"/>
  <c r="C831" s="1"/>
  <c r="C833" s="1"/>
  <c r="Q830"/>
  <c r="Q831" s="1"/>
  <c r="Q833" s="1"/>
  <c r="I830"/>
  <c r="I831" s="1"/>
  <c r="I833" s="1"/>
  <c r="S298"/>
  <c r="S299" s="1"/>
  <c r="S301" s="1"/>
  <c r="K298"/>
  <c r="K299" s="1"/>
  <c r="K301" s="1"/>
  <c r="C298"/>
  <c r="C299" s="1"/>
  <c r="C301" s="1"/>
  <c r="P298"/>
  <c r="P299" s="1"/>
  <c r="P301" s="1"/>
  <c r="H298"/>
  <c r="H299" s="1"/>
  <c r="H301" s="1"/>
  <c r="S183" i="34"/>
  <c r="M32" i="35"/>
  <c r="M33" s="1"/>
  <c r="M35" s="1"/>
  <c r="L25"/>
  <c r="L26" s="1"/>
  <c r="L28" s="1"/>
  <c r="R32"/>
  <c r="R33" s="1"/>
  <c r="R35" s="1"/>
  <c r="W224"/>
  <c r="U298"/>
  <c r="U299" s="1"/>
  <c r="U301" s="1"/>
  <c r="Q298"/>
  <c r="Q299" s="1"/>
  <c r="Q301" s="1"/>
  <c r="M298"/>
  <c r="M299" s="1"/>
  <c r="M301" s="1"/>
  <c r="I298"/>
  <c r="I299" s="1"/>
  <c r="I301" s="1"/>
  <c r="E298"/>
  <c r="E299" s="1"/>
  <c r="E301" s="1"/>
  <c r="V298"/>
  <c r="V299" s="1"/>
  <c r="V301" s="1"/>
  <c r="R298"/>
  <c r="R299" s="1"/>
  <c r="R301" s="1"/>
  <c r="N298"/>
  <c r="N299" s="1"/>
  <c r="N301" s="1"/>
  <c r="J298"/>
  <c r="J299" s="1"/>
  <c r="J301" s="1"/>
  <c r="W221"/>
  <c r="O25"/>
  <c r="O26" s="1"/>
  <c r="O28" s="1"/>
  <c r="T25"/>
  <c r="T26" s="1"/>
  <c r="T28" s="1"/>
  <c r="D25"/>
  <c r="D26" s="1"/>
  <c r="D28" s="1"/>
  <c r="S95" i="34"/>
  <c r="X508" i="35"/>
  <c r="X509" s="1"/>
  <c r="W509"/>
  <c r="C305"/>
  <c r="E305"/>
  <c r="E306" s="1"/>
  <c r="E308" s="1"/>
  <c r="G305"/>
  <c r="G306" s="1"/>
  <c r="G308" s="1"/>
  <c r="I305"/>
  <c r="I306" s="1"/>
  <c r="I308" s="1"/>
  <c r="K305"/>
  <c r="K306" s="1"/>
  <c r="K308" s="1"/>
  <c r="M305"/>
  <c r="M306" s="1"/>
  <c r="M308" s="1"/>
  <c r="O305"/>
  <c r="O306" s="1"/>
  <c r="O308" s="1"/>
  <c r="Q305"/>
  <c r="Q306" s="1"/>
  <c r="Q308" s="1"/>
  <c r="S305"/>
  <c r="S306" s="1"/>
  <c r="S308" s="1"/>
  <c r="U305"/>
  <c r="U306" s="1"/>
  <c r="U308" s="1"/>
  <c r="D305"/>
  <c r="D306" s="1"/>
  <c r="D308" s="1"/>
  <c r="H305"/>
  <c r="H306" s="1"/>
  <c r="H308" s="1"/>
  <c r="L305"/>
  <c r="L306" s="1"/>
  <c r="L308" s="1"/>
  <c r="P305"/>
  <c r="P306" s="1"/>
  <c r="P308" s="1"/>
  <c r="T305"/>
  <c r="T306" s="1"/>
  <c r="T308" s="1"/>
  <c r="F305"/>
  <c r="F306" s="1"/>
  <c r="F308" s="1"/>
  <c r="N305"/>
  <c r="N306" s="1"/>
  <c r="N308" s="1"/>
  <c r="V305"/>
  <c r="V306" s="1"/>
  <c r="V308" s="1"/>
  <c r="J305"/>
  <c r="J306" s="1"/>
  <c r="J308" s="1"/>
  <c r="R305"/>
  <c r="R306" s="1"/>
  <c r="R308" s="1"/>
  <c r="W389"/>
  <c r="C390"/>
  <c r="C392" s="1"/>
  <c r="X494"/>
  <c r="X495" s="1"/>
  <c r="X60" i="30"/>
  <c r="S25" i="35"/>
  <c r="S26" s="1"/>
  <c r="S28" s="1"/>
  <c r="K25"/>
  <c r="K26" s="1"/>
  <c r="K28" s="1"/>
  <c r="C25"/>
  <c r="C26" s="1"/>
  <c r="C28" s="1"/>
  <c r="P25"/>
  <c r="P26" s="1"/>
  <c r="P28" s="1"/>
  <c r="H25"/>
  <c r="H26" s="1"/>
  <c r="H28" s="1"/>
  <c r="W684"/>
  <c r="U32"/>
  <c r="U33" s="1"/>
  <c r="U35" s="1"/>
  <c r="E32"/>
  <c r="E33" s="1"/>
  <c r="E35" s="1"/>
  <c r="J32"/>
  <c r="J33" s="1"/>
  <c r="J35" s="1"/>
  <c r="W14"/>
  <c r="W662"/>
  <c r="C663"/>
  <c r="C665" s="1"/>
  <c r="W665" s="1"/>
  <c r="W382"/>
  <c r="C383"/>
  <c r="C385" s="1"/>
  <c r="W385" s="1"/>
  <c r="W375"/>
  <c r="C376"/>
  <c r="C378" s="1"/>
  <c r="W378" s="1"/>
  <c r="W641"/>
  <c r="D642"/>
  <c r="D644" s="1"/>
  <c r="W644" s="1"/>
  <c r="U25"/>
  <c r="U26" s="1"/>
  <c r="U28" s="1"/>
  <c r="Q25"/>
  <c r="Q26" s="1"/>
  <c r="Q28" s="1"/>
  <c r="M25"/>
  <c r="M26" s="1"/>
  <c r="M28" s="1"/>
  <c r="I25"/>
  <c r="I26" s="1"/>
  <c r="I28" s="1"/>
  <c r="E25"/>
  <c r="E26" s="1"/>
  <c r="E28" s="1"/>
  <c r="V25"/>
  <c r="V26" s="1"/>
  <c r="V28" s="1"/>
  <c r="R25"/>
  <c r="R26" s="1"/>
  <c r="R28" s="1"/>
  <c r="N25"/>
  <c r="N26" s="1"/>
  <c r="N28" s="1"/>
  <c r="J25"/>
  <c r="J26" s="1"/>
  <c r="J28" s="1"/>
  <c r="W11"/>
  <c r="W949"/>
  <c r="D950"/>
  <c r="D952" s="1"/>
  <c r="W952" s="1"/>
  <c r="W992"/>
  <c r="Q32"/>
  <c r="Q33" s="1"/>
  <c r="Q35" s="1"/>
  <c r="I32"/>
  <c r="I33" s="1"/>
  <c r="I35" s="1"/>
  <c r="V32"/>
  <c r="V33" s="1"/>
  <c r="V35" s="1"/>
  <c r="N32"/>
  <c r="N33" s="1"/>
  <c r="N35" s="1"/>
  <c r="F32"/>
  <c r="F33" s="1"/>
  <c r="F35" s="1"/>
  <c r="D865"/>
  <c r="D866" s="1"/>
  <c r="D868" s="1"/>
  <c r="F865"/>
  <c r="F866" s="1"/>
  <c r="F868" s="1"/>
  <c r="H865"/>
  <c r="H866" s="1"/>
  <c r="H868" s="1"/>
  <c r="J865"/>
  <c r="J866" s="1"/>
  <c r="J868" s="1"/>
  <c r="L865"/>
  <c r="L866" s="1"/>
  <c r="L868" s="1"/>
  <c r="N865"/>
  <c r="N866" s="1"/>
  <c r="N868" s="1"/>
  <c r="P865"/>
  <c r="P866" s="1"/>
  <c r="P868" s="1"/>
  <c r="R865"/>
  <c r="R866" s="1"/>
  <c r="R868" s="1"/>
  <c r="T865"/>
  <c r="T866" s="1"/>
  <c r="T868" s="1"/>
  <c r="V865"/>
  <c r="V866" s="1"/>
  <c r="V868" s="1"/>
  <c r="C865"/>
  <c r="E865"/>
  <c r="E866" s="1"/>
  <c r="E868" s="1"/>
  <c r="G865"/>
  <c r="G866" s="1"/>
  <c r="G868" s="1"/>
  <c r="I865"/>
  <c r="I866" s="1"/>
  <c r="I868" s="1"/>
  <c r="K865"/>
  <c r="K866" s="1"/>
  <c r="K868" s="1"/>
  <c r="M865"/>
  <c r="M866" s="1"/>
  <c r="M868" s="1"/>
  <c r="O865"/>
  <c r="O866" s="1"/>
  <c r="O868" s="1"/>
  <c r="Q865"/>
  <c r="Q866" s="1"/>
  <c r="Q868" s="1"/>
  <c r="S865"/>
  <c r="S866" s="1"/>
  <c r="S868" s="1"/>
  <c r="U865"/>
  <c r="U866" s="1"/>
  <c r="U868" s="1"/>
  <c r="S32"/>
  <c r="S33" s="1"/>
  <c r="S35" s="1"/>
  <c r="O32"/>
  <c r="O33" s="1"/>
  <c r="O35" s="1"/>
  <c r="K32"/>
  <c r="K33" s="1"/>
  <c r="K35" s="1"/>
  <c r="G32"/>
  <c r="G33" s="1"/>
  <c r="G35" s="1"/>
  <c r="C32"/>
  <c r="C33" s="1"/>
  <c r="C35" s="1"/>
  <c r="T32"/>
  <c r="T33" s="1"/>
  <c r="T35" s="1"/>
  <c r="P32"/>
  <c r="P33" s="1"/>
  <c r="P35" s="1"/>
  <c r="L32"/>
  <c r="L33" s="1"/>
  <c r="L35" s="1"/>
  <c r="H32"/>
  <c r="H33" s="1"/>
  <c r="H35" s="1"/>
  <c r="D33"/>
  <c r="D35" s="1"/>
  <c r="X38"/>
  <c r="X40" s="1"/>
  <c r="W40"/>
  <c r="W973"/>
  <c r="T1012"/>
  <c r="T1013" s="1"/>
  <c r="T1015" s="1"/>
  <c r="P1012"/>
  <c r="P1013" s="1"/>
  <c r="P1015" s="1"/>
  <c r="L1012"/>
  <c r="L1013" s="1"/>
  <c r="L1015" s="1"/>
  <c r="H1012"/>
  <c r="H1013" s="1"/>
  <c r="H1015" s="1"/>
  <c r="D1012"/>
  <c r="D1013" s="1"/>
  <c r="D1015" s="1"/>
  <c r="S1012"/>
  <c r="S1013" s="1"/>
  <c r="S1015" s="1"/>
  <c r="O1012"/>
  <c r="O1013" s="1"/>
  <c r="O1015" s="1"/>
  <c r="K1012"/>
  <c r="K1013" s="1"/>
  <c r="K1015" s="1"/>
  <c r="G1012"/>
  <c r="G1013" s="1"/>
  <c r="G1015" s="1"/>
  <c r="W945"/>
  <c r="X17"/>
  <c r="X19" s="1"/>
  <c r="W19"/>
  <c r="C75" i="29"/>
  <c r="W75" s="1"/>
  <c r="W73"/>
  <c r="X73" s="1"/>
  <c r="X24" i="35"/>
  <c r="X101"/>
  <c r="X103" s="1"/>
  <c r="W103"/>
  <c r="X1039"/>
  <c r="X1041" s="1"/>
  <c r="W1041"/>
  <c r="C1013"/>
  <c r="C1015" s="1"/>
  <c r="W838"/>
  <c r="X836"/>
  <c r="X838" s="1"/>
  <c r="X829"/>
  <c r="W922"/>
  <c r="X920"/>
  <c r="X922" s="1"/>
  <c r="X801"/>
  <c r="W817"/>
  <c r="X815"/>
  <c r="X817" s="1"/>
  <c r="W970"/>
  <c r="W928"/>
  <c r="W802"/>
  <c r="X802" s="1"/>
  <c r="W110"/>
  <c r="X108"/>
  <c r="X110" s="1"/>
  <c r="X31"/>
  <c r="W908"/>
  <c r="X906"/>
  <c r="X908" s="1"/>
  <c r="X899"/>
  <c r="X901" s="1"/>
  <c r="W901"/>
  <c r="X983"/>
  <c r="X985" s="1"/>
  <c r="W985"/>
  <c r="W931"/>
  <c r="C803"/>
  <c r="C805" s="1"/>
  <c r="W957"/>
  <c r="X732" l="1"/>
  <c r="X733" s="1"/>
  <c r="W733"/>
  <c r="W805"/>
  <c r="W392"/>
  <c r="W497"/>
  <c r="W406"/>
  <c r="W943"/>
  <c r="W515"/>
  <c r="W525"/>
  <c r="W522"/>
  <c r="W504"/>
  <c r="W445"/>
  <c r="W446" s="1"/>
  <c r="W1012"/>
  <c r="X1012" s="1"/>
  <c r="X1013" s="1"/>
  <c r="W448"/>
  <c r="X501"/>
  <c r="X502" s="1"/>
  <c r="W502"/>
  <c r="W404"/>
  <c r="X403"/>
  <c r="X404" s="1"/>
  <c r="W833"/>
  <c r="W830"/>
  <c r="X830" s="1"/>
  <c r="X831" s="1"/>
  <c r="W28"/>
  <c r="W301"/>
  <c r="W298"/>
  <c r="W222"/>
  <c r="X221"/>
  <c r="X222" s="1"/>
  <c r="X445"/>
  <c r="X446" s="1"/>
  <c r="X389"/>
  <c r="X390" s="1"/>
  <c r="W390"/>
  <c r="W305"/>
  <c r="C306"/>
  <c r="C308" s="1"/>
  <c r="W308" s="1"/>
  <c r="B4" i="36"/>
  <c r="W642" i="35"/>
  <c r="X641"/>
  <c r="X642" s="1"/>
  <c r="W376"/>
  <c r="X375"/>
  <c r="X376" s="1"/>
  <c r="W383"/>
  <c r="X382"/>
  <c r="X383" s="1"/>
  <c r="X662"/>
  <c r="X663" s="1"/>
  <c r="W663"/>
  <c r="W25"/>
  <c r="X25" s="1"/>
  <c r="X26" s="1"/>
  <c r="X11"/>
  <c r="X12" s="1"/>
  <c r="W12"/>
  <c r="X949"/>
  <c r="X950" s="1"/>
  <c r="W950"/>
  <c r="W32"/>
  <c r="W865"/>
  <c r="C866"/>
  <c r="C868" s="1"/>
  <c r="W868" s="1"/>
  <c r="W35"/>
  <c r="W1015"/>
  <c r="X803"/>
  <c r="X970"/>
  <c r="X971" s="1"/>
  <c r="W971"/>
  <c r="W1013"/>
  <c r="W803"/>
  <c r="X928"/>
  <c r="X929" s="1"/>
  <c r="W929"/>
  <c r="X522" l="1"/>
  <c r="X523" s="1"/>
  <c r="W523"/>
  <c r="X515"/>
  <c r="X516" s="1"/>
  <c r="W516"/>
  <c r="W831"/>
  <c r="W299"/>
  <c r="X298"/>
  <c r="X299" s="1"/>
  <c r="X305"/>
  <c r="X306" s="1"/>
  <c r="W306"/>
  <c r="W26"/>
  <c r="X32"/>
  <c r="X33" s="1"/>
  <c r="W33"/>
  <c r="X865"/>
  <c r="X866" s="1"/>
  <c r="W866"/>
</calcChain>
</file>

<file path=xl/sharedStrings.xml><?xml version="1.0" encoding="utf-8"?>
<sst xmlns="http://schemas.openxmlformats.org/spreadsheetml/2006/main" count="6526" uniqueCount="1113">
  <si>
    <t>Site</t>
  </si>
  <si>
    <t>Restriction</t>
  </si>
  <si>
    <t>RN Surface surveillance per site</t>
  </si>
  <si>
    <t>£ 9,100  per day</t>
  </si>
  <si>
    <t>Joint enforcement patrols with local SFC/IFCA per site</t>
  </si>
  <si>
    <t>Between £800-1,000* per day</t>
  </si>
  <si>
    <t>Aerial surveillance per site</t>
  </si>
  <si>
    <t>£ 2, 050 per hour</t>
  </si>
  <si>
    <t>Investigations/prosecutions per site</t>
  </si>
  <si>
    <t>£10,375 per case</t>
  </si>
  <si>
    <t>TOTAL</t>
  </si>
  <si>
    <t>Straddles 6nm limit</t>
  </si>
  <si>
    <t>Inside of 6nm</t>
  </si>
  <si>
    <t>1) Voluntary agreement
2) IFCA byelaw or order</t>
  </si>
  <si>
    <t>No additional management required</t>
  </si>
  <si>
    <t>Not applicable</t>
  </si>
  <si>
    <t>Total One-off Costs</t>
  </si>
  <si>
    <t>* Some highly complex licensing cases can go on for years, with an officer working on the case for one day a week. Estimates provided by Consents Manager in MET.</t>
  </si>
  <si>
    <t>** Based on average room hire and refreshment provision. Estimates supplied by MMO stakeholder team.</t>
  </si>
  <si>
    <t>*** Based on overnight stay of £75 and train travel of £150 each</t>
  </si>
  <si>
    <t>**** Estimates supplied by MMO fisheries management and control team.</t>
  </si>
  <si>
    <t>Management Measure</t>
  </si>
  <si>
    <t>Meeting costs (5 meetings/20 stakeholders £2000 each)**= £10000</t>
  </si>
  <si>
    <t>Meeting costs (3 meetings/5 stakeholders £50 each)**= £150</t>
  </si>
  <si>
    <t>Staff travel/accommodation*** (2 officers per meeting) = £2250</t>
  </si>
  <si>
    <t>Staff travel/accommodation*** (1 officer per meeting) = £675</t>
  </si>
  <si>
    <t>Assistance with non statutory voluntary agreements/code of conducts</t>
  </si>
  <si>
    <t>Staff time (HEO x 16 days): £2511</t>
  </si>
  <si>
    <t>Staff time (EO x 11 days): £1462</t>
  </si>
  <si>
    <t>IFCA Byelaw</t>
  </si>
  <si>
    <t>Indication of additional enforcement required</t>
  </si>
  <si>
    <t>Unit cost estimate</t>
  </si>
  <si>
    <t>MMO no. units estimate per site per year</t>
  </si>
  <si>
    <t>Low risk inshore site i.e. a site lying within 12nm with low activity/low risk of non-compliance</t>
  </si>
  <si>
    <t>High risk offshore site i.e. a site lying outside 12nm with high levels of activity/high risk of non-compliance</t>
  </si>
  <si>
    <t>Irish Sea</t>
  </si>
  <si>
    <t>Total Annual Enforcement Cost Estimate</t>
  </si>
  <si>
    <t>Description of management measure</t>
  </si>
  <si>
    <t>Recreation</t>
  </si>
  <si>
    <t>Fisheries</t>
  </si>
  <si>
    <t>IFCA byelaw or order</t>
  </si>
  <si>
    <t>All figures are approximate based on averages</t>
  </si>
  <si>
    <t>Not costed</t>
  </si>
  <si>
    <t>Management measure</t>
  </si>
  <si>
    <t>South West</t>
  </si>
  <si>
    <t>Region</t>
  </si>
  <si>
    <t>1) Voluntary agreement</t>
  </si>
  <si>
    <t>Isles of Scilly sites restrictions will be by voluntary measures only</t>
  </si>
  <si>
    <t>Notes:</t>
  </si>
  <si>
    <t>Low</t>
  </si>
  <si>
    <t>High</t>
  </si>
  <si>
    <t>Notes (all sites inside of 6nm)</t>
  </si>
  <si>
    <t>Total</t>
  </si>
  <si>
    <t>Not required</t>
  </si>
  <si>
    <t xml:space="preserve">An existing byelaw prohibits trawling, dredging and potting in the area. A Voluntary agreement would be tried before extending this existing byelaw. No additional surveillance needed by other organizations. </t>
  </si>
  <si>
    <t xml:space="preserve">Little commercial fishing takes place within these sites. IFCA have stated byelaw unlikely to be necessary - signage most likely measure to be implemented, followed by voluntary agreement (no cost given for this). Max 8 days additional surveillance needed by Norfolk Wildlife trust at £125 per day.  </t>
  </si>
  <si>
    <t xml:space="preserve">Little commercial fishing takes place within this site. Voluntary agreement would be considered before introducing a byelaw. Common rights are in existence which may effect feasibility and effectiveness of management measures.  Max 36 days additional surveillance needed by national Trust at £125 per day.                       </t>
  </si>
  <si>
    <t xml:space="preserve">Voluntary agreement would be considered before introducing a byelaw. Common rights are in existence which may effect feasibility and effectiveness of management measures.  Max 36 days additional surveillance needed by national Trust at £125 per day.                 </t>
  </si>
  <si>
    <t xml:space="preserve">Voluntary agreement would be considered before introducing a byelaw.  No additional surveillance needed by other organizations.                 </t>
  </si>
  <si>
    <t xml:space="preserve">Within a privately owned estate -management options for IFCA may therefore be limited as may not be able to apply a byelaw to private land - may have to use a voluntary agreement.  Max 36 days additional surveillance needed by Norfolk Wildlife Trust at £125 per day.    </t>
  </si>
  <si>
    <t xml:space="preserve">1) Voluntary agreement 
2) Education/raising awareness
3) IFCA byelaw
</t>
  </si>
  <si>
    <t xml:space="preserve">1) Voluntary agreement 
2) Education/raising awareness
3) IFCA byelaw
</t>
  </si>
  <si>
    <t>1) Voluntary agreement
2) Extend existing IFCA byelaw</t>
  </si>
  <si>
    <t>1) Voluntary agreement                     2) IFCA byelaw</t>
  </si>
  <si>
    <t>No management required</t>
  </si>
  <si>
    <t>Closed to benthic trawling (bottom gear or trawls).  Existing IFCA byelaw prevents oyster dredging. The oyster fishery has been closed for a couple of years</t>
  </si>
  <si>
    <t>Closed to benthic trawling (bottom gear or trawls).</t>
  </si>
  <si>
    <t xml:space="preserve">Closed to shellfish harvesting (towed dredging) </t>
  </si>
  <si>
    <t>Closed to hydraulic dredging (suction dredging).</t>
  </si>
  <si>
    <t xml:space="preserve">Closed to Potting/creeling </t>
  </si>
  <si>
    <t>Closed to Set netting</t>
  </si>
  <si>
    <t>Restriction to benthic trawling (bottom gear) in areas of exposed  5.3 Subtidal Mud, Mud habitats in deep water, Sea-pen and burrowing megafauna communities.</t>
  </si>
  <si>
    <t>Closed to benthic trawling (bottom gear) and shellfish harvesting (towed dredging)</t>
  </si>
  <si>
    <t>Closed to Shellfish harvesting over the blue mussels beds</t>
  </si>
  <si>
    <t>Closed to fishing  over the feature</t>
  </si>
  <si>
    <t xml:space="preserve">Restrictions of all [targeted] activities during black bream breeding season throughout the site. </t>
  </si>
  <si>
    <t>Closed to fishing  over the features</t>
  </si>
  <si>
    <t>Closed to all sea fisheries resource exploitation</t>
  </si>
  <si>
    <t>IFCA code of conduct</t>
  </si>
  <si>
    <t>Voluntary Agreement</t>
  </si>
  <si>
    <t>Voluntary Agreement or Byelaw</t>
  </si>
  <si>
    <t>IFCA byelaw.</t>
  </si>
  <si>
    <t>Prohibition Order</t>
  </si>
  <si>
    <t>IFCA Code of Conduct</t>
  </si>
  <si>
    <t>Management restriction</t>
  </si>
  <si>
    <t>Management Measure Options</t>
  </si>
  <si>
    <t>Feasibility / Effectiveness of measure</t>
  </si>
  <si>
    <t>The two IFCAs relevant to this area (Eastern and Kent &amp; Essex) felt that a code of conduct would be sufficient to protect the feature, as the oyster fishery is currently closed. However, if the fishery was to reopen the existing byelaw could be amended to prevent some types of trawling</t>
  </si>
  <si>
    <t>IFCA recommend protection of one blue mussel bed within the Swale.  NE advised that management could be variable across the site (consultation with private ground owners would be needed).</t>
  </si>
  <si>
    <t>. Many participants did not support the CO of Recover due to lack of confidence in the data Points.</t>
  </si>
  <si>
    <t>All trawling sectors agree to abide by a code of conduct preventing trawling in this site all year round</t>
  </si>
  <si>
    <t>2-3 local vessels potting. Activity is very limited due to the dynamics of the area</t>
  </si>
  <si>
    <t>2-3 local vessels. Activity is very limited due to the dynamics of the area</t>
  </si>
  <si>
    <t xml:space="preserve">Few local scalloping boats. Sometimes used by larger vessels from elsewhere. The scallop beds are patchy and the activity will be limited.  </t>
  </si>
  <si>
    <t>IFCA byelaw. Split management could be an option if a suitable area within it could be agreed with industry for full protection.</t>
  </si>
  <si>
    <t>Local Group suggested that trawling activity levels in the rest of the site should be maintained at their current level to prevent displacement of commercial fishing effort from other area.</t>
  </si>
  <si>
    <t xml:space="preserve">Within 6nm would be an Prohibition Order I enforced by IFCA, </t>
  </si>
  <si>
    <t xml:space="preserve">The Fishing industry does not think that native oysters occur here.  Fishing industry noted that this area is fundamental to the fleets from Rye and so the VA must be re-assessed thoroughly before any management is implemented. [IFCA We assume that a single scheme of management is preferable for this site and would welcome dialogue with the MMO on how the IFCA could support them as the likely lead authority.] </t>
  </si>
  <si>
    <t>Fishing industry agreed providing trawling is restricted only directly over the feature. NE recommended adaptive management of the area with ongoing monitoring and review as this feature moves around .  IFCA comment: The location of the features are not identified and agreed by stakeholders]</t>
  </si>
  <si>
    <t>IFCA Code of Conduct to regulate trawling over hard grounds</t>
  </si>
  <si>
    <t>Within 6nm would be an Prohibition Order I enforced by IFCA, or code of conduct similar to that developed by Overfalls Group</t>
  </si>
  <si>
    <t>IFCA further noted that within 6nm the code of conduct developed by the Overfalls Group would be their preferred mechanism but felt that management should be considered as a whole across the site.</t>
  </si>
  <si>
    <t>IFCA code of conduct to prevent trawling over rocky areas where the feature occurs</t>
  </si>
  <si>
    <t xml:space="preserve">Voluntary or Byelaw </t>
  </si>
  <si>
    <t>Voluntary or Byelaw</t>
  </si>
  <si>
    <t>1) Code of Conduct
2) IFCA byelaw or order</t>
  </si>
  <si>
    <t>1) Code of Conduct</t>
  </si>
  <si>
    <t>Information has been provided by MCET for CEFAS April 2011. The MMO has provided maximum and minimum costs to give a range of estimates. All figures are approximate estimates based on averages. In relation to byelaws, the MMO has not yet carried out a full process and therefore these are based on assumptions relating to potential work requirements. Management measures such as byelaws are also subject to a review process during their lifetime (e.g. yearly for the first 2 years and then 5-yearly after that). These costs just take into account the initial implementation costs and not ongoing review costs. Staff costs have been taken from the total cost per hour/day which includes pension and Employers National Insurance cost and rounded up. Costs supplied by MMO finance team April 27th 2011.</t>
  </si>
  <si>
    <t>Total estimate:</t>
  </si>
  <si>
    <t>Average implementation cost per IFCA byelaw</t>
  </si>
  <si>
    <t>1) Voluntary agreement
2) MMO byelaw</t>
  </si>
  <si>
    <t xml:space="preserve">1) Staff time (EO x 11 days) = £1462
Staff travel/accommodation based on overnight stay of £75 and train travel of £150 each (1 officer per meeting). Based on 3 meetings = £675
Meeting costs (3 meetings/5 stakeholders £50 each) based on average room hire and refreshment provision. Estimates supplied by MMO stakeholder team = £150
2) Staff time (EO x 28 days) = £3723
Meeting costs (3 meetings/5 stakeholders £50 each) based on average room hire and refreshment provision. Estimates supplied by MMO stakeholder team= £150
Staff travel/accommodation based on overnight stay of £75 and train travel of £150 each (1 officer per meeting). Based on 3 meetings = £675
Public notices (4 x £500 each)= £2000
Total legal advice and drafting (Grade 7x 1 days) = £253
</t>
  </si>
  <si>
    <t>1) Voluntary agreement
2) MMO byelaw</t>
  </si>
  <si>
    <t>Restriction of anchoring over seagrass areas (installation of eco-moorings and no-anchor zones)</t>
  </si>
  <si>
    <t>1) MMO byelaw only (as voluntary agreement currently in place and ineffective)</t>
  </si>
  <si>
    <t>Vessel speed restriction (around Berry Head)</t>
  </si>
  <si>
    <t>Vessel speed restriction in 1km wide buffer from St. Bees' Head (subject to monitoring)</t>
  </si>
  <si>
    <t xml:space="preserve"> - </t>
  </si>
  <si>
    <t>IFCA</t>
  </si>
  <si>
    <t xml:space="preserve">1) 10 x days of marine officer time/yr @ £157.98 incl. T &amp; S
2) 20 x days of marine officer time/yr @ £157.98 incl. T &amp; S
2 x prosecution/yr @ £10,375
</t>
  </si>
  <si>
    <t xml:space="preserve">1) Assistance from local stakeholders to monitor effectiveness
7 x days of marine officer time/yr @ £157.98 incl. T &amp; S
2) 12 x days of marine officer time/yr @ £157.98 incl. T &amp; S
1 x prosecution/yr @ £10,375
</t>
  </si>
  <si>
    <t>1) 20 x days of marine officer time/yr @ £157.98 incl. T &amp; S
2 x prosecution/yr @ £10,375</t>
  </si>
  <si>
    <t>1) Assistance from local stakeholders to monitor effectiveness
2 x days of marine officer time/yr @ £157.98/day incl. T &amp; S
2) 4 x days of marine officer time/yr @ £157.98/day incl. T &amp; S
1 x prosecution/yr @ £10,375/prosecution
4 x Royal Navy @ £9100/day [or 4 x IFCA vessel @ £1000/day]</t>
  </si>
  <si>
    <t xml:space="preserve">The MMO has advised that enforcement costs to the MMO should be included for all sites beyond 6nm for which the IA assumes management of fisheries is required. The MMO has advised that monitoring and surveillance costs to the MMO should not be included for sites within 6nm for which the IA assumes that a voluntary agreement will be put in place to manage fisheries, as the MMO's involvement will be ad hoc (it is assumed that the IFCA will enforce such voluntary agreements) (MMO, 20.10.11).   </t>
  </si>
  <si>
    <t>Degree of Risk</t>
  </si>
  <si>
    <t>Distance offshore category</t>
  </si>
  <si>
    <t>High - offshore</t>
  </si>
  <si>
    <t>Straddles 12nm limit</t>
  </si>
  <si>
    <t>Straddles 6nm and 12nm limits</t>
  </si>
  <si>
    <t>PCLZ</t>
  </si>
  <si>
    <t>Outside of 12nm</t>
  </si>
  <si>
    <t>None required</t>
  </si>
  <si>
    <t>High - inshore</t>
  </si>
  <si>
    <t>Between 6nm and 12nm limits</t>
  </si>
  <si>
    <t>Low - offshore</t>
  </si>
  <si>
    <t>Sub-total</t>
  </si>
  <si>
    <t>Type of management measure</t>
  </si>
  <si>
    <t>Low risk site e.g. five recreational anglers within a small reference area
1) Voluntary agreement
2) MMO byelaw</t>
  </si>
  <si>
    <t>High risk site e.g. restrictions in Studland where there are a number of stakeholder interests involved and the site is more complex
1) Voluntary agreement
2) MMO byelaw</t>
  </si>
  <si>
    <t>1) Assistance from local stakeholders to monitor effectiveness
5 x days of marine officer time/yr @ £157.98 incl. T &amp; S
2) 10 x days of marine officer time/yr @ £157.98 incl. T &amp; S
1 x prosecution/yr @ £10,375</t>
  </si>
  <si>
    <t>Fisheries Restriction (IA assumption)</t>
  </si>
  <si>
    <t>outside of 12nm</t>
  </si>
  <si>
    <t>Proposed Co-location Zone</t>
  </si>
  <si>
    <t>Costs provided by Defra, email 17.10.11</t>
  </si>
  <si>
    <t>Total Costs</t>
  </si>
  <si>
    <t>Total one-off costs</t>
  </si>
  <si>
    <t>Discount factor @3.5 percent</t>
  </si>
  <si>
    <t xml:space="preserve">*Present value is calculated as total cost multiplied by discount factor.  The discount factor is calculated using a discount rate of 3.5% (based on guidance in H.M. Treasury (2007)). Discounting is used to reflect society’s preference to defer costs to future generations (and to receive goods and services sooner rather than later). </t>
  </si>
  <si>
    <t>Year</t>
  </si>
  <si>
    <t>Total annual costs</t>
  </si>
  <si>
    <t>Non-regulatory measures</t>
  </si>
  <si>
    <t>Regulatory measures</t>
  </si>
  <si>
    <t>IFCA: Fisheries &amp; angling &lt;6nm</t>
  </si>
  <si>
    <t>MMO: Recreation &lt;12nm (incl. angling in 6-12nm)</t>
  </si>
  <si>
    <t>IFCA: Fisheries &amp; angling &amp; recreation &lt;6nm*</t>
  </si>
  <si>
    <t>* MMO surveillance and enforcement costs within 6nm excluded from IA analysis as are ad-hoc in nature</t>
  </si>
  <si>
    <t>Defra: Fisheries &gt;6nm*</t>
  </si>
  <si>
    <t>* Not possible to implement management measures for recreation outside of 12nm</t>
  </si>
  <si>
    <t>Not relevant</t>
  </si>
  <si>
    <t>** Not possible to enforce recreation management measures outside of 12nm, and not relevant to include non-regulatory measures for fisheries management outside of 6nm</t>
  </si>
  <si>
    <t>MMO: Recreation &lt;12nm [&amp; fisheries &gt;6nm for regulatory] (incl. cross warranting to IFCAs and Royal Navy)**</t>
  </si>
  <si>
    <t>All regions</t>
  </si>
  <si>
    <t>These are one-off costs, assumed for the purposes of the IA, to be incurred in 2013.</t>
  </si>
  <si>
    <t>These are annual costs, assumed for the purposes of the IA, to be incurred in each year of the IA period of analysis.</t>
  </si>
  <si>
    <t>Closure or restriction on recreational anchoring on littoral chalk communities</t>
  </si>
  <si>
    <t>Closure or restriction on recreational anchoring on seagrass beds</t>
  </si>
  <si>
    <t>Closure or restriction on recreational anchoring on maerl beds, rossworm reefs and seagrass beds</t>
  </si>
  <si>
    <t>Closure or restriction on recreational anchoring on moderate energy infralittoral rock, intertidal underboulder communities, rossworm reefs and seagrass beds</t>
  </si>
  <si>
    <t>Closure or restriction on recreational anchoring on rossworm reef and honeycomb reef only</t>
  </si>
  <si>
    <t>Closure or restriction on recreational anchoring on rossworm reef only</t>
  </si>
  <si>
    <t>Actions required to implement a byelaw, and unit cost assumptions</t>
  </si>
  <si>
    <t>Planning, 20 hours @£70/hr</t>
  </si>
  <si>
    <t>Writing, 15 hours @£70/hr</t>
  </si>
  <si>
    <t>Take to committee, 10 hours @£70/hr</t>
  </si>
  <si>
    <t>Consultation, 10 hours @£70/hr </t>
  </si>
  <si>
    <t>Dealing with objections, 10 hours @£70/hr </t>
  </si>
  <si>
    <t>Approval and sign-off, 3 hours @£70/hr</t>
  </si>
  <si>
    <t>Advertising</t>
  </si>
  <si>
    <t>Total implementation cost</t>
  </si>
  <si>
    <t>Rounded up to allow for contingency</t>
  </si>
  <si>
    <t>Officer time (between 100 and 400 hours @ £39 to £46/hr)</t>
  </si>
  <si>
    <t>Other administration costs</t>
  </si>
  <si>
    <t xml:space="preserve"> Committee/working groups to debate byelaws (based on 6 individuals plus one secretariat meeting 3 times) </t>
  </si>
  <si>
    <t>NIFCA Voluntary Agreement</t>
  </si>
  <si>
    <t>NIFCA byelaw</t>
  </si>
  <si>
    <t>Closure of site to commercial fishing</t>
  </si>
  <si>
    <t>Closure of site to recreational angling</t>
  </si>
  <si>
    <t>Based on patrol boat rate per day: £5,500</t>
  </si>
  <si>
    <t>RIB rate per day: £50</t>
  </si>
  <si>
    <t>Shore based officer rate per day: £128</t>
  </si>
  <si>
    <t>Surveillance cost for other organisations: £125 a day</t>
  </si>
  <si>
    <t>Cost of pursuing prosecution: £1,000 per prosecution</t>
  </si>
  <si>
    <t>Value of fines paid: Average £100 per successful prosecution</t>
  </si>
  <si>
    <t>1) In all cases a voluntary agreement would be the preferred management measure and would be considered / implemented before a byelaw, but EIFCA provided no costs for a voluntary agreement</t>
  </si>
  <si>
    <t>2) Total estimated prosecution costs = (cost of pursing prosecution*no of prosecutions) - (values of fines paid*number of successful prosecutions)</t>
  </si>
  <si>
    <t>MMO</t>
  </si>
  <si>
    <t>Defra</t>
  </si>
  <si>
    <t>These are all one-off costs, assumed for the purposes of the IA, to be incurred in 2013. Ongoing review/monitoring costs are not included.</t>
  </si>
  <si>
    <t>These are one-off costs, assumed for the purposes of the IA, to be incurred in 2013. Ongoing review/monitoring costs are not included.</t>
  </si>
  <si>
    <t>MMO administration costs</t>
  </si>
  <si>
    <t>Additional overall costs</t>
  </si>
  <si>
    <t>Training</t>
  </si>
  <si>
    <t>£2, 240 per course</t>
  </si>
  <si>
    <t>Administration (FOI requests etc**, performance monitoring, provision of advice and guidance, permit applications)</t>
  </si>
  <si>
    <t>(£174 per day, £24 per hour, £24 per hour, £170 per application)</t>
  </si>
  <si>
    <t>(50 days, 12 hours, 250 hours, 30 permit applications)</t>
  </si>
  <si>
    <t>MMO estimate per site per year</t>
  </si>
  <si>
    <t>One-off Implementation Costs</t>
  </si>
  <si>
    <t>Annual Enforcement/Surveillance Costs</t>
  </si>
  <si>
    <t>IFCA implementation of commerical fisheries and recreational management measure costs &lt;6nm</t>
  </si>
  <si>
    <t>MMO implementation of recreational management measures costs &lt;12nm</t>
  </si>
  <si>
    <t>Defra implementation of commercial fisheries management measure costs &gt;6nm</t>
  </si>
  <si>
    <t>MMO enforcement of recreational management measure costs &lt;12nm, and commercial fisheries &gt;6nm</t>
  </si>
  <si>
    <t>IFCA surveillance (not enforcement) of commercial fisheries and recreational angling management measure costs &lt;6nm</t>
  </si>
  <si>
    <t>IFCA enforcement of commercial fisheries and recreational angling management measure costs &lt;6nm</t>
  </si>
  <si>
    <t>Scenario 1: Entire PCLZ is open to all gear types. 
Scenario 2*: Closure of entire PCLZ to bottom trawls (excluding seine nets) and dredges.
Scenario 3: Closure of entire PCLZ to bottom trawls and dredges.
* This is the management scenario identified by the vulnerability assessment using information collected from stakeholders.</t>
  </si>
  <si>
    <t>Scenario 1: No additional management</t>
  </si>
  <si>
    <t>Scenario 1: Entire PCLZ is open to all gear types. 
Scenario 2*: Closure of entire PCLZ to bottom trawls (excluding seine nets) and dredges.
Scenario 3: Closure of entire PCLZ to bottom trawls and dredges.
* This is the management scenario identified by the vulnerability assessment using information collected from stakeholders.</t>
  </si>
  <si>
    <t xml:space="preserve">Scenario 1: No additional management
Scenario 2: RSG  suggestion (closed to otter and beam trawls)
Scenario 3: Zoned management – this scenario is not considered for this site due to distribution of features within the site
Scenario 4: Closed to bottom trawls, dredges, lines, nets, pots and traps
</t>
  </si>
  <si>
    <t xml:space="preserve">Scenario 1: No additional management.
Scenario 2: RSG  suggestion (closed to bottom trawls) 
Scenario 3: Zoned management – this scenario is not considered for this site due to distribution of features within the site
Scenario 4: Closed to bottom trawls.
</t>
  </si>
  <si>
    <t xml:space="preserve">Scenario 1: No additional management. 
Scenario 2: RSG  suggestion (closed to bottom trawls)
Scenario 3: Zoned management - Closure of moderate energy circalittoral rock to bottom trawls, nets and pots and traps.
Scenario 4: Closed to bottom trawls, pots and traps.
</t>
  </si>
  <si>
    <t xml:space="preserve">Scenario 1: Open to mid-water trawling, closed to all other gears.
Scenario 2: Closed to all gears.
</t>
  </si>
  <si>
    <t xml:space="preserve">Scenario 1: This scenario is not considered for this site
Scenario 2: Closed to all gears.
</t>
  </si>
  <si>
    <t xml:space="preserve">Scenario 1: This scenario is not considered for this site.
Scenario 2: Closed to all gears.
</t>
  </si>
  <si>
    <t xml:space="preserve">Scenario 1: No additional management. 
Scenario 2: RSG  suggestion (closed to beam trawling)
Scenario 3: Zoned management – this scenario is not considered as the feature is uniform across the site
Scenario 4:  Closed to bottom trawls, lines, nets, pots and traps.
</t>
  </si>
  <si>
    <t xml:space="preserve">Scenario 1: No additional management. 
Scenario 2: RSG  suggestion (closed to bottom trawls and dredging)
Scenario 3: Zoned management – this scenario is not considered due to distribution of features within the site
Scenario 4: Closed to bottom trawls, dredges, lines, nets, pots and traps.
</t>
  </si>
  <si>
    <t xml:space="preserve">Scenario 1 – This scenario is not considered for this site
Scenario 2 - Closed to all gears. Including hand-collection of intertidal flora and fauna and recreational angling.
</t>
  </si>
  <si>
    <t xml:space="preserve">Scenario 1: Zoned closure to nets  of a 2m depth contour against the shoreline    </t>
  </si>
  <si>
    <t>Implementation costs (one-off)</t>
  </si>
  <si>
    <t>1.13. The IoSIFCA anticipates that the additional annual cost to enforce a voluntary agreement for fisheries management will be minimal. Additional surveillance will be undertaken by the Isles of Scilly patrol vessel in at least ten months of each year. This will be available in the remaining two months of the year if required. The costs are for fuel only as the skipper is employed as a Fisheries Officer already and has other duties. Additional fuel costs are expected to be s £9,000 and additional maintenance and eventual replacement of the patrol vessel of £10,000.</t>
  </si>
  <si>
    <t>Surveillance (annual)</t>
  </si>
  <si>
    <t>Prosecutions (annual)</t>
  </si>
  <si>
    <t>Implementation (one-off)</t>
  </si>
  <si>
    <t>EIFCA byelaw or order costs for commercial fishing only</t>
  </si>
  <si>
    <t>1) Low cost scenario: (voluntary agreement) one-off cost £</t>
  </si>
  <si>
    <t>Low cost scenario: (voluntary agreement surveillance) annual cost £</t>
  </si>
  <si>
    <t>2) High cost scenario:  (MMO byelaw) one-off cost £</t>
  </si>
  <si>
    <t>High cost scenario:  (MMO byelaw enforcement) annual cost £</t>
  </si>
  <si>
    <t>High cost scenario</t>
  </si>
  <si>
    <t>Low cost scenario</t>
  </si>
  <si>
    <t>Implementation costs, one-off, £m</t>
  </si>
  <si>
    <t>Enforcement/ surveillance and administration costs, annual, £m</t>
  </si>
  <si>
    <t xml:space="preserve">Scenario 1: No additional management: continuation of the Inshore Potting Agreement management regime </t>
  </si>
  <si>
    <t>Scenario1 : Closure of entire site to all commercial and non-commercial fisheries</t>
  </si>
  <si>
    <t>There is no evidence of fishing in this site.</t>
  </si>
  <si>
    <t xml:space="preserve">1) Surveillance costs of £5,000 are based on 2 additional patrols per month by 2 officers for 2 hours </t>
  </si>
  <si>
    <t xml:space="preserve">3) Implementation costs (where applicable) include the cost of signage, publicising the restriction, preparation time and possible legal costs for advice on implementation.
</t>
  </si>
  <si>
    <t>Prohibition of vessel anchoring in the entire site</t>
  </si>
  <si>
    <t>Prohibition of vessel anchoring in the entire site and a code of conduct for diving developed</t>
  </si>
  <si>
    <t>Prohibition of vessel anchoring in the entire site and a code of conduct for sailing and diving developed</t>
  </si>
  <si>
    <t>Prohibition of vessel anchoring and quad biking in the entire site</t>
  </si>
  <si>
    <t>Prohibition of vessel anchoring in the entire site and a code of conduct for wildfowling and kite surfing developed</t>
  </si>
  <si>
    <t>1. Full-day discussions in each of the 4 regional project areas to clarify any outstanding issues about proposed management measures. Assume one Grade 7 and one HEO (4 x 7.2hr x (£26/hr+£42/hr)) = £1,958. [Assume management measures themselves will already have been subject to consultation and explicit impact assessment prepared for each site.]</t>
  </si>
  <si>
    <t>1. Collate existing information justifying appropriate management measures (that was basis for applying the measures to English/UK fleet) into single document and provision of covering letter to be sent to European Commission through UKREP. Assume all done at HEO level. ((56 x 1 hour for each site) + 2 hours for covering letter) x £26/hour (from Staff Ready Reckoner) = £1,508 + 1 hour turn around in UKREP = £1,534</t>
  </si>
  <si>
    <t xml:space="preserve">2. Presenting measures to Commission and other Member States at Working Group/Management Committee equivalent, dealing with any queries or clarification and ensuring ultimate approval (through Commission Regulation). 3 full days in Brussels (3 x 26 x 7.2) = £562. Plus equivalent of two weeks dealing with related queries (10 days x 26 x 7.2) = £1,872 </t>
  </si>
  <si>
    <t>Scenario 1: No additional management.</t>
  </si>
  <si>
    <t>Vessel speed restriction in 1km wide buffer from St. Bees' Head (subject to monitoring and evidence of impact)</t>
  </si>
  <si>
    <t>East Devon LA</t>
  </si>
  <si>
    <t>Private land owner</t>
  </si>
  <si>
    <t>Authority cost incurred to</t>
  </si>
  <si>
    <t>A district wide dog order is already in place that require dog owners to remove faeces</t>
  </si>
  <si>
    <t>Cost assumptions (Thanet Coast Project, Kent Wildlife Trust and Natural England, 2011, pers. comm.)</t>
  </si>
  <si>
    <t>Prohibition of recreational activities in areas of peat and clay exposures</t>
  </si>
  <si>
    <t>Prohibition of recreational activities in areas of peat and clay exposures and blue mussel beds</t>
  </si>
  <si>
    <t xml:space="preserve"> </t>
  </si>
  <si>
    <t>Sefton Borough Council</t>
  </si>
  <si>
    <t>Wirral Borough Council</t>
  </si>
  <si>
    <t>Not known</t>
  </si>
  <si>
    <t>Prohibition of recreational angling</t>
  </si>
  <si>
    <t>Prohibition of fossil collection</t>
  </si>
  <si>
    <t>Costs will comprise: publishing public notices, publishing the notice once an order is made, and the manufacture and erection of signs.  The cost of the consultation and Notices is £0.008m (Newham Borough Council Report, March 2011) and signage is £0.00009m (average estimation from three quotes supplied to Regional MCZ Projects, 2012). It is anticipated that a minimum of two dog faeces disposal bins will need to be installed at a one off cost of £0.0004m and annual maintenance costs of £0.0005m/yr.</t>
  </si>
  <si>
    <t>Costs will comprise: publishing public notices, publishing the notice once an order is made, and the manufacture and erection of signs.  The cost of the consultation and Notices is £0.008m (Newham Borough Council Report, March 2011) and signage is £0.00004m (average estimation from three quotes supplied to Regional MCZ Projects, 2012). It is anticipated that a minimum of two dog faeces disposal bins will need to be installed at a one off cost of £0.0004m and annual maintenance costs of £0.0005m/yr.</t>
  </si>
  <si>
    <t>No measure</t>
  </si>
  <si>
    <t>It is anticipated that a minimum of two dog faeces disposal bins will need to be installed at a one off cost of £0.0004m and annual maintenance costs of £0.0005m/yr.</t>
  </si>
  <si>
    <t>Local Authority (Pagham District Council or West Sussex County Council)</t>
  </si>
  <si>
    <t>Walkers, dog walkers and bird watchers encouraged to keep to designated paths to prevent removal and disturbance of the plants and animals and no digging in the shingle spit.</t>
  </si>
  <si>
    <t>Local Authority (Essex County Council or Tendring District Council)</t>
  </si>
  <si>
    <t>Walkers encouraged to keep to designated paths to prevent removal and disturbance of the plants and animals.</t>
  </si>
  <si>
    <t>Walkers encouraged to keep to designated paths to prevent removal and disturbance of the plants and animals. Prohibition of bait digging, sapphire collection etc.</t>
  </si>
  <si>
    <t>Code of conduct</t>
  </si>
  <si>
    <t>Installation of signage. Two large signs (A1/2) at £1500/sign. Includes costs for installation, materials, design and illustration costs*</t>
  </si>
  <si>
    <t>Installation of signage. Two signs per MCZ at £45/sign 
Two dog bins per site at £175/bin
Emptying of bins at £500/yr per MCZ*</t>
  </si>
  <si>
    <t>Prohibition of bait digging, sapphire collection etc.</t>
  </si>
  <si>
    <t>1) Voluntary agreement
2) IFCA/MMO byelaw or order</t>
  </si>
  <si>
    <t>Restrictions upon recreational craft and commercial vessels to prevent scour/wash and damage from access and anchoring.</t>
  </si>
  <si>
    <t>Prohibition of bait digging, sapphire collection etc. Restrictions upon education and research to limit damage to features</t>
  </si>
  <si>
    <t>Restrictions upon jet-skis, dog walkers, walkers, rockpooling and education trips</t>
  </si>
  <si>
    <t>East Riding of Yorkshire council</t>
  </si>
  <si>
    <t>North Norfolk district council</t>
  </si>
  <si>
    <t>Installation of signage. Five signs at £50/sign (ave. estimate) which covers material for sign and labour costs to install sign. Actual cost will vary depending on size of size, material used and how the signs are installed (hammered into ground, concreted in or attached to fencing). Estimated that on average each sign would need to be replaced every five years.</t>
  </si>
  <si>
    <t>Installation of signage. Two signs at £50/sign (ave. estimate) which covers material for sign and labour costs to install sign. Actual cost will vary depending on size of size, material used and how the signs are installed (hammered into ground, concreted in or attached to fencing). Estimated that on average each sign would need to be replaced every five years.</t>
  </si>
  <si>
    <t>Unit cost assumptions made for the purpose of the IA, and provided by the IFCAs and MMO, are listed on Tables 19 and 23 respectively.</t>
  </si>
  <si>
    <t>Description of management restriction</t>
  </si>
  <si>
    <t>11 Cumbrian Coast</t>
  </si>
  <si>
    <t>Potential Co-Location Zone (PCLZ)</t>
  </si>
  <si>
    <t>Reference Area K Tarn Point</t>
  </si>
  <si>
    <t>11
Berwick Coast Reference Area</t>
  </si>
  <si>
    <t xml:space="preserve">10
The Swale Estuary </t>
  </si>
  <si>
    <t>Straddles 6nm</t>
  </si>
  <si>
    <t>Table 19a. North Western IFCA Implementation Costs for IFCA Byelaw</t>
  </si>
  <si>
    <t>Tab 19b. IFCA enforcement of fisheries management for sites within 6nm where IFCAs were unable to provide their own information (sourced from MMO)</t>
  </si>
  <si>
    <t>Table 19c: Assumptions for implementation of voluntary agreements and codes of conduct applied to sites within 6nm if IFCA unable to provide own costs (sourced from MMO)</t>
  </si>
  <si>
    <t>Table 19e. Devon &amp; Severn IFCA Implementation Cost Assumptions</t>
  </si>
  <si>
    <t>Table 19d. Cornwall IFCA Implementation Cost Assumptions</t>
  </si>
  <si>
    <t>Table 19f. Isle of Scilly IFCA Surveillance of Voluntary Agreement Cost Assumptions</t>
  </si>
  <si>
    <t>Table 19e.  Northumberland IFCA Implementation and Enforcement Costs</t>
  </si>
  <si>
    <t>Type of Cost</t>
  </si>
  <si>
    <t>Table 19f. Eastern IFCA Enforcement Costs</t>
  </si>
  <si>
    <t>Not provided</t>
  </si>
  <si>
    <t>Tables 19g. Kent &amp; Essex IFCA and Sussex IFCA</t>
  </si>
  <si>
    <t>Table 23a: MMO implementation costs for recreational management measures within 12nm</t>
  </si>
  <si>
    <t>Table 23b: MMO enforcement costs for recreational management measures within 12 nm</t>
  </si>
  <si>
    <t>Table 23c: MMO enforcement costs for fisheries management measures outside of 6 nm</t>
  </si>
  <si>
    <t>Cost assumption</t>
  </si>
  <si>
    <t>Table 23d: MMO additional administration costs</t>
  </si>
  <si>
    <t>Table 24: Signage costs (implementation and enforcement where required are included in MMO costs on Tables 20 and 21)</t>
  </si>
  <si>
    <t>* Costs have been provided by Kent Wildlife Trust, Natural England and Thanet Coast Project (2011) pers. comm.</t>
  </si>
  <si>
    <t>1) Voluntary agreement
2) MMO byelaw**</t>
  </si>
  <si>
    <t>** Costs for implementing and enforcing the management measure are provided in Tables 20 and 21</t>
  </si>
  <si>
    <t>Prohibition of vessel anchoring and wildfowling and dog owners are required to remove dog faeces in the entire site</t>
  </si>
  <si>
    <t>Prohibition of vessel anchoring and wildfowling in the entire site.</t>
  </si>
  <si>
    <t>Erme Estuary</t>
  </si>
  <si>
    <t>Total costs</t>
  </si>
  <si>
    <t>LA/Private: signage maintenance costs</t>
  </si>
  <si>
    <t>LA/Private: signage installation costs</t>
  </si>
  <si>
    <t>Installation of signage by local authority or private landowner</t>
  </si>
  <si>
    <t>Maintenance of signage by local authority or private landowner</t>
  </si>
  <si>
    <t>Net present value</t>
  </si>
  <si>
    <t>Prohibition of vessel anchoring in the entire site. Boundaries for this site are yet to be determined.</t>
  </si>
  <si>
    <t xml:space="preserve">Scenario 1: No additional management </t>
  </si>
  <si>
    <t>Scenario 1: Prohibition of eel fishery from the entire site</t>
  </si>
  <si>
    <t>Prohibition of recreational angling in the site</t>
  </si>
  <si>
    <t>One-off cost for voluntary agreement (not available from NWIFCA so based on MMO recreation implementation costs for low risk sites). Cost, £</t>
  </si>
  <si>
    <t>One-off cost for IFCA byelaw (assuming one separate byelaw for each site, provided by NWIFCA). Cost, £</t>
  </si>
  <si>
    <t>Annual cost for voluntary agreement (based on MMO cost assumptions for fisheries enforcement outside of 6nm)
Cost, £</t>
  </si>
  <si>
    <t>Annual cost for IFCA byelaw or order (based on MMO cost assumptions for fisheries enforcement outside of 6nm)
Cost, £</t>
  </si>
  <si>
    <t>One-off cost for voluntary agreement (not available from CIFCA so based on MMO recreation implementation costs for low risk sites).  
Cost, £</t>
  </si>
  <si>
    <t>One-off cost for IFCA byelaw (assuming one separate byelaw for each site, provided by CIFCA).
Cost, £</t>
  </si>
  <si>
    <t>One-off cost for voluntary agreement (not available from D&amp;SIFCA so based on MMO recreation implementation costs for low risk sites). 
Cost, £</t>
  </si>
  <si>
    <t>One-off cost for IFCA byelaw (assuming one separate byelaw for each site, provided by D&amp;SIFCA).
Cost, £</t>
  </si>
  <si>
    <t>One-off cost for voluntary agreement (based on  MMO recreation implementation costs for the remaining sites sites). Cost, £</t>
  </si>
  <si>
    <t>One-off cost for IFCA byelaw (assuming one separate byelaw for each site, average of IFCA byelaw costs used).
Ongoing review/monitoring costs are not included.
Cost, £</t>
  </si>
  <si>
    <t>Annual costs for voluntary agreement (based on K&amp;EIFCA costs for 2 sites and MMO costs for fisheries enforcement outside of 6nm in the remaining sites)
Cost, £</t>
  </si>
  <si>
    <t>Annual costs for IFCA byelaw or order (based on MMO cost assumptions for fisheries enforcement outside of 6nm)
Cost, £</t>
  </si>
  <si>
    <t>One-off cost for voluntary agreement (not available from IoSIFCA so based on MMO recreation implementation costs for low risk sites). 
Cost, £</t>
  </si>
  <si>
    <t>One-off cost for IFCA byelaw (assuming one separate byelaw for each site).
Cost, £</t>
  </si>
  <si>
    <t>Annual cost for voluntary agreement (provided by IoSIFCA)
Cost, £</t>
  </si>
  <si>
    <t>One-off cost for voluntary agreement, education programme or code of conduct (provided by NIFCA). 
Cost, £</t>
  </si>
  <si>
    <t>One-off cost for IFCA byelaw (assuming one separate byelaw for each site). Provided by NIFCA.
Cost, £</t>
  </si>
  <si>
    <t>Annual cost for voluntary agreement, education programme or code of conduct (provided by NIFCA). Cost, £</t>
  </si>
  <si>
    <t>Annual cost for IFCA byelaw or order (provided by NIFCA)
Cost, £</t>
  </si>
  <si>
    <t>One-off cost for voluntary agreement (not available from EIFCA so based on MMO recreation implementation costs for low risk sites). Cost, £</t>
  </si>
  <si>
    <t>One-off cost for IFCA byelaw (assuming one separate byelaw for each site). Taken as an average of all IFCA costs provided for IA. Cost, £</t>
  </si>
  <si>
    <t>Annual cost for voluntary agreement (based on MMO cost assumptions for fisheries enforcement outside of 6nm). Cost, £</t>
  </si>
  <si>
    <t>Annual cost for IFCA byelaw or order (provided by EIFCA). Highest value used in range provided used.
Cost, £</t>
  </si>
  <si>
    <t>One-off cost for voluntary agreement or code of conduct (provided by K&amp;EIFCA). Cost, £</t>
  </si>
  <si>
    <t>One-off cost for IFCA byelaw or prohibition order (assuming one separate byelaw for each site). Provided by K&amp;EIFCA. Cost, £</t>
  </si>
  <si>
    <t>Annual cost for voluntary agreement or code of conduct (provided by K&amp;EIFCA). Cost, £</t>
  </si>
  <si>
    <t>Annual cost for IFCA byelaw or prohibition order (assuming one separate byelaw for each site). Provided by K&amp;EIFCA. Cost, £</t>
  </si>
  <si>
    <t>Prohibition of wildfowling</t>
  </si>
  <si>
    <t xml:space="preserve">Enforcement for sites within 12nm that require MMO management measures for recreation.
</t>
  </si>
  <si>
    <t>Management implementation cost (depending on complexity of the site)</t>
  </si>
  <si>
    <t>Management cost assumptions (provided by MMO)</t>
  </si>
  <si>
    <t xml:space="preserve">  '-' = not applicable</t>
  </si>
  <si>
    <t>Distance category offshore</t>
  </si>
  <si>
    <t>IFCA
(implementation and enforcement of fisheries and angling management within 6nm)</t>
  </si>
  <si>
    <t>MMO
(implementation and enforcement of recreational management out to 12nm not including angling, and enforcement of fisheries management outside of 6nm)</t>
  </si>
  <si>
    <t>LA/Private: signage costs</t>
  </si>
  <si>
    <t>In both scenarios</t>
  </si>
  <si>
    <t>One-off implementation cost, £m</t>
  </si>
  <si>
    <t>Annual surveillance cost, £m</t>
  </si>
  <si>
    <t>Annual enforcement cost, £m</t>
  </si>
  <si>
    <t>Straddles both 6nm and 12nm</t>
  </si>
  <si>
    <t>Within 6nm</t>
  </si>
  <si>
    <t>Straddles 12nm</t>
  </si>
  <si>
    <t>One-off installation cost, £</t>
  </si>
  <si>
    <t>One-off implementation cost, £</t>
  </si>
  <si>
    <t>Annual enforcement cost, £</t>
  </si>
  <si>
    <t>Annual surveillance cost, £</t>
  </si>
  <si>
    <t>Straddles 6nm and 12 nm</t>
  </si>
  <si>
    <t>Between 6nm and 12nm</t>
  </si>
  <si>
    <t>No additional management required.</t>
  </si>
  <si>
    <t>Best estimate (mid-point)</t>
  </si>
  <si>
    <t>Straddles 6nm and 12nm</t>
  </si>
  <si>
    <t>Only the best-estimate of cost (the mid-point of the low and high cost) is provided.</t>
  </si>
  <si>
    <t>Mid point</t>
  </si>
  <si>
    <t>Balanced Seas</t>
  </si>
  <si>
    <t>Finding Sanctuary</t>
  </si>
  <si>
    <t>Net Gain</t>
  </si>
  <si>
    <t>All</t>
  </si>
  <si>
    <r>
      <t xml:space="preserve">Annual cost for voluntary agreement or code of conduct (provided by </t>
    </r>
    <r>
      <rPr>
        <b/>
        <sz val="10"/>
        <color indexed="8"/>
        <rFont val="Arial"/>
        <family val="2"/>
      </rPr>
      <t xml:space="preserve">Sussex </t>
    </r>
    <r>
      <rPr>
        <b/>
        <sz val="10"/>
        <color theme="1"/>
        <rFont val="Arial"/>
        <family val="2"/>
      </rPr>
      <t>IFCA). Cost, £</t>
    </r>
  </si>
  <si>
    <r>
      <t xml:space="preserve">Annual cost for IFCA byelaw or prohibition order (assuming one separate byelaw for each site). Provided by </t>
    </r>
    <r>
      <rPr>
        <b/>
        <sz val="10"/>
        <color indexed="8"/>
        <rFont val="Arial"/>
        <family val="2"/>
      </rPr>
      <t xml:space="preserve">Sussex </t>
    </r>
    <r>
      <rPr>
        <b/>
        <sz val="10"/>
        <color theme="1"/>
        <rFont val="Arial"/>
        <family val="2"/>
      </rPr>
      <t>IFCA. Cost, £</t>
    </r>
  </si>
  <si>
    <r>
      <t xml:space="preserve">High risk inshore site i.e. a site lying within 12nm with high levels of activity/high risk of non-compliance </t>
    </r>
    <r>
      <rPr>
        <b/>
        <u/>
        <sz val="10"/>
        <color theme="1"/>
        <rFont val="Arial"/>
        <family val="2"/>
      </rPr>
      <t>or</t>
    </r>
    <r>
      <rPr>
        <b/>
        <sz val="10"/>
        <color theme="1"/>
        <rFont val="Arial"/>
        <family val="2"/>
      </rPr>
      <t xml:space="preserve"> Low risk offshore site i.e. a site lying outside 12nm with low levels of activity/low risk of non-compliance</t>
    </r>
  </si>
  <si>
    <r>
      <t>Advertisement</t>
    </r>
    <r>
      <rPr>
        <sz val="10"/>
        <color rgb="FF000000"/>
        <rFont val="Arial"/>
        <family val="2"/>
      </rPr>
      <t xml:space="preserve"> (Fishing News and 3 local newspapers)</t>
    </r>
  </si>
  <si>
    <r>
      <t xml:space="preserve">Annual surveillance costs: 
</t>
    </r>
    <r>
      <rPr>
        <sz val="10"/>
        <color theme="1"/>
        <rFont val="Arial"/>
        <family val="2"/>
      </rPr>
      <t xml:space="preserve">
</t>
    </r>
  </si>
  <si>
    <r>
      <t xml:space="preserve">One-off implementation costs: </t>
    </r>
    <r>
      <rPr>
        <sz val="10"/>
        <color theme="1"/>
        <rFont val="Arial"/>
        <family val="2"/>
      </rPr>
      <t xml:space="preserve">Not provided by EIFCA - based on MMO recreation implementation costs. </t>
    </r>
  </si>
  <si>
    <r>
      <t>Closed to benthic trawling over the on Rossworm (</t>
    </r>
    <r>
      <rPr>
        <i/>
        <sz val="10"/>
        <color rgb="FF000000"/>
        <rFont val="Arial"/>
        <family val="2"/>
      </rPr>
      <t xml:space="preserve">Sabellaria spinulosa) </t>
    </r>
    <r>
      <rPr>
        <sz val="10"/>
        <color rgb="FF000000"/>
        <rFont val="Arial"/>
        <family val="2"/>
      </rPr>
      <t>reef and Native Oyster (</t>
    </r>
    <r>
      <rPr>
        <i/>
        <sz val="10"/>
        <color rgb="FF000000"/>
        <rFont val="Arial"/>
        <family val="2"/>
      </rPr>
      <t>Ostrea edulis</t>
    </r>
    <r>
      <rPr>
        <sz val="10"/>
        <color rgb="FF000000"/>
        <rFont val="Arial"/>
        <family val="2"/>
      </rPr>
      <t>)</t>
    </r>
  </si>
  <si>
    <t>Finding sanctuary</t>
  </si>
  <si>
    <t xml:space="preserve">Balanced Seas </t>
  </si>
  <si>
    <r>
      <t xml:space="preserve">5. Total estimated cost £18,316 (suggest rounding to </t>
    </r>
    <r>
      <rPr>
        <b/>
        <sz val="10"/>
        <rFont val="Arial"/>
        <family val="2"/>
      </rPr>
      <t>£20,000</t>
    </r>
    <r>
      <rPr>
        <sz val="10"/>
        <rFont val="Arial"/>
        <family val="2"/>
      </rPr>
      <t>)</t>
    </r>
  </si>
  <si>
    <r>
      <t xml:space="preserve">3. Total estimated cost £3,968 (suggest rounding to </t>
    </r>
    <r>
      <rPr>
        <b/>
        <sz val="10"/>
        <rFont val="Arial"/>
        <family val="2"/>
      </rPr>
      <t>£4,000</t>
    </r>
    <r>
      <rPr>
        <sz val="10"/>
        <rFont val="Arial"/>
        <family val="2"/>
      </rPr>
      <t xml:space="preserve"> to avoid any suggestion the estimate is particularly robust).</t>
    </r>
  </si>
  <si>
    <t>Balanced seas</t>
  </si>
  <si>
    <t>1. NWIFCA Implementation Costs</t>
  </si>
  <si>
    <t>2. NWIFCA Enforcement Costs</t>
  </si>
  <si>
    <t>3. CIFCA Implementation Costs</t>
  </si>
  <si>
    <t>4. CIFCA Enforcement Costs</t>
  </si>
  <si>
    <t>5. D&amp;SIFCA Implementation Costs</t>
  </si>
  <si>
    <t>6. D&amp;SIFCA Enforcement Costs</t>
  </si>
  <si>
    <t>7. SIFCA Implementation Costs</t>
  </si>
  <si>
    <t>8. SIFCA Enforcement Costs</t>
  </si>
  <si>
    <t>9. IoSIFCA Implementation Costs</t>
  </si>
  <si>
    <t>10. IoSIFCA Enforcement Costs</t>
  </si>
  <si>
    <t>11. NIFCA Implementation Costs</t>
  </si>
  <si>
    <t>12. NIFCA Enforcement Costs</t>
  </si>
  <si>
    <t>13. EIFCA Implementation Costs</t>
  </si>
  <si>
    <t>14. EIFCA Enforcement Costs</t>
  </si>
  <si>
    <t>15. K&amp;EIFCA Implementation Cost</t>
  </si>
  <si>
    <t>16. K&amp;EIFCA Enforcement Costs</t>
  </si>
  <si>
    <t>17. SUSSEX IFCA Implementation</t>
  </si>
  <si>
    <t>18. SUSSEX IFCA Enforcement Costs</t>
  </si>
  <si>
    <t>19. IFCA Cost Assumptions</t>
  </si>
  <si>
    <t>20.MMO Implementation Costs-Rec</t>
  </si>
  <si>
    <t>21. MMO Enforcement Costs -Rec</t>
  </si>
  <si>
    <t>22. MMO Enforcement Costs -Fish</t>
  </si>
  <si>
    <t>23. MMO Assumptions</t>
  </si>
  <si>
    <t>24. Signage Costs</t>
  </si>
  <si>
    <t>26. Defra Cost Assumptions</t>
  </si>
  <si>
    <t>28. Total Costs - Reg &amp; Nat</t>
  </si>
  <si>
    <t>29. Low Cost Scenario</t>
  </si>
  <si>
    <t>30. High Cost Scenario</t>
  </si>
  <si>
    <t>Scenario 1 : Closure of entire site to all commercial and non-commercial fisheries</t>
  </si>
  <si>
    <t>Boundaries for this site are not yet determined and so no management scenarios have been identified. There is significant fishing in this site.</t>
  </si>
  <si>
    <t xml:space="preserve">Scenario 1: Zoned closure to nets of a 2m depth contour against the shoreline    </t>
  </si>
  <si>
    <t xml:space="preserve">Scenario 1 – This scenario is not considered for this site
Scenario 2 - Closed to all gears, recreational angling and hand-collection of intertidal flora and fauna.
</t>
  </si>
  <si>
    <t>Scenario 1 : No additional management</t>
  </si>
  <si>
    <t>2) Prosecution costs are based on an average cost of pursuing prosecution of £1,000 per prosecution (which includes solicitors' fees and time spent in court) and an average value of a £100 fine per successful prosecution, which would be paid to the treasury. A maximum of two prosecutions per year are assumed.  Total estimated prosecution costs = (cost of pursing prosecution*no of prosecutions) - (values of fines paid*number of successful prosecutions)</t>
  </si>
  <si>
    <t xml:space="preserve">Little commercial fishing takes place within this site.. IFCA have stated byelaw unlikely to be necessary - voluntary agreement most likely measure to be implemented. Common rights are in existence which may affect feasibility and effectiveness of management measures.  Max 4 days additional surveillance needed by organizations besides IFCA at £125 per day (names not given).           </t>
  </si>
  <si>
    <t>IFCA question data records. A survey is needed to confirm where feature occurs.        Fisheries sector says benthic trawling does not overlap with this feature</t>
  </si>
  <si>
    <r>
      <t xml:space="preserve">Adaptive management would be required since the </t>
    </r>
    <r>
      <rPr>
        <i/>
        <sz val="10"/>
        <color rgb="FF000000"/>
        <rFont val="Arial"/>
        <family val="2"/>
      </rPr>
      <t>Sabellaria</t>
    </r>
    <r>
      <rPr>
        <sz val="10"/>
        <color rgb="FF000000"/>
        <rFont val="Arial"/>
        <family val="2"/>
      </rPr>
      <t xml:space="preserve"> moves. Potting does not occur on top of reefs – whelk potting and set netting may occur in the general area but not directly on top of the feature.                                                he site needs to be survey for rossworm reef. Benthic trawling does not occur over reefs. Restrictions over extensive reefs would be fine but light trawling gear should be allowed in areas with only isolated spots of sabellaria.  The site needs to be survey for rossworm reef.</t>
    </r>
  </si>
  <si>
    <t>MMO implementations costs are based on information provided by MCET for CEFAS April 2011. Maximum and minimum costs are provided to give a range of estimates. All figures are approximate estimates and are based on averages. The MMO has not yet carried out a full process to review the byelaws and the costs provided here are based on assumptions relating to potential work requirements. Management measures such as byelaws are also subject to a review process during their lifetime (e.g. yearly for the first 2 years and then 5-yearly after that). The costs provided here take into account the initial implementation costs only and not ongoing review costs.  Staff costs have been taken from the total cost per hour/day which includes pension and Employers National Insurance cost and is rounded up. This is based on costs supplied by MMO finance team April 27th 2011.</t>
  </si>
  <si>
    <t xml:space="preserve">1) Staff time (HEO x 16 days) = £2511
Staff travel/accommodation based on overnight stay of £75 and train travel of £150 each (2 officers per meeting) = £2250
Meeting costs (5 meetings/20 stakeholders £2000 each) based on average room hire and refreshment provision. Estimates supplied by MMO stakeholder team = £10000
2) Staff time (HEO x 44 days) = £6900
Meeting costs (5 meetings/20 stakeholders £2000 each) based on average room hire and refreshment provision. Estimates supplied by MMO stakeholder team= £10000
Staff travel/accommodation based on overnight stay of £75 and train travel of £150 each (2 officers per meeting) = £2250
Public notices (8 x £500 each) = £4000
Total legal advice and drafting (Grade 7x 2 days) = £506
</t>
  </si>
  <si>
    <t>£ 9,100 per day</t>
  </si>
  <si>
    <t xml:space="preserve">Scenario 1: No additional management. 
Scenario 2: RSG suggestion (Closure of subtidal mud to nephrops fishery)
Scenario 3: Zoned management - Closure of subtidal mud to bottom trawls and dredges.
Scenario 4: Closed to bottom trawls and dredges.
</t>
  </si>
  <si>
    <t>2. Provision of drafting advice to lawyers (assume 1 full day for Grade 7 i.e. £42/hr x 7.2hr = £302/day), drafting of statutory instrument (assume the equivalent of two full weeks of Grade 7 lawyer i.e. £42 x 7.2hr x 10days = (£3,024) and any necessary follow-up (1 full week of policy and lawyer Grade 7’s time i.e. £84/hr x 7.2hr x 5days = £3,024).</t>
  </si>
  <si>
    <t>3. Cover for scrutiny of measures in Parliament and possibility of formal debate before approval (1 full week of policy and lawyer Grade 7 and HEO’s time i.e. (£84/hr+£26/hr) x 7.2hrs x 5 days = £3,960).</t>
  </si>
  <si>
    <t xml:space="preserve">4. Drafting of policy guidance (to enforcement bodies) for each site (2 full weeks of Grade 7 policy and lawyers’ time i.e. £84/hr x 7.2hrs x 10 days = £6,048). </t>
  </si>
  <si>
    <t>Annual maintenance cost, £</t>
  </si>
  <si>
    <t>Annual enforcement/ surveillance cost, £m</t>
  </si>
  <si>
    <t>IFCA implementation of commercial fisheries and recreational management measure costs &lt;6nm</t>
  </si>
  <si>
    <t>Low and high cost scenario, £</t>
  </si>
  <si>
    <t>Low cost scenario:  cost per site per year for voluntary agreement, £</t>
  </si>
  <si>
    <t>High cost scenario:  cost per site per year for MMO byelaw, £</t>
  </si>
  <si>
    <t>Cost per site per year, £</t>
  </si>
  <si>
    <t>Additional one-off cost assumed to be incurred in 2013, £</t>
  </si>
  <si>
    <t>Additional annual costs, £</t>
  </si>
  <si>
    <t>Annual cost per site - minimum. Used for enforcement of voluntary agreements within 6nm, £</t>
  </si>
  <si>
    <t>Annual cost per site - maximum. Used for enforcement of IFCA byelaws within 6nm, £</t>
  </si>
  <si>
    <t>Estimated one-off cost per action, £</t>
  </si>
  <si>
    <t>Complexity of site costs, £</t>
  </si>
  <si>
    <t>Code of conduct/ Byelaw, £</t>
  </si>
  <si>
    <t>TOTAL Implementation (one-off) cost, £</t>
  </si>
  <si>
    <t>TOTAL Monitoring/ enforcement (annual) cost, £</t>
  </si>
  <si>
    <t>Low, £</t>
  </si>
  <si>
    <t>High, £</t>
  </si>
  <si>
    <t>One-off cost for IFCA byelaw or prohibition order (assuming one separate byelaw for each site). Provided by SuIFCA. Cost, £</t>
  </si>
  <si>
    <t>One-off cost for voluntary agreement or code of conduct (provided by SuIFCA). Cost, £</t>
  </si>
  <si>
    <t xml:space="preserve">Dog Control Order to be put in place for the entire foreshore within the Reference Area rMCZ.  </t>
  </si>
  <si>
    <t>Local Authority</t>
  </si>
  <si>
    <t>Local Authority (Thanet District Council)</t>
  </si>
  <si>
    <t xml:space="preserve">Walkers and rockpoolers encouraged to keep to designated paths to prevent removal and disturbance of the plants and animals.  </t>
  </si>
  <si>
    <t>IFCA Costs and Assumptions</t>
  </si>
  <si>
    <t>MMO Costs and Assumptions</t>
  </si>
  <si>
    <t>Local Authority and Private Landowner Costs and Assumptions</t>
  </si>
  <si>
    <t>Defra Costs and Assumptions</t>
  </si>
  <si>
    <t>Total Management Costs and Assumptions</t>
  </si>
  <si>
    <t>rMCZ</t>
  </si>
  <si>
    <t>Distance offshore category of rMCZ</t>
  </si>
  <si>
    <t xml:space="preserve">Scenario 1: Entire rMCZ is open to all gear types.
Scenario 2*: 
• Closure of areas of high energy circalittoral rock to pots and traps only.
• Closure of areas of biogenic reefs, honeycomb worm reefs, peat and clay exposures and mussel beds to hand collection of shellfish.
• Gill netting and vessel speed managed out to 1km offshore from St. Bees’ Head only. The required management has not yet been identified and is subject to further stakeholder discussion. For the purpose of the IA, it is assumed that no management of gill netting and vessel speed will be required.
Scenario 3**: Closure of entire rMCZ to bottom trawls, dredges, hooks and lines, nets (including gill netting) and pots and traps and collection by hand.
* This is the management scenario identified by the vulnerability assessment using information collected from stakeholders.
** Natural England and the JNCC advise that hooks and lines, nets, pots and traps need to be managed in the vicinity of Peat and Clay Exposures, High Energy Infralittoral Rock and High Energy Intertidal Rock only; and that collection by hand needs to be managed only in the vicinity of Intertidal Sand and Muddy Sand, Peat and Clay Exposures and Intertidal Underboulder Communities. However for ease of analysis, the loss of landings estimate represents the loss of landings from the entire rMCZ and as such will be an over-estimate.
</t>
  </si>
  <si>
    <t xml:space="preserve">Scenario 1: Closure of entire rMCZ to all commercial fisheries. Including hand-collection of intertidal flora and fauna and recreational angling.
</t>
  </si>
  <si>
    <t xml:space="preserve">Scenario 1:  Closure of entire rMCZ to all commercial fisheries. Including hand-collection of intertidal flora and fauna and recreational angling.
</t>
  </si>
  <si>
    <t xml:space="preserve">Scenario 1: Entire rMCZ is open to all gear types.
Scenario 2*: Closure of the rMCZ to bottom trawls around peat and clay exposures only.
Scenario 3**: Closure of the entire rMCZ to bottom trawls, hooks and lines, nets, pots and traps and collection by hand.
* This is the management scenario identified by the vulnerability assessment using information collected from stakeholders.
** Natural England and the JNCC advise that bottom trawls, hooks and lines, nets, pots and traps, and collection by hand need to be managed in the vicinity of peat and clay exposures only but for ease of analysis, and as the locations of peat and clay exposures are not fully known at this time, the loss of landings estimate represents the loss of landings from the entire rMCZ.
</t>
  </si>
  <si>
    <t xml:space="preserve">Source of costs of the rMCZ
JNCC and Natural England have advised that there is considerable uncertainty about whether additional management of bottom trawling, hooks and lines, nets, pots and traps and the use of hooks and lines will be required for certain features potentially protected by the rMCZ.  Therefore, two scenarios have been employed in the IA for these fisheries to reflect this uncertainty: no additional management, and closure of the fishery within the site.  Should the site be designated, the management that will be required will fall somewhere within this range.
Scenario 1: Entire rMCZ is open to all gear types.
Scenario 2*: Closure of areas of blue mussel beds for hand collection of shellfish and bait digging.
Scenario 3**: Closure of areas of peat and clay exposures to bottom trawls, hooks and lines and nets, and collection by hand.
* This is the management scenario identified by the vulnerability assessment using information collected from stakeholders.
** Natural England and the JNCC advise that bottom trawls, hooks and lines and nets, and collection by hand need to be managed in the vicinity of peat and clay exposures only but for ease of analysis, and as the locations of peat and clay exposures are not fully known at this time, the loss of landings estimate represents the loss of landings from the entire rMCZ. As such the estimate of landings affected will be an over-estimate.
</t>
  </si>
  <si>
    <t>Scenario 1: Entire rMCZ is open to all gear types. 
Scenario 2*: Closure of entire rMCZ to bottom trawls (excluding seine nets) and dredges.
Scenario 3: Closure of entire rMCZ to bottom trawls and dredges.
* This is the management scenario identified by the vulnerability assessment using information collected from stakeholders.</t>
  </si>
  <si>
    <t>Irish Sea Conservation Zones</t>
  </si>
  <si>
    <t>rMCZ 11 Cumbrian Coast</t>
  </si>
  <si>
    <t>Regional Project Area</t>
  </si>
  <si>
    <t>rMCZ 15 
Solway Estuary</t>
  </si>
  <si>
    <t>rMCZ 16
Wyre-Lune Estuary</t>
  </si>
  <si>
    <t>rMCZ 17 
Ribble Estuary</t>
  </si>
  <si>
    <t>rMCZ 10 
Allonby Bay</t>
  </si>
  <si>
    <t>rMCZ 8 
Fylde Offshore</t>
  </si>
  <si>
    <t xml:space="preserve">rMCZ 2
West of Walney </t>
  </si>
  <si>
    <t xml:space="preserve">rMCZ 14
Hilbre Island
</t>
  </si>
  <si>
    <t xml:space="preserve">rMCZ 13
Sefton Coast
</t>
  </si>
  <si>
    <r>
      <t xml:space="preserve">rMCZ Reference Area Z 
</t>
    </r>
    <r>
      <rPr>
        <i/>
        <sz val="10"/>
        <color theme="1"/>
        <rFont val="Arial"/>
        <family val="2"/>
      </rPr>
      <t>in rMCZ 13</t>
    </r>
  </si>
  <si>
    <r>
      <t xml:space="preserve">rMCZ Reference Area H Allonby Bay
</t>
    </r>
    <r>
      <rPr>
        <i/>
        <sz val="10"/>
        <color theme="1"/>
        <rFont val="Arial"/>
        <family val="2"/>
      </rPr>
      <t>in rMCZ 10</t>
    </r>
  </si>
  <si>
    <r>
      <t xml:space="preserve">rMCZ Reference Area J (just north of St. Bees’ Head)
</t>
    </r>
    <r>
      <rPr>
        <i/>
        <sz val="10"/>
        <color theme="1"/>
        <rFont val="Arial"/>
        <family val="2"/>
      </rPr>
      <t>in rMCZ 11</t>
    </r>
  </si>
  <si>
    <r>
      <t xml:space="preserve">rMCZ Reference Area I (just south of St. Bees’ Head)
</t>
    </r>
    <r>
      <rPr>
        <i/>
        <sz val="10"/>
        <color theme="1"/>
        <rFont val="Arial"/>
        <family val="2"/>
      </rPr>
      <t>in rMCZ 11</t>
    </r>
  </si>
  <si>
    <t>rMCZ Reference Area K Tarn Point</t>
  </si>
  <si>
    <t>Scenario 1: Entire rMCZ is open to all gear types. 
Scenario 2*: Closure of entire rMCZ to bottom trawls (excluding seine nets) and dredges.
Scenario 3: Closure of entire rMCZ to bottom trawls and dredges.
* This is the management scenario identified by the vulnerability assessment using information collected from stakeholders.</t>
  </si>
  <si>
    <t>rMCZ Reference Area W Barrow South</t>
  </si>
  <si>
    <t>rMCZ Reference Area T Cunning Point</t>
  </si>
  <si>
    <t>rMCZ Reference Area Y Walney Island North</t>
  </si>
  <si>
    <t>Number of management measures</t>
  </si>
  <si>
    <t>Number of sites with additional management</t>
  </si>
  <si>
    <t xml:space="preserve">MCZ IA Assumptions: Management costs - North Western IFCA management measure implementation costs for rMCZs </t>
  </si>
  <si>
    <t>Table 2: North Western IFCA management measure enforcement costs for rMCZs within 6nm only, where it is assumed that additional management of fisheries and recreational angling is required</t>
  </si>
  <si>
    <t>MCZ IA Assumptions: Management costs - North Western IFCA management measure enforcement costs for rMCZs</t>
  </si>
  <si>
    <t>rMCZ Whitsand and Looe Bay</t>
  </si>
  <si>
    <t xml:space="preserve">rMCZ Reference Area The Fal </t>
  </si>
  <si>
    <t>rMCZ The Manacles</t>
  </si>
  <si>
    <t xml:space="preserve">rMCZ Mounts Bay </t>
  </si>
  <si>
    <t xml:space="preserve">rMCZ Lands End </t>
  </si>
  <si>
    <t>rMCZ Newquay and the Gannel</t>
  </si>
  <si>
    <t>rMCZ Padstow Bay and Surrounds</t>
  </si>
  <si>
    <t xml:space="preserve">rMCZ Hartland Point to Tintagel </t>
  </si>
  <si>
    <t xml:space="preserve">rMCZ Camel Estuary
</t>
  </si>
  <si>
    <t xml:space="preserve">rMCZ Tamar Estuary sites
</t>
  </si>
  <si>
    <t xml:space="preserve">rMCZ Upper Fowey and Pont Pill
</t>
  </si>
  <si>
    <t>Table 1: North Western IFCA management measure implementation costs for rMCZs within 6nm only, where it is assumed that additional management of fisheries and recreational angling is required</t>
  </si>
  <si>
    <t>MCZ IA Assumptions: Management costs - Cornwall IFCA management measure implementation costs for rMCZs</t>
  </si>
  <si>
    <t>Table 3: Cornwall IFCA management measure implementation costs for rMCZs within 6nm only, where it is assumed that additional management of fisheries and recreational angling is required</t>
  </si>
  <si>
    <t>Scenario 1: No additional management
Scenario 2: Zoned closure of areas of Amphianthus dohrnii, Arctica islandica, Eunicalle verrucosa, Gobius cobitis, Haliclystus auricular and hippocampus guttulatus in the rMCZ to bottom trawls and dredges. 
Scenario 3: Closure of entire rMCZ to bottom trawls and dredges</t>
  </si>
  <si>
    <t xml:space="preserve">Scenario 1: Closure of entire rMCZ to all commercial fishing.  Including hand-collection of intertidal flora and fauna and recreational angling.
</t>
  </si>
  <si>
    <t xml:space="preserve">Scenario 1: No additional management
Scenario 2: Closure of entire rMCZ to bottom trawls and dredges. </t>
  </si>
  <si>
    <t xml:space="preserve">Scenario 1: No additional management
Scenario 2: Closure of entire rMCZ to all commercial fishing
</t>
  </si>
  <si>
    <t>Table 4: Cornwall IFCA management measure enforcement costs for rMCZs within 6nm only, where it is assumed that additional management of fisheries and recreational angling is required</t>
  </si>
  <si>
    <t>Scenario 1: No additional management
Scenario 2: Zoned closure of areas of Amphianthus dohrnii, Arctica islandica, Eunicalle verrucosa, Gobius cobitis, Haliclystus auricular and hippocampus guttulatus in the rMCZ to bottom trawls and dredges
Scenario 3: Closure of entire rMCZ to bottom trawls and dredges</t>
  </si>
  <si>
    <t>Scenario 1: No additional management
Scenario 2: Closure of entire rMCZ to bottom trawls and dredges</t>
  </si>
  <si>
    <t>MCZ IA Assumptions: Management costs - Cornwall IFCA management measure enforcement costs for rMCZs</t>
  </si>
  <si>
    <t xml:space="preserve">rMCZ North of Lundy </t>
  </si>
  <si>
    <t xml:space="preserve">rMCZ Morte Platform </t>
  </si>
  <si>
    <t xml:space="preserve">rMCZ Bideford to Foreland Point </t>
  </si>
  <si>
    <t xml:space="preserve">rMCZ Otter Estuary
</t>
  </si>
  <si>
    <t xml:space="preserve">rMCZ Erme Estuary
</t>
  </si>
  <si>
    <t xml:space="preserve">rMCZ Devon Avon
</t>
  </si>
  <si>
    <t xml:space="preserve">rMCZ Dart Estuary
</t>
  </si>
  <si>
    <t>rMCZ Taw-Torridge</t>
  </si>
  <si>
    <t>rMCZ Axe Estuary</t>
  </si>
  <si>
    <t xml:space="preserve">rMCZ Skerries Bank and Surrounds </t>
  </si>
  <si>
    <t>rMCZ Erme Estuary</t>
  </si>
  <si>
    <t>rMCZ Mouth of the Yealm</t>
  </si>
  <si>
    <t xml:space="preserve">rMCZ Torbay </t>
  </si>
  <si>
    <t xml:space="preserve">rMCZ Reference Area Lundy </t>
  </si>
  <si>
    <t xml:space="preserve">rMCZ Reference Area Lyme Bay </t>
  </si>
  <si>
    <t xml:space="preserve">MCZ IA Assumptions: Management costs - Devon and Southern IFCA management measure enforcement costs for rMCZs  </t>
  </si>
  <si>
    <t>Table 6: Devon and Southern IFCA management measure enforcement costs for rMCZs within 6nm only, where it is assumed that additional management of fisheries and recreational angling is required</t>
  </si>
  <si>
    <t>Scenario 1: No additional management
Scenario 2: Zoned closure of area of high energy circalittoral rock in the rMCZ to bottom trawls and dredges
Scenario 3: Zoned closure of area of high energy circalittoral rock in the rMCZ to bottom trawls, dredges, pots &amp; traps, nets, hooks &amp; lines
Scenario 4: Closure of entire rMCZ to bottom trawls, dredges
Scenario 5: Closure of entire rMCZ to bottom trawls, dredges, pots &amp; traps, nets, hooks &amp; lines</t>
  </si>
  <si>
    <t>Scenario 1: No additional management
Scenario 2: Zoned closure of areas of high and moderate energy circalittoral rock in the rMCZ to bottom trawls and dredges
Scenario 3: Closure of entire rMCZ to bottom trawls and dredges</t>
  </si>
  <si>
    <t>Scenario 1: No additional management
Scenario 2: Zoned closure of areas of moderate energy circalittoal rock in the rMCZ to bottom trawls and dredges
Scenario 3: Closure of entire rMCZ to bottom trawls and dredges</t>
  </si>
  <si>
    <t xml:space="preserve">MCZ IA Assumptions: Management costs - Devon and Southern IFCA management measure implementation costs for rMCZs </t>
  </si>
  <si>
    <t>Table 5: Devon and Southern IFCA management measure implementation costs for rMCZs within 6nm only, where it is assumed that additional management of fisheries and recreational angling is required</t>
  </si>
  <si>
    <t>Scenario 1: No additional management
Scenario 2: Closure of entire rMCZ to bottom trawls and dredges</t>
  </si>
  <si>
    <t xml:space="preserve">MCZ IA Assumptions: Management costs - Southern IFCA management measure implementation costs for rMCZs </t>
  </si>
  <si>
    <t>Table 7: Southern IFCA management measure implementation costs for rMCZs within 6nm only, where it is assumed that additional management of fisheries and recreational angling is required</t>
  </si>
  <si>
    <t>Scenario 1: No additional management
Scenario 2: Zoned closure of area of high energy infralittoral rock in the rMCZ to bottom trawls, dredges, pots &amp; traps, nets, hooks &amp; lines
Scenario 3: Closure of entire rMCZ to bottom trawls and dredges
Scenario 4: Closure of entire rMCZ to bottom trawls, dredges, pots &amp; traps, nets, hooks &amp; lines</t>
  </si>
  <si>
    <t>Scenario 1: Closure of entire rMCZ to all commercial fishing.  Including hand-collection of intertidal flora and fauna and recreational angling.</t>
  </si>
  <si>
    <t xml:space="preserve">Scenario 1: Zoned closure to bottom trawls and dredges, pots and traps, and collection by hand of a 2 m depth contour against the shoreline    
Scenario2: Closure of entire rMCZ to bottom trawls, dredges, pots and traps, and collection by hand </t>
  </si>
  <si>
    <t>Scenario 1: Zoned closure to bottom trawls, dredges, pots and traps  of a 2 m depth contour against the shoreline    
Scenario 2: Zoned closure of areas (Rossworm (Sabellaria spinulosa*) reef, seagrass, Sea-pen and burrowing megafauna communities, and Native oyster) to bottom trawls, dredges, pots and traps 
Scenario 3: Closure of entire rMCZ to bottom trawls and dredges</t>
  </si>
  <si>
    <t>Scenario 1: Zoned closure of areas (areas of Rossworm (Sabellaria spinulosa*) reef) to bottom trawls, dredges, pots and traps  
Scenario 2: Zoned closure to bottom trawls, dredges, pots and traps of a 2 m depth contour against the shoreline      
Scenario 3: Entire rMCZ is closed to all bottom trawls, dredges, lines, nets, pots and traps</t>
  </si>
  <si>
    <t xml:space="preserve">rMCZ Chesil Beach and Stennis Ledges </t>
  </si>
  <si>
    <t xml:space="preserve">rMCZ Reference Area Swanpool </t>
  </si>
  <si>
    <t xml:space="preserve">rMCZ Reference Area South East of Portland Bill </t>
  </si>
  <si>
    <t>rMCZ Studland Bay</t>
  </si>
  <si>
    <t>rMCZ Reference Area The Fleet</t>
  </si>
  <si>
    <t xml:space="preserve">rMCZ Broad Bench to Kimmeridge Bay
</t>
  </si>
  <si>
    <t>rMCZ Poole Rocks</t>
  </si>
  <si>
    <t xml:space="preserve">rMCZ South of Portland
</t>
  </si>
  <si>
    <t>rMCZ 24.2 
Fareham Creek</t>
  </si>
  <si>
    <t>rMCZ 19
Norris to Ryde</t>
  </si>
  <si>
    <t>rMCZ 20
The Needles</t>
  </si>
  <si>
    <t xml:space="preserve">rMCZ 22
Bembridge </t>
  </si>
  <si>
    <t>rMCZ 23
Yarmouth to Cowes</t>
  </si>
  <si>
    <t>rMCZ Reference Area 15 Tyne Ledges</t>
  </si>
  <si>
    <t xml:space="preserve">rMCZ Reference Area 21  
Culver Spit </t>
  </si>
  <si>
    <r>
      <t xml:space="preserve">rMCZ 20  
Stalked Jellyfish </t>
    </r>
    <r>
      <rPr>
        <i/>
        <sz val="10"/>
        <color theme="1"/>
        <rFont val="Arial"/>
        <family val="2"/>
      </rPr>
      <t>(within Alum Bay) Reference Area</t>
    </r>
  </si>
  <si>
    <t xml:space="preserve">rMCZ Reference Area 19  
Newtown Creek </t>
  </si>
  <si>
    <t xml:space="preserve">rMCZ Reference Area 18 
St Catherine Point West </t>
  </si>
  <si>
    <t xml:space="preserve">rMCZ Reference Area 17 
King's Quay </t>
  </si>
  <si>
    <t xml:space="preserve">rMCZ Reference Area 16 
Wootton Old Mill Pond </t>
  </si>
  <si>
    <t xml:space="preserve">rMCZ Reference Area Swanpool  </t>
  </si>
  <si>
    <t xml:space="preserve">rMCZ Reference Area The Fleet </t>
  </si>
  <si>
    <t xml:space="preserve">rMCZ Reference Area15 
Tyne Ledges </t>
  </si>
  <si>
    <r>
      <t xml:space="preserve">rMCZ Reference Area 20  
Stalked Jellyfish </t>
    </r>
    <r>
      <rPr>
        <i/>
        <sz val="10"/>
        <color theme="1"/>
        <rFont val="Arial"/>
        <family val="2"/>
      </rPr>
      <t xml:space="preserve">(within Alum Bay) </t>
    </r>
  </si>
  <si>
    <t>MCZ IA Assumptions: Management costs - Southern IFCA management measure enforcement costs for rMCZs</t>
  </si>
  <si>
    <t>Table 8: Southern IFCA management measure enforcement costs for rMCZs within 6nm only, where it is assumed that additional management of fisheries and recreational angling is required</t>
  </si>
  <si>
    <t>Regional Project area</t>
  </si>
  <si>
    <t xml:space="preserve">Isles of Scilly rMCZs </t>
  </si>
  <si>
    <t>MCZ IA Assumptions: Management costs  - Isles of Scilly IFCA management measure surveillance and enforcement costs for rMCZs</t>
  </si>
  <si>
    <t>Table 10: Isles of Scilly IFCA management measure surveillance and enforcement costs for rMCZs within 6nm only, where it is assumed that additional management of fisheries and recreational angling is required</t>
  </si>
  <si>
    <t xml:space="preserve">• Closure of all rMCZs to bottom trawls and dredges
• Three month seasonal closure (December 22nd to March 22nd) to all commercial fishing in all rMCZs
• Closure of all rMCZ to commercial sandeel fishing
• No removal of crawfish (Palinurus elephas) from any rMCZs
• Recording zone, in rMCZs: Gugh Reef
• Closure of non-disturbance zones to all commercial fishing, in rMCZs: Smith Sound and Tean
• Closure of commercial kelp cutting, in rMCZs: Plympton to Spanish Ledge, Gugh Reef, Peninnis to Dry Ledge, Lower Ridge to Innisvoules, Higher Town and Hanjague to Deep Ledge.
</t>
  </si>
  <si>
    <t>MCZ IA Assumptions: Management costs  - Isles of Scilly IFCA management measure implementation costs for rMCZs</t>
  </si>
  <si>
    <t>Table 9: Isles of Scilly IFCA management measure implementation costs for rMCZs within 6nm only, where it is assumed that additional management of fisheries and recreational angling is required</t>
  </si>
  <si>
    <t>Table 11: Northumberland IFCA management measure implementation costs for rMCZs within 6nm only, where it is assumed that additional management of fisheries and recreational angling is required</t>
  </si>
  <si>
    <t>MCZ IA Assumptions: Management costs  - Northumberland IFCA management measure implementation costs for rMCZs</t>
  </si>
  <si>
    <t xml:space="preserve">rMCZ Reference Area 11
Berwick Coast </t>
  </si>
  <si>
    <t xml:space="preserve">rMCZ NG 13 Coquet – St Mary’s </t>
  </si>
  <si>
    <t xml:space="preserve">rMCZ NG 13a Aln Estuary </t>
  </si>
  <si>
    <t>rMCZ Reference Area 11 Berwick Coast</t>
  </si>
  <si>
    <t>MCZ IA Assumptions: Management costs  - Northumberland IFCA management measure enforcement costs for rMCZs</t>
  </si>
  <si>
    <t>Table 12: Northumberland IFCA management measure enforcement costs for rMCZs within 6nm only, where it is assumed that additional management of fisheries and recreational angling is required</t>
  </si>
  <si>
    <t xml:space="preserve">Net Gain </t>
  </si>
  <si>
    <t xml:space="preserve">rMCZ NG 5 Lincs Belt </t>
  </si>
  <si>
    <t>rMCZ NG 2 Cromer Shoal Chalk Beds</t>
  </si>
  <si>
    <t xml:space="preserve">rMCZ NG 1c Alde Ore Estuary </t>
  </si>
  <si>
    <t xml:space="preserve">rMCZ Reference Area 1 North Norfolk Blue Mussel Beds 
</t>
  </si>
  <si>
    <t xml:space="preserve">rMCZ Reference Area 2a&amp;b Seahorse Lagoon &amp; Arnold's Marsh </t>
  </si>
  <si>
    <t xml:space="preserve">rMCZ Reference Area 3 Glaven Reed Bed </t>
  </si>
  <si>
    <t xml:space="preserve">rMCZ Reference Area 4 Blakeney Marsh 
</t>
  </si>
  <si>
    <t xml:space="preserve">rMCZ Reference Area 5 Blakeney Seagrass 
</t>
  </si>
  <si>
    <t xml:space="preserve">rMCZ Reference Area 6 Dogs Head Sandbanks </t>
  </si>
  <si>
    <t xml:space="preserve">rMCZ Reference Area 7 Seahenge Peat and Clay 
</t>
  </si>
  <si>
    <t>Table 13: Eastern IFCA management measure implementation costs for rMCZs within 6nm only, where it is assumed that additional management of fisheries and recreational angling is required</t>
  </si>
  <si>
    <t>MCZ IA Assumptions: Management costs - Eastern IFCA management measure implementation costs for rMCZs</t>
  </si>
  <si>
    <t>MCZ IA Assumptions: Management costs - Eastern IFCA management measure enforcement costs for rMCZs</t>
  </si>
  <si>
    <t>Table 14: Eastern IFCA management measure enforcement costs for rMCZs within 6nm only, where it is assumed that additional management of fisheries and recreational angling is required</t>
  </si>
  <si>
    <t>Scenario 1 : No additional management
Scenario 2 : Closure of entire rMCZ to bottom trawls and dredges</t>
  </si>
  <si>
    <t>Scenario 1 : No additional management
Scenario 2 : Zoned closure of tributaries to bottom trawls and dredges** 
Scenario 3: Closure of entire rMCZ to bottom trawls, dredges **, lines, nets, pots and traps</t>
  </si>
  <si>
    <t>Scenario 1 : Closure of entire rMCZ to bottom trawls and dredges **
Scenario 2 : Closure of entire rMCZ to bottom trawls, dredges **, lines, nets, pots and traps</t>
  </si>
  <si>
    <t>Scenario 1 : Closure of entire rMCZ to bottom trawls and dredges 
Scenario 2 : Closure of entire rMCZ to bottom trawls, dredges , lines, nets, pots and traps</t>
  </si>
  <si>
    <t>Scenario 1 : Zoned closure of areas (Rossworm (Sabellaria spinulosa) to bottom trawls &amp; dredges** 
Scenario 2 : Closure of entire rMCZ to bottom trawls, dredges **, lines, nets, pots and traps</t>
  </si>
  <si>
    <t>Scenario 1 : Zoned closure of areas (Rossworm (Sabellaria spinulosa) to bottom trawls, dredges**, lines, nets, pots and traps   
Scenario 2 : Closure of entire rMCZ to bottom trawls, dredges**, lines, nets, pots and traps</t>
  </si>
  <si>
    <t>Scenario 1 : Zoned closure of the north eastern, inshore half of rMCZ to bottom trawls and dredges1   
Scenario 2 : Zoned closure of areas (moderate energy circalittoral rock, Blue mussel beds3, fragile sponge &amp; anthozoan communities on rocky habitats, rossworm (Sabellaria spinulosa)* reef and Honeycomb worm (Sabellaria alveolata) to bottom trawls, dredges,  lines, nets, pots and traps
Scenario 3: Closure of entire rMCZ to bottom trawls, dredges, lines, nets, pots and traps</t>
  </si>
  <si>
    <t>Scenario 1 : No additional management
Scenario 2 : Zoned closure to bottom trawls and dredges** of very specific areas within the rMCZ developed jointly by local fishermen and Kent Wildlife Trust.
Scenario 3 : Closure of entire rMCZ to bottom trawls and dredges**</t>
  </si>
  <si>
    <t>Table 15: Kent and Essex IFCA management measure implementation costs for rMCZs within 6nm only, where it is assumed that additional management of fisheries and recreational angling is required</t>
  </si>
  <si>
    <t>MCZ IA Assumptions: Management costs - Kent and Essex IFCA management measure implementation costs for rMCZs</t>
  </si>
  <si>
    <t xml:space="preserve">rMCZ 3
Blackwater, Crouch, Roach &amp; Colne Estuaries </t>
  </si>
  <si>
    <t xml:space="preserve">rMCZ 31
Inner Bank </t>
  </si>
  <si>
    <t>rMCZ 5
Thames Estuary</t>
  </si>
  <si>
    <t>rMCZ 6
Medway Estuary</t>
  </si>
  <si>
    <t>rMCZ 8
Goodwin Sands</t>
  </si>
  <si>
    <t xml:space="preserve">rMCZ 2
Stour &amp; Orwell Estuaries </t>
  </si>
  <si>
    <t>rMCZ 7
Thanet Coast</t>
  </si>
  <si>
    <t>rMCZ 11.1
Dover to Deal</t>
  </si>
  <si>
    <t>rMCZ 11.2
Dover to Folkestone</t>
  </si>
  <si>
    <t xml:space="preserve">rMCZ 11.4
Folkestone Pomerania </t>
  </si>
  <si>
    <t>rMCZ 26
Hythe Bay</t>
  </si>
  <si>
    <t xml:space="preserve">rMCZ Reference Area 25 
Flying Fortress </t>
  </si>
  <si>
    <t xml:space="preserve">rMCZ Reference Area 24 
Harwich Haven </t>
  </si>
  <si>
    <t xml:space="preserve">rMCZ Reference Area 23 
Abbots Hall Farm </t>
  </si>
  <si>
    <t xml:space="preserve">rMCZ Reference Area 22
North Mistley </t>
  </si>
  <si>
    <t xml:space="preserve">rMCZ Reference Area 8 
Hythe Flats </t>
  </si>
  <si>
    <t xml:space="preserve">rMCZ Reference Area 7 
South Foreland Lighthouse </t>
  </si>
  <si>
    <t xml:space="preserve">rMCZ Reference Area 6
Goodwin Knoll </t>
  </si>
  <si>
    <t xml:space="preserve">rMCZ Reference Area 5 
Turner Contemporary </t>
  </si>
  <si>
    <t xml:space="preserve">rMCZ Reference Area 4 
Westgate Promontory  </t>
  </si>
  <si>
    <t xml:space="preserve">rMCZ Reference Area 3 
Holehaven Creek </t>
  </si>
  <si>
    <t xml:space="preserve">rMCZ Reference Area 2 
South Mersea  </t>
  </si>
  <si>
    <t xml:space="preserve">rMCZ Reference Area 1 
Colne Point (near Howlands Marsh) </t>
  </si>
  <si>
    <t>Scenario 1: No additional management
Scenario 2: Zoned closure of tributaries to bottom trawls and dredges** 
Scenario 3: Closure of entire rMCZ to bottom trawls, dredges **, lines, nets, pots and traps</t>
  </si>
  <si>
    <t>Scenario 1: Closure of entire rMCZ to bottom trawls and dredges **
Scenario 2: Closure of entire rMCZ to bottom trawls, dredges **, lines, nets, pots and traps</t>
  </si>
  <si>
    <t>Scenario 1: Closure of entire rMCZ to bottom trawls and dredges 
Scenario 2: Closure of entire rMCZ to bottom trawls, dredges , lines, nets, pots and traps</t>
  </si>
  <si>
    <t>Scenario 1: Zoned closure of areas (Rossworm (Sabellaria spinulosa) to bottom trawls &amp; dredges** 
Scenario 2: Closure of entire rMCZ to bottom trawls, dredges **, lines, nets, pots and traps</t>
  </si>
  <si>
    <t>Scenario 1: Zoned closure of areas (Rossworm (Sabellaria spinulosa) to bottom trawls, dredges**, lines, nets, pots and traps   
Scenario 2: Closure of entire rMCZ to bottom trawls, dredges**, lines, nets, pots and traps</t>
  </si>
  <si>
    <t>Scenario 1: Zoned closure of the north eastern, inshore half of rMCZ to bottom trawls and dredges1   
Scenario 2: Zoned closure of areas (moderate energy circalittoral rock, Blue mussel beds3, fragile sponge &amp; anthozoan communities on rocky habitats, rossworm (Sabellaria spinulosa)* reef and Honeycomb worm (Sabellaria alveolata) to bottom trawls, dredges,  lines, nets, pots and traps
Scenario 3: Closure of entire rMCZ to bottom trawls, dredges, lines, nets, pots and traps</t>
  </si>
  <si>
    <t>Scenario 1: No additional management
Scenario 2: Zoned closure to bottom trawls and dredges** of very specific areas within the rMCZ developed jointly by local fishermen and Kent Wildlife Trust.
Scenario 3: Closure of entire rMCZ to bottom trawls and dredges**</t>
  </si>
  <si>
    <t>Table 16: Kent and Essex IFCA management measure enforcement costs for rMCZs within 6nm only, where it is assumed that additional management of fisheries and recreational angling is required</t>
  </si>
  <si>
    <t>MCZ IA Assumptions: Management costs - Kent and Essex IFCA management measure enforcement costs for rMCZs</t>
  </si>
  <si>
    <t>Table 17. Sussex IFCA management measure implementation costs for rMCZs within 6nm only, where it is assumed that additional management of fisheries and recreational angling is required</t>
  </si>
  <si>
    <t>Scenario 1: Zoned closure of the eastern side of site to bottom trawls and dredges 
Scenario 2: Zoned closure of areas (Rossworm (Sabellaria spinulosa)* reef and Native oyster (Ostrea edulis) to bottom trawls, dredges, lines, nets, pots and traps 
Scenario 3: Closure of entire rMCZ to all bottom trawls, dredges, lines, nets, pots and traps</t>
  </si>
  <si>
    <t xml:space="preserve">Scenario 1: Closure of entire rMCZ to bottom trawls, dredges**, lines, nets, pots and traps2 during the Black Bream (Spondyliosoma cantharus) breeding season (end of April – end of June)
Scenario 2: Zoned closure of the rMCZ, excluding a corridor for mobile gear to pass, to bottom trawls and dredges**, nets, pots and traps </t>
  </si>
  <si>
    <t>Scenario 1: Zoned closure of the north western inshore corner of rMCZ to bottom trawls and dredges**, nets, pots and traps
Scenario 2: Zoned closure of areas (Rossworm (Sabellaria spinulosa)* reef to bottom trawls and dredges** 
Scenario 3: Closure of entire rMCZ to all bottom trawls, dredges**, lines, nets, pots and traps</t>
  </si>
  <si>
    <t>Scenario 1: Closure of entire rMCZ to bottom trawls and dredges**
Scenario 2: Closure of entire rMCZ to bottom trawls, dredges**, lines, nets, pots and traps</t>
  </si>
  <si>
    <t>rMCZ 13.2 
Beachy Head West</t>
  </si>
  <si>
    <t>rMCZ 25.2 Selsey Bill and the Hounds</t>
  </si>
  <si>
    <t>rMCZ 25.1 
Pagham Harbour</t>
  </si>
  <si>
    <t xml:space="preserve">rMCZ Reference Area 13  
North Utopia </t>
  </si>
  <si>
    <t xml:space="preserve">rMCZ Reference Area 12 
Mixon Hole </t>
  </si>
  <si>
    <t xml:space="preserve">rMCZ Reference Area 11
Church Norton Spit </t>
  </si>
  <si>
    <t xml:space="preserve">rMCZ Reference Area 9 
Belle Tout to Beachy Head Lighthouse </t>
  </si>
  <si>
    <t>rMCZ 16
Kingmere</t>
  </si>
  <si>
    <t>rMCZ 13.1
Beachy Head East</t>
  </si>
  <si>
    <t xml:space="preserve">rMCZ 17
Overfalls  </t>
  </si>
  <si>
    <t>rMCZ 28
Utopia</t>
  </si>
  <si>
    <t>MCZ IA Assumptions: Management costs - Sussex IFCA management measure implementation costs for rMCZs</t>
  </si>
  <si>
    <t>MCZ IA Assumptions: Management costs - Sussex IFCA management measure enforcement costs for rMCZs</t>
  </si>
  <si>
    <t>Table 18: Sussex IFCA management measure enforcement costs for rMCZs within 6nm only, where it is assumed that additional management of fisheries and recreational angling is required</t>
  </si>
  <si>
    <t>MCZ IA Assumptions: Management costs - Various IFCA cost estimates and assumptions applied to rMCZs within 6nm only, for the purposes of the IA only</t>
  </si>
  <si>
    <t>Highly complex rMCZ</t>
  </si>
  <si>
    <t>Low complex rMCZ</t>
  </si>
  <si>
    <t>Lower end cost where good data is already available regarding activity in the rMCZ.</t>
  </si>
  <si>
    <t>Higher end cost for complex rMCZs where little data is available and a large number of fishermen likely to be affected.</t>
  </si>
  <si>
    <t xml:space="preserve">Trawling sectors agree to abide by a code of conduct preventing trawling in this site all year round  provided trawling is still possible in rMCZ 26 (Hythe Bay).   </t>
  </si>
  <si>
    <t>This site is difficult to access.We anticipate that this element of the management could be achieved within the context of the rMCZ as above</t>
  </si>
  <si>
    <t>This feature is afforded protection under existing measures as they relate to fisheries.  We anticipate that this element of the management could be achieved within the context of the rMCZ as above</t>
  </si>
  <si>
    <t>This feature is not fished and it is very difficult to access. We anticipate that this element of the management could be achieved within the context of the rMCZ as above, but  additional sea and air surveillance</t>
  </si>
  <si>
    <r>
      <rPr>
        <b/>
        <sz val="10"/>
        <color theme="1"/>
        <rFont val="Arial"/>
        <family val="2"/>
      </rPr>
      <t>North East IFCA:</t>
    </r>
    <r>
      <rPr>
        <sz val="10"/>
        <color theme="1"/>
        <rFont val="Arial"/>
        <family val="2"/>
      </rPr>
      <t xml:space="preserve"> No additional mitigation is required for commercial fishing or recreational angling for rMCZs (NG 8, NG 10 and NG 11) within North East IFCA jurisdiction. </t>
    </r>
  </si>
  <si>
    <t>Number of units estimate per site per year</t>
  </si>
  <si>
    <t xml:space="preserve">rMCZ Reference Area 1 North Norfolk Blue Mussel Beds
</t>
  </si>
  <si>
    <t>rMCZ Reference Area 2a and 2b Seahorse Lagoon &amp; Arnold's Marsh</t>
  </si>
  <si>
    <t>rMCZ Reference Area 3 Glaven Reed bed</t>
  </si>
  <si>
    <t xml:space="preserve">rMCZ Reference Area 4 Blakeney Marsh
</t>
  </si>
  <si>
    <t xml:space="preserve">rMCZ Reference Area 5 Blakeney Seagrass
</t>
  </si>
  <si>
    <t>rMCZ Reference Area 6 Dogs Head Sandbanks</t>
  </si>
  <si>
    <t xml:space="preserve">rMCZ Reference Area 7 Seahenge Peat and Clay
</t>
  </si>
  <si>
    <t xml:space="preserve">rMCZ 3 Blackwater, Crouch, Roach &amp; Colne Estuaries </t>
  </si>
  <si>
    <t>rMCZ 13.1. Beachy Head East</t>
  </si>
  <si>
    <t>rMCZ 16 Kingmere</t>
  </si>
  <si>
    <t xml:space="preserve">rMCZ 17 Overfalls  </t>
  </si>
  <si>
    <t>rMCZ 28 Utopia</t>
  </si>
  <si>
    <t xml:space="preserve">rMCZ Reference Area 3 Holehaven Creek  </t>
  </si>
  <si>
    <t xml:space="preserve">rMCZ Reference Area 4 Westgate Promontory </t>
  </si>
  <si>
    <t xml:space="preserve">rMCZ Reference Area 6 Goodwin Knoll </t>
  </si>
  <si>
    <t xml:space="preserve">rMCZ Reference Area 7 South Foreland Lighthouse </t>
  </si>
  <si>
    <t xml:space="preserve">rMCZ Reference Area 22 North Mistley </t>
  </si>
  <si>
    <t xml:space="preserve">rMCZ Reference Area 23 Abbots Hall Farm </t>
  </si>
  <si>
    <t xml:space="preserve">rMCZ Reference Area 24 Harwich Haven </t>
  </si>
  <si>
    <t xml:space="preserve">rMCZ Reference Area 25  Flying Fortress </t>
  </si>
  <si>
    <r>
      <t xml:space="preserve">rMCZ Reference Area 11 Pagham Harbour </t>
    </r>
    <r>
      <rPr>
        <i/>
        <sz val="10"/>
        <color rgb="FF000000"/>
        <rFont val="Arial"/>
        <family val="2"/>
      </rPr>
      <t xml:space="preserve">(Church Norton Spit) </t>
    </r>
  </si>
  <si>
    <t xml:space="preserve">rMCZ Reference Area 9 Belle Tout to Beachy Head Lighthouse </t>
  </si>
  <si>
    <t xml:space="preserve">rMCZ Reference Area 12 Mixon Hole </t>
  </si>
  <si>
    <t xml:space="preserve">rMCZ Reference Area 13  North Utopia </t>
  </si>
  <si>
    <t xml:space="preserve">rMCZ Reference Area 5 Turner Contemporary </t>
  </si>
  <si>
    <t xml:space="preserve">rMCZ Reference Area 8 Hythe Flats </t>
  </si>
  <si>
    <t xml:space="preserve">rMCZ Reference Area 2 South Mersea </t>
  </si>
  <si>
    <r>
      <t xml:space="preserve">rMCZ Reference Area 1 Colne Point </t>
    </r>
    <r>
      <rPr>
        <i/>
        <sz val="10"/>
        <color rgb="FF000000"/>
        <rFont val="Arial"/>
        <family val="2"/>
      </rPr>
      <t xml:space="preserve">(near Howlands Marsh) </t>
    </r>
  </si>
  <si>
    <t xml:space="preserve">rMCZ 5 Thames Estuary </t>
  </si>
  <si>
    <t xml:space="preserve">rMCZ 6 Medway Estuary </t>
  </si>
  <si>
    <t xml:space="preserve">rMCZ 8 Goodwin Sands </t>
  </si>
  <si>
    <t xml:space="preserve">rMCZ 2 Stour &amp; Orwell Estuaries </t>
  </si>
  <si>
    <t xml:space="preserve">rMCZ 7 Thanet Coast </t>
  </si>
  <si>
    <t xml:space="preserve">rMCZ 10 The Swale Estuary </t>
  </si>
  <si>
    <t xml:space="preserve">rMCZ 11.1 Dover to Deal </t>
  </si>
  <si>
    <t xml:space="preserve">rMCZ 11.2 Dover to Folkestone </t>
  </si>
  <si>
    <t xml:space="preserve">rMCZ 11.4 Folkestone Pomerania </t>
  </si>
  <si>
    <t xml:space="preserve">rMCZ 26 Hythe bay </t>
  </si>
  <si>
    <r>
      <t xml:space="preserve">rMCZ 31 Inner bank  </t>
    </r>
    <r>
      <rPr>
        <i/>
        <sz val="10"/>
        <color rgb="FF000000"/>
        <rFont val="Arial"/>
        <family val="2"/>
      </rPr>
      <t>(Straddles A small portion of the site is within the 6 nm)</t>
    </r>
  </si>
  <si>
    <t xml:space="preserve">All trawling sectors agree to abide by a code of conduct preventing trawling in this site all year round provided trawling is possible in Hythe Bay </t>
  </si>
  <si>
    <t>Potting/netting is thought to be compatible with protection of the reef (outside of the Bream nesting season), but the level of this activity should not increase, particularly if trawling activity is reduced.   This habitat still requires refinement [though data is available] to distinguish the extent of the sandstone reef as the feature for protection. A more detailed Vulnerability Assessment is needed to make  the appropriate CO.     Restrictions of all activities during black bream breeding season throughout the site were agreed.  This must be a seasonal restriction, coinciding with the nesting period, to avoid unnecessary restrictions on catching individual bream out of season.</t>
  </si>
  <si>
    <t>Table 20: MMO management measures implementation costs for rMCZs within 12nm where it is assumed that management of recreational activities is required</t>
  </si>
  <si>
    <t xml:space="preserve">The MMO has provided cost assumptions, in the absence of site specific assessments, based on the perceived complexity of different sites. A highly complex site is defined as a rMCZ with many different types of stakeholders who are potentially impacted, with numerous different types of restrictions  e.g. restrictions in Studland where there are a number of stakeholder interests involved and the site is more complex. A less complex site is one considered to have fewer stakeholders and fewer types of interests involved in the management of the site e.g. five recreational anglers within a small reference area.  </t>
  </si>
  <si>
    <t>Prohibition of vessel anchoring in the entire site, dog owners are required to remove dog faeces in entire area of rMCZ and walkers and rockpoolers are encouraged to keep to designated paths to prevent removal and disturbance of the plants and animals</t>
  </si>
  <si>
    <t>Prohibition of vessel anchoring in the entire site, dog owners are required to remove dog faeces in entire area of rMCZ: walkers, dog walkers and bird watchers encouraged to keep to designated paths to prevent removal and disturbance of the plants and animals and no digging in the shingle spit.</t>
  </si>
  <si>
    <t>Prohibition of vessel anchoring in the entire site, dog owners are required to remove dog faeces in entire area of rMCZ; walkers encouraged to keep to designated paths to prevent removal and disturbance of the plants and animals</t>
  </si>
  <si>
    <t>Prohibition of fossil collection in the entire site  and dog owners are required to remove dog faeces in entire area of rMCZ</t>
  </si>
  <si>
    <t>MCZ IA Assumptions: Management costs - MMO management measures implementation costs for rMCZs</t>
  </si>
  <si>
    <t>rMCZ 2
Stour &amp; Orwell</t>
  </si>
  <si>
    <t>rMCZ 13.2 Beachy Head West</t>
  </si>
  <si>
    <t>rMCZ 10
Swale Estuary</t>
  </si>
  <si>
    <t>rMCZ 19
Norris to Ride</t>
  </si>
  <si>
    <t>rMCZ 23 Yarmouth to Cowes</t>
  </si>
  <si>
    <t xml:space="preserve">rMCZ Reference Area 1
Colne Point
</t>
  </si>
  <si>
    <t xml:space="preserve">rMCZ Reference Area 3
Holehaven Creek </t>
  </si>
  <si>
    <t>Table 21: MMO management measures enforcement and surveillance costs for rMCZs within 12nm where it is assumed that management of recreational activities is required</t>
  </si>
  <si>
    <t>rMCZ 22
Bembridge</t>
  </si>
  <si>
    <t xml:space="preserve">rMCZ Reference Area 5
Turner Contemporary </t>
  </si>
  <si>
    <t xml:space="preserve">rMCZ Reference Area 7
South Foreland Lighthouse </t>
  </si>
  <si>
    <t xml:space="preserve">rMCZ Reference Area 12
Mixon Hole (north slope) </t>
  </si>
  <si>
    <t xml:space="preserve">rMCZ Reference Area 13 North Utopia </t>
  </si>
  <si>
    <t xml:space="preserve">rMCZ Reference Area 2
South Mersea </t>
  </si>
  <si>
    <t>rMCZ Reference Area 15
Tyne Ledges</t>
  </si>
  <si>
    <t xml:space="preserve">rMCZ Reference Area 17
King's Quay </t>
  </si>
  <si>
    <t xml:space="preserve">rMCZ Reference Area 18
St Catherine's Point </t>
  </si>
  <si>
    <t xml:space="preserve">rMCZ Reference Area 19 Newtown Harbour </t>
  </si>
  <si>
    <t xml:space="preserve">rMCZ Reference Area 20
Stalked Jellyfish </t>
  </si>
  <si>
    <t xml:space="preserve">rMCZ Reference Area 21 Culver Spit </t>
  </si>
  <si>
    <t xml:space="preserve">rMCZ Reference Area 24
Harwich Haven </t>
  </si>
  <si>
    <t xml:space="preserve">rMCZ Reference Area 25
Flying Fortress </t>
  </si>
  <si>
    <t>rMCZ Reference Area Lundy</t>
  </si>
  <si>
    <t xml:space="preserve">rMCZ Reference Area Erme Estuary </t>
  </si>
  <si>
    <t>rMCZ Torbay</t>
  </si>
  <si>
    <t>rMCZ Reference Area Cape Bank</t>
  </si>
  <si>
    <t xml:space="preserve">rMCZ Reference Area H
Allonby Bay </t>
  </si>
  <si>
    <t xml:space="preserve">rMCZ Reference Area T
Cunning Point </t>
  </si>
  <si>
    <t xml:space="preserve">rMCZ Reference Area J
Cumbrian Coast (2) </t>
  </si>
  <si>
    <t xml:space="preserve">IrMCZ Reference Area J
Cumbrian Coast (2) </t>
  </si>
  <si>
    <t xml:space="preserve">rMCZ Reference Area K
Tarn Point </t>
  </si>
  <si>
    <t xml:space="preserve">rMCZ Reference Area W
Barrow South </t>
  </si>
  <si>
    <t xml:space="preserve">rMCZ Reference Area Y
Barrow North </t>
  </si>
  <si>
    <r>
      <t xml:space="preserve">rMCZ Reference Area Reference Area Z 
</t>
    </r>
    <r>
      <rPr>
        <i/>
        <sz val="10"/>
        <color theme="1"/>
        <rFont val="Arial"/>
        <family val="2"/>
      </rPr>
      <t>in rMCZ 13</t>
    </r>
  </si>
  <si>
    <t>rMCZ 11
Cumbrian Coast</t>
  </si>
  <si>
    <t>rMCZ 13
Sefton Coast</t>
  </si>
  <si>
    <t>rMCZ 14
Hilbre Island</t>
  </si>
  <si>
    <t xml:space="preserve">rMCZ Reference Area 3 Glaven Reedbed </t>
  </si>
  <si>
    <t>rMCZ Reference Area 5 Blakeney Seagrass</t>
  </si>
  <si>
    <t>rMCZ Reference Area 9 Flamborough Head No Take Zone</t>
  </si>
  <si>
    <t xml:space="preserve">Total - All Regional Project Areas </t>
  </si>
  <si>
    <t>All Regional Project Areas</t>
  </si>
  <si>
    <t>Total number of sites</t>
  </si>
  <si>
    <t>MCZ IA Assumptions: Management costs - MMO management measures enforcement and surveillance costs for rMCZs</t>
  </si>
  <si>
    <t>1) Voluntary agreement                 
                                                2) MMO byelaw</t>
  </si>
  <si>
    <t>1) Voluntary agreement
                                              2) MMO byelaw</t>
  </si>
  <si>
    <t>1) Voluntary agreement
                                               2) MMO byelaw</t>
  </si>
  <si>
    <t>Walkers encouraged to keep to designated paths to prevent removal and disturbance of the plants and animals. Prohibition of bait digging, sapphire collection etc. Prohibition of wildfowling</t>
  </si>
  <si>
    <t>Table 22: MMO enforcement costs for rMCZs outside of 6nm where it is assumed that management of commercial fishing activity is required</t>
  </si>
  <si>
    <t>rMCZ 14 Offshore Brighton</t>
  </si>
  <si>
    <t>rMCZ 17 Offshore Overfall</t>
  </si>
  <si>
    <t>rMCZ 21 Wight-Bafleur Extension</t>
  </si>
  <si>
    <t>rMCZ 29.2 East Meridian (eastern)</t>
  </si>
  <si>
    <t>rMCZ 29 East Meridian</t>
  </si>
  <si>
    <t>rMCZ 31 Inner bank</t>
  </si>
  <si>
    <t xml:space="preserve">rMCZ 9 Offshore Foreland </t>
  </si>
  <si>
    <t>rMCZ Reference Area 14 Wight-Barfleur</t>
  </si>
  <si>
    <t>rMCZ Reference Area 10 Dolphin Head</t>
  </si>
  <si>
    <t>MCZ IA Assumptions: Management costs - MMO enforcement costs for rMCZs outside of 6nm</t>
  </si>
  <si>
    <t>rMCZ Reference Area 8 Wash Approach RA</t>
  </si>
  <si>
    <t>rMCZ Reference Area 10 Compass Rose RA</t>
  </si>
  <si>
    <t>rMCZ Reference Area 12 Farnes Clay</t>
  </si>
  <si>
    <t>rMCZ 1 Mud Hole</t>
  </si>
  <si>
    <t>rMCZ Reference Area A Mud Hole</t>
  </si>
  <si>
    <t>rMCZ 2 West of Walney</t>
  </si>
  <si>
    <t>rMCZ 3 North St. George's Channel</t>
  </si>
  <si>
    <t>rMCZ Reference Area B North St. George's Channel</t>
  </si>
  <si>
    <t>rMCZ Reference Area S North St. George's Channel</t>
  </si>
  <si>
    <t>rMCZ 4 Mid St. Georges Channel</t>
  </si>
  <si>
    <t>rMCZ Reference Area C Mid St. Georges Channel</t>
  </si>
  <si>
    <t>rMCZ 5 North of Celtic Deep</t>
  </si>
  <si>
    <t>rMCZ 6 Celtic Rigg</t>
  </si>
  <si>
    <t>rMCZ Reference Area F South Rigg</t>
  </si>
  <si>
    <t>rMCZ 7 Slieve Na Griddle</t>
  </si>
  <si>
    <t>rMCZ Reference Area G Slieve Na Griddle</t>
  </si>
  <si>
    <t>rMCZ 8 Flyde Offshore</t>
  </si>
  <si>
    <t>rMCZ Canyons</t>
  </si>
  <si>
    <t>rMCZ Cape Bank</t>
  </si>
  <si>
    <t>rMCZ Celtic Deep</t>
  </si>
  <si>
    <t>rMCZ East of Celtic Deep</t>
  </si>
  <si>
    <t>rMCZ East of Haig Fras</t>
  </si>
  <si>
    <t>rMCZ East of Jones Bank</t>
  </si>
  <si>
    <t>rMCZ Greater Haig Fras</t>
  </si>
  <si>
    <t>rMCZ Hartland Point to Tintagel</t>
  </si>
  <si>
    <t>rMCZ North of Lundy (Atlantic Array area)</t>
  </si>
  <si>
    <t>rMCZ North-East of Haig Fras</t>
  </si>
  <si>
    <t>rMCZ North-West of Jones Bank</t>
  </si>
  <si>
    <t>rMCZ South Dorset</t>
  </si>
  <si>
    <t>rMCZ South of Celtic Deep</t>
  </si>
  <si>
    <t>rMCZ South of Falmouth</t>
  </si>
  <si>
    <t>rMCZ South of the Isles of Scilly</t>
  </si>
  <si>
    <t>rMCZ South-east of Falmouth</t>
  </si>
  <si>
    <t>rMCZ South-West Deeps (East)</t>
  </si>
  <si>
    <t>rMCZ South-West Deeps (West)</t>
  </si>
  <si>
    <t>rMCZ Western Channel</t>
  </si>
  <si>
    <t>rMCZ NG 1b Orford Inshore</t>
  </si>
  <si>
    <t xml:space="preserve">rMCZ NG 4 Wash Approach </t>
  </si>
  <si>
    <t>rMCZ NG 6 Silver Pit</t>
  </si>
  <si>
    <t>rMCZ NG 7 Markham's Triangle</t>
  </si>
  <si>
    <t>rMCZ NG 9 Holderness Offshore</t>
  </si>
  <si>
    <t xml:space="preserve">rMCZ NG 12 Compass Rose </t>
  </si>
  <si>
    <t>rMCZ NG 14 Farnes East</t>
  </si>
  <si>
    <t xml:space="preserve">rMCZ NG 15 Rock Unique </t>
  </si>
  <si>
    <t xml:space="preserve">rMCZ NG 16 Swallow Sand </t>
  </si>
  <si>
    <t>rMCZ NG 17  Fulmar</t>
  </si>
  <si>
    <t>rMCZ Reference Area 13 Rock Unique RA</t>
  </si>
  <si>
    <t>rMCZ Reference Area Haig Fras</t>
  </si>
  <si>
    <t xml:space="preserve">rMCZ Reference Area Canyons </t>
  </si>
  <si>
    <t xml:space="preserve">rMCZ Reference Area Cape Bank </t>
  </si>
  <si>
    <t xml:space="preserve">rMCZ Reference Area Celtic Deep </t>
  </si>
  <si>
    <t xml:space="preserve">rMCZ Reference Area South Dorset </t>
  </si>
  <si>
    <t>rMCZ 30 Kentish Knock</t>
  </si>
  <si>
    <t>MCZ IA Assumptions: Management costs - MMO costs and assumption costs made for the purposes of the IA only</t>
  </si>
  <si>
    <t>MCZ IA Assumptions: Management costs - Signage costs</t>
  </si>
  <si>
    <t>Irish Seas Conservation Zones</t>
  </si>
  <si>
    <t>rMCZ Reference Area 4 Westgate Promontory</t>
  </si>
  <si>
    <t>rMCZ Reference Area 5 Turner Contemporary</t>
  </si>
  <si>
    <t>rMCZ Reference Area 11 Church Norton Spit</t>
  </si>
  <si>
    <t>rMCZ Reference Area 24 Harwich Haven</t>
  </si>
  <si>
    <t xml:space="preserve">This spreadsheet includes costs of installing signage for recreational activities in rMCZ s that are coastal or estuarine. With the exception of removal of dog faeces, the costs provided here are in addition to implementation and enforcement provided by the MMO (assumed for purposes of the IA). It is assumed here that the local authority or private land owner (as indicated) will be responsible for the installation and maintenance of signage on their land. Costs are only included here for rMCZ s as indicated by Natural England in its review of 'potentially damaging activities' (2011, pers. comm.). The assumption that all coastal and estuarine rMCZ s require signage to indicate the activity restrictions in each site is not made. </t>
  </si>
  <si>
    <t xml:space="preserve">Dog owners are required to remove dog faeces in entire area of rMCZ </t>
  </si>
  <si>
    <t xml:space="preserve">Dog owners are required to remove dog faeces in entire area of rMCZ . </t>
  </si>
  <si>
    <t xml:space="preserve">Dog Control Order to be extended to cover the entire foreshore within the Reference Area rMCZ .  </t>
  </si>
  <si>
    <r>
      <t xml:space="preserve">rMCZ Reference Area Z Sefton Coast 
</t>
    </r>
    <r>
      <rPr>
        <i/>
        <sz val="10"/>
        <rFont val="Arial"/>
        <family val="2"/>
      </rPr>
      <t>in rMCZ  13</t>
    </r>
  </si>
  <si>
    <t>rMCZ 13 Sefton Coast</t>
  </si>
  <si>
    <t>rMCZ  14 Hilbre Island</t>
  </si>
  <si>
    <t>rMCZ Reference Area 4 Blakeney Marsh</t>
  </si>
  <si>
    <t>rMCZ Reference Area 7 Seahenge Peat and Clay</t>
  </si>
  <si>
    <t>MCZ IA Assumptions: Management costs - rMCZ s outside of 6nm, assumed that require management of fisheries activities (for the purposes of the IA only)</t>
  </si>
  <si>
    <t>Table 25: List of rMCZ s outside of 6nm, assumed that require management of fisheries activities for the purposes of the IA only</t>
  </si>
  <si>
    <t xml:space="preserve">rMCZ </t>
  </si>
  <si>
    <t>Scenario 1: Zoned closure of the western half of the rMCZ  to bottom trawls and dredges.</t>
  </si>
  <si>
    <t>Scenario 2: Closure of entire rMCZ  to bottom trawls, dredges, lines, nets, pots and traps</t>
  </si>
  <si>
    <t>Scenario 2: Zoned closure of rMCZ  to bottom trawls and dredges for all but the north easterly part of the site.</t>
  </si>
  <si>
    <t>Scenario 3: Closure of entire rMCZ  to bottom trawls and dredges.</t>
  </si>
  <si>
    <t>Scenario 1: Zoned closure of areas of the rMCZ  to bottom trawls, dredges, lines, nets, pots and traps where features of concern (mentioned above) occur.</t>
  </si>
  <si>
    <t>Scenario 2: Closure of entire rMCZ  to bottom trawls, dredges, lines, nets, pots and traps.</t>
  </si>
  <si>
    <t>Scenario 1: Entire rMCZ  is closed to all fishing, except mid-water trawls and pelagic recreational angling.</t>
  </si>
  <si>
    <t>Scenario 1: Zoned closure of area of cold-water coral reefs in the rMCZ  to bottom trawls, dredges, pots &amp; traps, nets, hooks &amp; lines
Scenario 2: Closure of entire rMCZ  to bottom trawls and dredges. Zoned closure of area of cold-water coral reefs in the rMCZ  to pots &amp; traps, nets, hooks &amp; lines
Scenario 3: Closure of entire rMCZ  to bottom trawls, dredges, pots &amp; traps, nets, hooks &amp; lines</t>
  </si>
  <si>
    <t>Scenario 1: Closure of entire rMCZ  to all commercial fishing apart from mid-water trawling
Scenario 2: Closure of entire rMCZ  to all commercial fishing</t>
  </si>
  <si>
    <t>Scenario 1: No additional management
Scenario 2: Closure of entire rMCZ  to bottom trawls and dredges. No removal of crawfish (Palinurus elephas) from the rMCZ 
Scenario 3: Closure of entire rMCZ  to bottom trawls, dredges. Zoned closure of area of moderate energy circalittoral rock In the rMCZ  to pots &amp; traps, nets, hooks &amp; lines. 
Scenario 4: Closure of entire rMCZ  to bottom trawls, dredges, pots &amp; traps, nets, hooks &amp; lines.</t>
  </si>
  <si>
    <t>Scenario 1: No additional management
Scenario 2: Closure of entire rMCZ  to bottom trawls and dredges</t>
  </si>
  <si>
    <t>Scenario 1: No additional management
Scenario 2: Closure of entire rMCZ  to bottom trawls and dredges
Scenario 3: Closure of entire rMCZ  to bottom trawls and dredges. Zoned closure of area of moderate energy circalittoral rock in the rMCZ  to pots &amp; traps, nets, hooks &amp; lines
Scenario 4: Closure of entire rMCZ  to bottom trawls, dredges, pots &amp; traps, nets, hooks &amp; lines</t>
  </si>
  <si>
    <t>Scenario 1: No additional management
Scenario 2: Closure of entire rMCZ  to bottom trawls and dredges
Scenario 3: Closure of entire rMCZ  to bottom trawls and dredges. Zoned closure of area of moderate energy circalittoral rock and subtidal mixed sediment (whole site closure assumed due to interspersed nature of habitats) in the rMCZ  to pots &amp; traps, nets, hooks &amp; lines</t>
  </si>
  <si>
    <t>Scenario 1: No additional management
Scenario 2: Closure of entire rMCZ  to all commercial fishing</t>
  </si>
  <si>
    <t>Scenario 1: No additional management
Scenario 2: Closure of entire rMCZ  to bottom trawls and dredges
Scenario 3: Closure of entire rMCZ  to bottom trawls and dredges. Zoned closure of area of subtidal mixed sediment in the rMCZ  to pots &amp; traps, nets, hooks &amp; lines
Scenario 4: Closure of entire rMCZ  to bottom trawls, dredges, pots &amp; traps, nets, hooks &amp; lines</t>
  </si>
  <si>
    <t>Scenario 1: No additional management
Scenario 2: Zoned closure of areas of moderate energy circalittoal rock in the rMCZ  to bottom trawls and dredges
Scenario 3: Closure of entire rMCZ  to bottom trawls and dredges</t>
  </si>
  <si>
    <t>Scenario 1: No additional management
Scenario 2: Zoned closure of areas of high energy circalittoral rock and moderate energy circalittoral rock in the rMCZ  to bottom trawls, dredges, pots &amp; traps, nets, hooks &amp; lines
Scenario 3: Closure of entire rMCZ  to bottom trawls and dredges
Scenario 4: Closure of entire rMCZ  to bottom trawls, dredges, pots &amp; traps, nets, hooks &amp; lines</t>
  </si>
  <si>
    <t xml:space="preserve">Scenario 1: No additional management
Scenario 2: Closure of entire rMCZ  to bottom trawls and dredges
Scenario 3: Closure of entire rMCZ  to bottom trawls and dredges. Zoned closure of area of subtidal mixed sediment in the rMCZ  to pots &amp; traps, nets, hooks &amp; lines
Scenario 4: Closure of entire rMCZ  to bottom trawls, dredges, pots &amp; traps, nets, hooks &amp; lines
</t>
  </si>
  <si>
    <t xml:space="preserve">Scenario 1: No additional management
Scenario 2: Closure of entire rMCZ  to bottom trawls and dredges
Scenario 3: Closure of entire rMCZ  to bottom trawls and dredge. Zoned closure of area of moderate energy circalittoral rock in the rMCZ  to pots &amp; traps, nets, hooks &amp; lines
Scenario 4: Closure of entire rMCZ  to bottom trawls, dredges, pots &amp; traps, nets, hooks &amp; lines
</t>
  </si>
  <si>
    <t xml:space="preserve">Scenario 1: No additional management
Scenario 2: Zoned closure of area of deep-sea bed and subtidal coarse sediment in the rMCZ  to bottom trawls and dredges
Scenario 3: Closure of entire rMCZ  to bottom trawls and dredges. Zoned closure of area of deep-sea bed in the rMCZ  to pots &amp; traps, nets, hooks &amp; lines
Scenario 4: Closure of entire rMCZ  to bottom trawls, dredges, pots &amp; traps, nets, hooks &amp; lines
</t>
  </si>
  <si>
    <t xml:space="preserve">Scenario 1: No additional management
Scenario 2: Closure of entire rMCZ  to bottom trawls and dredgess
Scenario 3: Closure of entire rMCZ  to bottom trawls and dredges. Zoned closure of area of subtidal mixed sediment in the rMCZ  to pots &amp; traps, nets, hooks &amp; lines
Scenario 4: Closure of entire rMCZ  to bottom trawls, dredges, pots &amp; traps, nets, hooks &amp; lines
</t>
  </si>
  <si>
    <t>Scenario 1: No additional management
Scenario 2: Closure of entire rMCZ  to bottom trawls and dredgess
Scenario 3: Closure of entire rMCZ  to bottom trawls and dredges. Zoned closure of areas of moderate energy circalittoral rock and subtidal mixed sediment in the rMCZ  to pots &amp; traps, nets, hooks &amp; lines
Scenario 4: Closure of entire rMCZ  to bottom trawls, dredges, pots &amp; traps, nets, hooks &amp; lines</t>
  </si>
  <si>
    <t>Scenario 1: Entire rMCZ  is open to all gear types.
Scenario 2*: Closure of entire rMCZ  to bottom trawls and dredges.
* This is the same as the management scenario identified by the vulnerability assessment using information collected from stakeholders.</t>
  </si>
  <si>
    <t>Scenario 1: Closure of entire rMCZ  to all commercial fisheries apart from mid water trawling for the part of the site which lies outside of 12nm only.
Scenario 2: Closure of entire rMCZ  to all commercial fisheries.</t>
  </si>
  <si>
    <t xml:space="preserve">Scenario 1: Entire rMCZ  is open to all gear types. 
Scenario 2*: Closure of entire rMCZ  to bottom trawls (excluding seine nets) and dredges.
Scenario 3: Closure of entire rMCZ  to bottom trawls and dredges.
* This is the management scenario identified by the vulnerability assessment using information collected from stakeholders.
</t>
  </si>
  <si>
    <t xml:space="preserve">Scenario 1: Entire rMCZ  is open to all gear types. 
Scenario 2*: Closure of entire rMCZ  to bottom trawls (excluding seine nets) and dredges and closure of areas of Subtidal Biogenic Reefs and Horse Mussel Beds in the rMCZ  to pots and traps. 
Scenario 3: Closure of entire rMCZ  to bottom trawls, dredges, hooks and lines, nets, pots and traps.
* This is the management scenario identified by the vulnerability assessment using information collected from stakeholders.
</t>
  </si>
  <si>
    <t>Scenario 1: Closure of entire rMCZ  to all commercial fisheries apart from mid water trawling
Scenario 2: Closure of entire rMCZ  to all commercial fisheries.</t>
  </si>
  <si>
    <t>Scenario 1: Entire rMCZ  is open to all gear types. 
Scenario 2*: Closure of entire rMCZ  to bottom trawls.
Scenario 3: Closure of entire rMCZ  to bottom trawls, dredges, nets, hooks and lines, pots and traps.
* This is the management scenario identified by the vulnerability assessment using information collected from stakeholders.</t>
  </si>
  <si>
    <t>Scenario 1: Entire rMCZ  is open to all gear types. 
Scenario 2*: Closure of entire rMCZ  to bottom trawls.
Scenario 3: Closure of entire rMCZ  to bottom trawls, dredges, nets, hooks and lines. 
* This is the management scenario identified by the vulnerability assessment using information collected from stakeholders.</t>
  </si>
  <si>
    <t>Scenario 1: Closure of entire rMCZ  to all commercial fisheries.</t>
  </si>
  <si>
    <t>rMCZ Reference Area  12 Farnes Clay</t>
  </si>
  <si>
    <t>rMCZ Reference Area  8 Wash Approach RA</t>
  </si>
  <si>
    <t>rMCZ Reference Area  10 Compass Rose RA</t>
  </si>
  <si>
    <t>rMCZ Reference Area  13 Rock Unique RA</t>
  </si>
  <si>
    <t>rMCZ NG 12 Compass Rose</t>
  </si>
  <si>
    <t>rMCZ North East of Haig Fras</t>
  </si>
  <si>
    <t>rMCZ North of Lundy (Atlantic Array site)</t>
  </si>
  <si>
    <t>rMCZ North West of Jones Bank</t>
  </si>
  <si>
    <t>rMCZ South East of Falmouth</t>
  </si>
  <si>
    <t>rMCZ South West Deeps East</t>
  </si>
  <si>
    <t>rMCZ South West Deeps West</t>
  </si>
  <si>
    <t>rMCZ 30 Kentish Knock East</t>
  </si>
  <si>
    <t>rMCZ 9 Offshore Foreland</t>
  </si>
  <si>
    <t>Reference Area 10 Dolphin Head</t>
  </si>
  <si>
    <t>Reference Area 14 Wight-Barfleur</t>
  </si>
  <si>
    <t>rMCZ  29 East Meridian</t>
  </si>
  <si>
    <t>rMCZ  29.2 East Meridian (Eastern Side)</t>
  </si>
  <si>
    <t>rMCZ  17 Offshore Overfalls</t>
  </si>
  <si>
    <t>rMCZ  31 Inner Bank</t>
  </si>
  <si>
    <t xml:space="preserve">rMCZ Reference Area Haig Fras </t>
  </si>
  <si>
    <t>rMCZ  1 Mud Hole</t>
  </si>
  <si>
    <t>rMCZ  2 West of Walney</t>
  </si>
  <si>
    <t>rMCZ  4 Mid St. George's Channel</t>
  </si>
  <si>
    <t>rMCZ  3 North St. George's Channel</t>
  </si>
  <si>
    <r>
      <t xml:space="preserve">rMCZ Reference Area C Mid St. George's Channel </t>
    </r>
    <r>
      <rPr>
        <i/>
        <sz val="10"/>
        <color theme="1"/>
        <rFont val="Arial"/>
        <family val="2"/>
      </rPr>
      <t>(in rMCZ  4)</t>
    </r>
  </si>
  <si>
    <r>
      <t xml:space="preserve">rMCZ Reference Area B North St. George's Channel </t>
    </r>
    <r>
      <rPr>
        <i/>
        <sz val="10"/>
        <color theme="1"/>
        <rFont val="Arial"/>
        <family val="2"/>
      </rPr>
      <t>(in rMCZ  3)</t>
    </r>
  </si>
  <si>
    <r>
      <t xml:space="preserve">rMCZ Reference Area S North St. George's Channel </t>
    </r>
    <r>
      <rPr>
        <i/>
        <sz val="10"/>
        <color theme="1"/>
        <rFont val="Arial"/>
        <family val="2"/>
      </rPr>
      <t>(in rMCZ  3)</t>
    </r>
  </si>
  <si>
    <r>
      <t xml:space="preserve">rMCZ Reference Area A Mud Hole </t>
    </r>
    <r>
      <rPr>
        <i/>
        <sz val="10"/>
        <color theme="1"/>
        <rFont val="Arial"/>
        <family val="2"/>
      </rPr>
      <t>(in rMCZ  1)</t>
    </r>
  </si>
  <si>
    <t>rMCZ  5 North of Celtic Deep</t>
  </si>
  <si>
    <t>rMCZ  6 South Rigg</t>
  </si>
  <si>
    <r>
      <t xml:space="preserve">rMCZ Reference Area F South Rigg </t>
    </r>
    <r>
      <rPr>
        <i/>
        <sz val="10"/>
        <color theme="1"/>
        <rFont val="Arial"/>
        <family val="2"/>
      </rPr>
      <t>(in rMCZ  6)</t>
    </r>
  </si>
  <si>
    <t>rMCZ  7 Slieve Na Griddle</t>
  </si>
  <si>
    <t>Number of sites</t>
  </si>
  <si>
    <r>
      <t xml:space="preserve">rMCZ Reference Area G Slieve Na Griddle </t>
    </r>
    <r>
      <rPr>
        <i/>
        <sz val="10"/>
        <color theme="1"/>
        <rFont val="Arial"/>
        <family val="2"/>
      </rPr>
      <t>(in rMCZ  7)</t>
    </r>
  </si>
  <si>
    <t xml:space="preserve">Scenario 1: Entire rMCZ  is open to all gear types. 
Scenario 2*: Closure of entire rMCZ  to bottom trawls and dredges.
Scenario 3**: Closure of entire rMCZ  to bottom trawls, dredges, hooks and lines.
* This is the management scenario identified by the vulnerability assessment using information collected from stakeholders.
** Natural England and the JNCC advise that hooks and lines need to be managed only in the vicinity of Low Energy Circalittoral Rock only but for ease of analysis, the loss of landings estimate represents the loss of landings from the entire rMCZ.
</t>
  </si>
  <si>
    <t xml:space="preserve">Scenario 1: Entire rMCZ  is open to all gear types. 
Scenario 2*: Closure of entire rMCZ  to bottom trawls.
Scenario 3**: Closure of entire rMCZ  to bottom trawls, dredges, pots and traps and hooks and lines.
* This is the management scenario identified by the vulnerability assessment using information collected from stakeholders.
** Natural England and the JNCC advise that hooks and lines need to be managed only in the vicinity of Low Energy Circalittoral Rock only but for ease of analysis, the loss of landings estimate represents the loss of landings from the entire rMCZ.
</t>
  </si>
  <si>
    <t xml:space="preserve">MCZ IA Assumptions: Management costs - Defra costs to implement fisheries management for rMCZs outside of 6nm </t>
  </si>
  <si>
    <t>Table 26: Defra costs to implement fisheries management for rMCZs outside of 6nm where it is assumed that management of fishing activities (UK and non-UK) is required for the purposes of the IA</t>
  </si>
  <si>
    <t>Both A and B apply to the 56 rMCZs straddling or outside of 6nm in the four regional project areas.</t>
  </si>
  <si>
    <t>A. The cost to implement a national measure to rMCZs beyond 6 nautical miles (due to presence of historic fishing rights in 6-12nm in all four regional project areas) where vessels from other EU Member States are potentially operational would be as follows:</t>
  </si>
  <si>
    <t>B. The process (in simple terms) for applying our rules (be they IFCA or MMO byelaws or statutory instruments) to rMCZs beyond 6 nautical miles (independent of the number of sites) where vessels from other EU Member States are potentially operational would be as follows:</t>
  </si>
  <si>
    <t>Table 27: Total management costs (IFCA and MMO) for each rMCZ for the purposes of the IA only</t>
  </si>
  <si>
    <t>The estimated additional costs to the public sector have been provided for both regulatory and non-regulatory management measures where appropriate. These are represented by two scenarios in the IA. Scenario 1 (low cost) represents the potential cost savings of implementing non-regulatory measures, compared to regulatory measures, in rMCZs within 6nm. Conversely, Scenario 2 (high cost) assumes that regulatory measures are applied to sites within 6nm. Both scenarios assume that regulatory measures will be implemented in rMCZs outside of 6nm. This is because the IA assumes that it is impractical to implement non-regulatory measures such as voluntary agreements outside of 6nm. Defra costs to implement fisheries management for sites outside of 12nm are not included as these costs are not site-specific.</t>
  </si>
  <si>
    <t>rMCZ (only rMCZs tat are assumed to incur a management cost are included here)</t>
  </si>
  <si>
    <t>rMCZ 4 Mid St. George's Channel</t>
  </si>
  <si>
    <t>rMCZ 6 South Rigg</t>
  </si>
  <si>
    <t>rMCZ 8 Fylde Offshore</t>
  </si>
  <si>
    <t>rMCZ 10 Allonby Bay</t>
  </si>
  <si>
    <t>rMCZ 14 Hilbre Island</t>
  </si>
  <si>
    <t>rMCZ 17 Ribble Estuary</t>
  </si>
  <si>
    <t>rMCZ 16 Wyre-Lune Estuary</t>
  </si>
  <si>
    <t>rMCZ 15 Solway Estuary</t>
  </si>
  <si>
    <t>rMCZ 17 Offshore Overfalls</t>
  </si>
  <si>
    <t>rMCZ 21 Wight-Barfleur Extension</t>
  </si>
  <si>
    <t>rMCZ 29.2 East Meridian (Eastern Side)</t>
  </si>
  <si>
    <t>rMCZ 31 Inner Bank</t>
  </si>
  <si>
    <t>rMCZ 2 Stour &amp; Orwell</t>
  </si>
  <si>
    <t>rMCZ 5 Thames Estuary</t>
  </si>
  <si>
    <t>rMCZ 6 Medway Estuary</t>
  </si>
  <si>
    <t>rMCZ 8 Goodwin Sands</t>
  </si>
  <si>
    <t>rMCZ 7 Thanet Coast</t>
  </si>
  <si>
    <t>rMCZ 10 Swale Estuary</t>
  </si>
  <si>
    <t>rMCZ 11.1 Dover to Deal</t>
  </si>
  <si>
    <t>rMCZ 11.2 Dover to Folkestone</t>
  </si>
  <si>
    <t>rMCZ 26 Hythe Bay</t>
  </si>
  <si>
    <t>rMCZ 13.1 Beachy Head East</t>
  </si>
  <si>
    <t>rMCZ 25.1 Pagham Harbour</t>
  </si>
  <si>
    <t>rMCZ 19 Norris to Ryde</t>
  </si>
  <si>
    <t>rMCZ 20 The Needles</t>
  </si>
  <si>
    <t>rMCZ 22 Bembridge</t>
  </si>
  <si>
    <t>rMCZ 24.2 Fareham Creek</t>
  </si>
  <si>
    <t>The estimated additional costs to the public sector have been provided for both regulatory and non-regulatory management measures where appropriate. These are represented by two scenarios in the IA. Scenario 1 (low cost) represents the potential cost savings of implementing non-regulatory measures, compared to regulatory measures, in rMCZs within 6nm. Conversely, Scenario 2 (high cost) assumes that regulatory measures are applied to sites within 6nm. Both scenarios assume that regulatory measures will be implemented in rMCZs outside of 6nm. This is because the IA assumes that it is impractical to implement non-regulatory measures such as voluntary agreements outside of 6nm.</t>
  </si>
  <si>
    <t>Table 29: rMCZ management costs (implementation and enforcement) - Scenario 1: Low Cost Scenario</t>
  </si>
  <si>
    <t>The estimated additional costs to the public sector have been provided for both regulatory and non-regulatory management measures where appropriate. These are represented by two scenarios in the IA. Scenario 1 represents the potential cost savings of implementing non-regulatory measures, compared to regulatory measures, in rMCZs within 6nm. The scenario assumes that regulatory measures will be implemented in rMCZs outside of 6nm. This is because the IA assumes that it is impractical to implement non-regulatory measures such as voluntary agreements outside of 6nm.</t>
  </si>
  <si>
    <t xml:space="preserve">Total </t>
  </si>
  <si>
    <t xml:space="preserve">rMCZ Reference 1 North Norfolk Blue Mussel Beds 
</t>
  </si>
  <si>
    <t xml:space="preserve">rMCZ Reference 2a&amp;2b Seahorse Lagoon &amp; Arnold's Marsh </t>
  </si>
  <si>
    <t xml:space="preserve">rMCZ Reference 3 Glaven Reedbed </t>
  </si>
  <si>
    <t xml:space="preserve">rMCZ Reference 4 Blakeney Marsh
</t>
  </si>
  <si>
    <t>rMCZ Reference 5 Blakeney Seagrass</t>
  </si>
  <si>
    <t xml:space="preserve">rMCZ Reference 6 Dogs Head Sandbanks </t>
  </si>
  <si>
    <t xml:space="preserve">rMCZ Reference 7 Seahenge Peat and Clay 
</t>
  </si>
  <si>
    <t>rMCZ Reference 9 Flamborough Head No Take Zone</t>
  </si>
  <si>
    <t>rMCZ Reference 11 Berwick Coast</t>
  </si>
  <si>
    <t>rMCZ Reference 12 Farnes Clay</t>
  </si>
  <si>
    <t>rMCZ Reference 8 Wash Approach RA</t>
  </si>
  <si>
    <t>rMCZ Reference 10 Compass Rose RA</t>
  </si>
  <si>
    <t>rMCZ Reference 13 Rock Unique RA</t>
  </si>
  <si>
    <t>rMCZ NG 17 Fulmar</t>
  </si>
  <si>
    <t>rMCZ NG 16 Swallow Sand</t>
  </si>
  <si>
    <t>rMCZ NG 15 Rock Unique</t>
  </si>
  <si>
    <t>rMCZ NG 13a Aln Estuary</t>
  </si>
  <si>
    <t>rMCZ NG 13 Coquet to St Mary’s</t>
  </si>
  <si>
    <t>rMCZ NG 11 Boulby</t>
  </si>
  <si>
    <t>rMCZ NG 10 Castle Ground</t>
  </si>
  <si>
    <t>rMCZ NG 8 Holderness Inshore</t>
  </si>
  <si>
    <t>rMCZ NG 5 Lincs Belt</t>
  </si>
  <si>
    <t>rMCZ NG 4 Wash Approach</t>
  </si>
  <si>
    <t xml:space="preserve">rMCZ NG1c  Alde Ore Estuary </t>
  </si>
  <si>
    <t>rMCZ Reference 14 Wight-Barfleur</t>
  </si>
  <si>
    <t>rMCZ Reference 10 Dolphin Head</t>
  </si>
  <si>
    <t>rMCZ Reference 1 Colne Point</t>
  </si>
  <si>
    <t>rMCZ Reference 2 South Mersea</t>
  </si>
  <si>
    <t xml:space="preserve">rMCZ Reference 3 Holehaven Creek </t>
  </si>
  <si>
    <t xml:space="preserve">rMCZ Reference 4 Westgate Promontory </t>
  </si>
  <si>
    <t>rMCZ Reference 5 Turner Contemporary</t>
  </si>
  <si>
    <t>rMCZ Reference 6 Goodwin Knoll</t>
  </si>
  <si>
    <t xml:space="preserve">rMCZ Reference 7 South Foreland Lighthouse </t>
  </si>
  <si>
    <t xml:space="preserve">rMCZ Reference 8 Hythe Flats </t>
  </si>
  <si>
    <t xml:space="preserve">rMCZ Reference 9 Belle Tout to Beachy Head Lighthouse </t>
  </si>
  <si>
    <t>rMCZ Reference 11 Church Norton Spit</t>
  </si>
  <si>
    <t xml:space="preserve">rMCZ Reference 12 Mixon Hole (Northern Slope) </t>
  </si>
  <si>
    <t xml:space="preserve">rMCZ Reference 13 North Utopia </t>
  </si>
  <si>
    <t xml:space="preserve">rMCZ Reference 15 Tyne Ledges </t>
  </si>
  <si>
    <t xml:space="preserve">rMCZ Reference 16 Wootton Old Mill Pond </t>
  </si>
  <si>
    <t xml:space="preserve">rMCZ Reference 17 King's Quay </t>
  </si>
  <si>
    <t>rMCZ Reference 18 St Catherine's Point West</t>
  </si>
  <si>
    <t xml:space="preserve">rMCZ Reference 19 Newtown Harbour </t>
  </si>
  <si>
    <t xml:space="preserve">rMCZ Reference 20 Stalked Jellyfish </t>
  </si>
  <si>
    <t xml:space="preserve">rMCZ Reference 21 Culver Spit </t>
  </si>
  <si>
    <t xml:space="preserve">rMCZ Reference 22 North Mistley </t>
  </si>
  <si>
    <t xml:space="preserve">rMCZ Reference 23 Abbots Hall Farm </t>
  </si>
  <si>
    <t xml:space="preserve">rMCZ Reference 24 Harwich Haven </t>
  </si>
  <si>
    <t xml:space="preserve">rMCZ Reference 25 Flying Fortress </t>
  </si>
  <si>
    <t>rMCZ Broad Bench to Kimmeridge Bay</t>
  </si>
  <si>
    <t>rMCZ South of Portland</t>
  </si>
  <si>
    <t>rMCZ Camel Estuary</t>
  </si>
  <si>
    <t>rMCZ Tamar Estuary sites</t>
  </si>
  <si>
    <t>rMCZ Upper Fowey and Pont Pill</t>
  </si>
  <si>
    <t>rMCZ Dart Estuary</t>
  </si>
  <si>
    <t>rMCZ Devon Avon</t>
  </si>
  <si>
    <t>rMCZ Otter Estuary</t>
  </si>
  <si>
    <t>rMCZ Isles of Scilly sites</t>
  </si>
  <si>
    <t xml:space="preserve">rMCZ Reference Area Cape Bank  </t>
  </si>
  <si>
    <t xml:space="preserve">rMCZ Reference Area Celtic Deep  </t>
  </si>
  <si>
    <t xml:space="preserve">rMCZ Reference Area Haig Fras  </t>
  </si>
  <si>
    <t xml:space="preserve">rMCZ Reference Area South Dorset  </t>
  </si>
  <si>
    <t xml:space="preserve">rMCZ Reference Area The Fal  </t>
  </si>
  <si>
    <t xml:space="preserve">rMCZ Reference Area Erme Estuary  </t>
  </si>
  <si>
    <t xml:space="preserve">rMCZ Reference Area The Fleet  </t>
  </si>
  <si>
    <t xml:space="preserve">rMCZ Reference Area Lyme Bay  </t>
  </si>
  <si>
    <t>Sub-total Finding Sanctuary</t>
  </si>
  <si>
    <t>Sub-total Net Gain</t>
  </si>
  <si>
    <t>Sub-total Balanced Seas</t>
  </si>
  <si>
    <r>
      <t xml:space="preserve">rMCZ Reference Area A Mud Hole </t>
    </r>
    <r>
      <rPr>
        <i/>
        <sz val="10"/>
        <color theme="1"/>
        <rFont val="Arial"/>
        <family val="2"/>
      </rPr>
      <t>(in rMCZ 1)</t>
    </r>
  </si>
  <si>
    <r>
      <t xml:space="preserve">rMCZ Reference Area S North St. George's Channel </t>
    </r>
    <r>
      <rPr>
        <i/>
        <sz val="10"/>
        <color theme="1"/>
        <rFont val="Arial"/>
        <family val="2"/>
      </rPr>
      <t>(in rMCZ 3)</t>
    </r>
  </si>
  <si>
    <r>
      <t xml:space="preserve">rMCZ Reference Area B North St. George's Channel </t>
    </r>
    <r>
      <rPr>
        <i/>
        <sz val="10"/>
        <color theme="1"/>
        <rFont val="Arial"/>
        <family val="2"/>
      </rPr>
      <t>(in rMCZ 3)</t>
    </r>
  </si>
  <si>
    <r>
      <t xml:space="preserve">rMCZ Reference Area C Mid St. Georges Channel </t>
    </r>
    <r>
      <rPr>
        <i/>
        <sz val="10"/>
        <color theme="1"/>
        <rFont val="Arial"/>
        <family val="2"/>
      </rPr>
      <t>(in rMCZ 4)</t>
    </r>
  </si>
  <si>
    <r>
      <t xml:space="preserve">rMCZ Reference Area F South Rigg </t>
    </r>
    <r>
      <rPr>
        <i/>
        <sz val="10"/>
        <color theme="1"/>
        <rFont val="Arial"/>
        <family val="2"/>
      </rPr>
      <t>(in rMCZ 6)</t>
    </r>
  </si>
  <si>
    <r>
      <t xml:space="preserve">rMCZ Reference Area G Slieve Na Griddle </t>
    </r>
    <r>
      <rPr>
        <i/>
        <sz val="10"/>
        <color theme="1"/>
        <rFont val="Arial"/>
        <family val="2"/>
      </rPr>
      <t>(in rMCZ 7)</t>
    </r>
  </si>
  <si>
    <r>
      <t xml:space="preserve">Reference Area H Allonby Bay </t>
    </r>
    <r>
      <rPr>
        <i/>
        <sz val="10"/>
        <rFont val="Arial"/>
        <family val="2"/>
      </rPr>
      <t>(in rMCZ 10)</t>
    </r>
  </si>
  <si>
    <t>Reference Area T Cunning Point</t>
  </si>
  <si>
    <r>
      <t xml:space="preserve">Reference Area J Cumbrian Coast (2) </t>
    </r>
    <r>
      <rPr>
        <i/>
        <sz val="10"/>
        <color theme="1"/>
        <rFont val="Arial"/>
        <family val="2"/>
      </rPr>
      <t>(in rMCZ 11)</t>
    </r>
  </si>
  <si>
    <r>
      <t xml:space="preserve">Reference Area I Cumbrian Coast (2) </t>
    </r>
    <r>
      <rPr>
        <i/>
        <sz val="10"/>
        <color theme="1"/>
        <rFont val="Arial"/>
        <family val="2"/>
      </rPr>
      <t>(in rMCZ 11)</t>
    </r>
  </si>
  <si>
    <t xml:space="preserve">Reference Area K Tarn Point </t>
  </si>
  <si>
    <t xml:space="preserve">Reference Area W Barrow South </t>
  </si>
  <si>
    <t>Reference Area Y Barrow North</t>
  </si>
  <si>
    <r>
      <t xml:space="preserve">Reference Area  Z Sefton Coast </t>
    </r>
    <r>
      <rPr>
        <i/>
        <sz val="10"/>
        <color theme="1"/>
        <rFont val="Arial"/>
        <family val="2"/>
      </rPr>
      <t>(in rMCZ 13)</t>
    </r>
  </si>
  <si>
    <t>Sub-total Irish Sea Conservation Zones</t>
  </si>
  <si>
    <t>rMCZ The Canyons</t>
  </si>
  <si>
    <t xml:space="preserve">rMCZ Reference Area The Canyons </t>
  </si>
  <si>
    <t>MCZ IA Calculations: Management costs - Total management costs (MMO, IFCA and Defra) for each Regional Project Area and nationally (for the purposes of the IA only)</t>
  </si>
  <si>
    <t>MCZ IA Calculations: Management costs - Total management costs (IFCA and MMO) for each rMCZ (for the purposes of the IA only)</t>
  </si>
  <si>
    <t xml:space="preserve"> Fisheries and angling</t>
  </si>
  <si>
    <t>Total number of regulatory measures (assuming 1/rMCZ)</t>
  </si>
  <si>
    <t>Total number of non-regulatory measures (assuming 1/rMCZ)</t>
  </si>
  <si>
    <t>Table 28a: Total Implementation costs (MMO, IFCA and Defra) for each region and nationally for the purposes of the IA only</t>
  </si>
  <si>
    <t>Table 28b: Total enforcement, surveillance and administration costs (MMO, IFCA and Defra) for each region and nationally for the purposes of the IA only</t>
  </si>
  <si>
    <t>Number of year in analysis</t>
  </si>
  <si>
    <t>MCZ IA Calculations: Management costs - rMCZ management costs (implementation and enforcement) - Scenario 1: Low Cost Scenario</t>
  </si>
  <si>
    <t>Annual Average</t>
  </si>
  <si>
    <t>Scenario 1</t>
  </si>
  <si>
    <t>Present value of total costs</t>
  </si>
  <si>
    <t>Scenario 2</t>
  </si>
  <si>
    <t>MCZ IA Calculations: Management costs - rMCZ management costs (implementation and enforcement) - Scenario 2: High Cost Scenario</t>
  </si>
  <si>
    <t xml:space="preserve">The estimated additional costs to the public sector have been provided for both regulatory and non-regulatory management measures where appropriate. These are represented by two scenarios in the IA. Scenario 2 assumes that regulatory measures are applied to sites within 6nm, rather than non-regulatory measures. This scenario assumes that regulatory measures will be implemented in rMCZs outside of 6nm. </t>
  </si>
  <si>
    <t>Table 30: rMCZ management costs (implementation and enforcement) - Scenario 2: High Cost Scenario</t>
  </si>
  <si>
    <t>Table 31: rMCZ management costs (enforcement costs only) - Scenario 2: High Cost Scenario</t>
  </si>
  <si>
    <t>Table 31: rMCZ specific present values of best estimate</t>
  </si>
  <si>
    <t>This spreadsheet lists only those rMCZs for which the IA assumes will require additional fisheries and recreation management, and hence result in a management cost.</t>
  </si>
  <si>
    <t>MCZ IA Calculations: Management costs - MCZ management costs (implementation and enforcement) - Scenario 1: Low Cost Scenario</t>
  </si>
  <si>
    <t>MCZ IA Calculations: Management costs - rMCZ management costs (enforcement costs only) - Scenario 2: High Cost Scenario</t>
  </si>
  <si>
    <t>All Regional Projects</t>
  </si>
  <si>
    <t>MCZ IA Calculations: Management costs - rMCZ specific present values of best estimate</t>
  </si>
  <si>
    <t>Irish Sea Conservation Zones Conservation Zones</t>
  </si>
  <si>
    <t>rMCZ Reference Area 1 Colne Point</t>
  </si>
  <si>
    <t>rMCZ Reference Area 2 South Mersea</t>
  </si>
  <si>
    <t xml:space="preserve">rMCZ Reference Area 3 Holehaven Creek </t>
  </si>
  <si>
    <t>rMCZ Reference Area 6 Goodwin Knoll</t>
  </si>
  <si>
    <t xml:space="preserve">rMCZ Reference Area 12 Mixon Hole (Northern Slope) </t>
  </si>
  <si>
    <t xml:space="preserve">rMCZ Reference Area 15 Tyne Ledges </t>
  </si>
  <si>
    <t xml:space="preserve">rMCZ Reference Area 16 Wootton Old Mill Pond </t>
  </si>
  <si>
    <t xml:space="preserve">rMCZ Reference Area 17 King's Quay </t>
  </si>
  <si>
    <t>rMCZ Reference Area 18 St Catherine's Point West</t>
  </si>
  <si>
    <t xml:space="preserve">rMCZ Reference Area 20 Stalked Jellyfish </t>
  </si>
  <si>
    <t xml:space="preserve">rMCZ Reference Area 25 Flying Fortress </t>
  </si>
  <si>
    <r>
      <t>rMCZ Reference Area B North St. George's Channel (</t>
    </r>
    <r>
      <rPr>
        <i/>
        <sz val="10"/>
        <color theme="1"/>
        <rFont val="Arial"/>
        <family val="2"/>
      </rPr>
      <t>in rMCZ 3)</t>
    </r>
  </si>
  <si>
    <t xml:space="preserve">rMCZ Reference Area T Cunning Point </t>
  </si>
  <si>
    <r>
      <t xml:space="preserve">rMCZ Reference Area J Cumbrian Coast (2) </t>
    </r>
    <r>
      <rPr>
        <i/>
        <sz val="10"/>
        <color theme="1"/>
        <rFont val="Arial"/>
        <family val="2"/>
      </rPr>
      <t>(in rMCZ 11)</t>
    </r>
  </si>
  <si>
    <r>
      <t xml:space="preserve">rMCZ Reference Area I Cumbrian Coast (2) </t>
    </r>
    <r>
      <rPr>
        <i/>
        <sz val="10"/>
        <color theme="1"/>
        <rFont val="Arial"/>
        <family val="2"/>
      </rPr>
      <t>(in rMCZ 11)</t>
    </r>
  </si>
  <si>
    <t xml:space="preserve">rMCZ Reference Area K Tarn Point </t>
  </si>
  <si>
    <t xml:space="preserve">rMCZ Reference Area W Barrow South </t>
  </si>
  <si>
    <t xml:space="preserve">rMCZ Reference Area Y Barrow North </t>
  </si>
  <si>
    <t>rMCZ Reference Area C Mid St. George's Channel (in rMCZ 4)</t>
  </si>
  <si>
    <t>rMCZ Reference Area F South Rigg (in rMCZ 6)</t>
  </si>
  <si>
    <r>
      <t xml:space="preserve">rMCZ Reference Area H Allonby Bay </t>
    </r>
    <r>
      <rPr>
        <i/>
        <sz val="10"/>
        <rFont val="Arial"/>
        <family val="2"/>
      </rPr>
      <t>(in rMCZ 10)</t>
    </r>
  </si>
  <si>
    <r>
      <t xml:space="preserve">rMCZ Reference Area Z  Sefton Coast </t>
    </r>
    <r>
      <rPr>
        <i/>
        <sz val="10"/>
        <color theme="1"/>
        <rFont val="Arial"/>
        <family val="2"/>
      </rPr>
      <t>(in rMCZ 13)</t>
    </r>
  </si>
  <si>
    <t>rMCZ Reference Area The Canyons</t>
  </si>
  <si>
    <t>rMCZ Reference 8 Wash Approach</t>
  </si>
  <si>
    <t>rMCZ Reference 10 Compass Rose</t>
  </si>
  <si>
    <t>rMCZ Reference 13 Rock Unique</t>
  </si>
  <si>
    <t>25. CFP rMCZs</t>
  </si>
  <si>
    <t>27. rMCZ specific costs</t>
  </si>
  <si>
    <t>Total one off costs</t>
  </si>
  <si>
    <t>MCZ IA Calculations: Management</t>
  </si>
  <si>
    <t>Annex N7 from Finding Sanctuary, Irish Seas Conservation Zones, Net Gain and Balanced Seas. 2012. Impact Assessment materials in support of the Regional Marine Conservation Zone Projects' Recommendations.</t>
  </si>
</sst>
</file>

<file path=xl/styles.xml><?xml version="1.0" encoding="utf-8"?>
<styleSheet xmlns="http://schemas.openxmlformats.org/spreadsheetml/2006/main">
  <numFmts count="12">
    <numFmt numFmtId="6" formatCode="&quot;£&quot;#,##0;[Red]\-&quot;£&quot;#,##0"/>
    <numFmt numFmtId="7" formatCode="&quot;£&quot;#,##0.00;\-&quot;£&quot;#,##0.00"/>
    <numFmt numFmtId="8" formatCode="&quot;£&quot;#,##0.00;[Red]\-&quot;£&quot;#,##0.00"/>
    <numFmt numFmtId="44" formatCode="_-&quot;£&quot;* #,##0.00_-;\-&quot;£&quot;* #,##0.00_-;_-&quot;£&quot;* &quot;-&quot;??_-;_-@_-"/>
    <numFmt numFmtId="164" formatCode="_-&quot;£&quot;* #,##0.000_-;\-&quot;£&quot;* #,##0.000_-;_-&quot;£&quot;* &quot;-&quot;??_-;_-@_-"/>
    <numFmt numFmtId="165" formatCode="0.000"/>
    <numFmt numFmtId="166" formatCode="#,##0.000;[Red]\-#,##0.000"/>
    <numFmt numFmtId="167" formatCode="&quot;£&quot;#,##0.00"/>
    <numFmt numFmtId="168" formatCode="_(&quot;£&quot;* #,##0.00_);_(&quot;£&quot;* \(#,##0.00\);_(&quot;£&quot;* &quot;-&quot;??_);_(@_)"/>
    <numFmt numFmtId="169" formatCode="&quot;£&quot;#,##0_);[Red]\(&quot;£&quot;#,##0\)"/>
    <numFmt numFmtId="170" formatCode="#,##0.00_ ;\-#,##0.00\ "/>
    <numFmt numFmtId="171" formatCode="#,##0.00_ ;[Red]\-#,##0.00\ "/>
  </numFmts>
  <fonts count="33">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indexed="8"/>
      <name val="Calibri"/>
      <family val="2"/>
    </font>
    <font>
      <u/>
      <sz val="11"/>
      <color theme="10"/>
      <name val="Calibri"/>
      <family val="2"/>
    </font>
    <font>
      <b/>
      <sz val="10"/>
      <color theme="1"/>
      <name val="Arial"/>
      <family val="2"/>
    </font>
    <font>
      <sz val="10"/>
      <color theme="1"/>
      <name val="Arial"/>
      <family val="2"/>
    </font>
    <font>
      <sz val="11"/>
      <color theme="1"/>
      <name val="Arial"/>
      <family val="2"/>
    </font>
    <font>
      <sz val="10"/>
      <color indexed="8"/>
      <name val="Arial"/>
      <family val="2"/>
    </font>
    <font>
      <b/>
      <sz val="14"/>
      <color theme="1"/>
      <name val="Arial"/>
      <family val="2"/>
    </font>
    <font>
      <b/>
      <sz val="11"/>
      <color theme="1"/>
      <name val="Arial"/>
      <family val="2"/>
    </font>
    <font>
      <sz val="14"/>
      <color theme="1"/>
      <name val="Arial"/>
      <family val="2"/>
    </font>
    <font>
      <sz val="10"/>
      <name val="Arial"/>
      <family val="2"/>
    </font>
    <font>
      <sz val="10"/>
      <color rgb="FF000000"/>
      <name val="Arial"/>
      <family val="2"/>
    </font>
    <font>
      <b/>
      <sz val="10"/>
      <color indexed="8"/>
      <name val="Arial"/>
      <family val="2"/>
    </font>
    <font>
      <b/>
      <sz val="10"/>
      <color rgb="FF000000"/>
      <name val="Arial"/>
      <family val="2"/>
    </font>
    <font>
      <b/>
      <u/>
      <sz val="10"/>
      <color theme="1"/>
      <name val="Arial"/>
      <family val="2"/>
    </font>
    <font>
      <i/>
      <sz val="10"/>
      <color rgb="FF000000"/>
      <name val="Arial"/>
      <family val="2"/>
    </font>
    <font>
      <sz val="10"/>
      <color theme="1"/>
      <name val="Calibri"/>
      <family val="2"/>
      <scheme val="minor"/>
    </font>
    <font>
      <b/>
      <sz val="10"/>
      <color theme="1"/>
      <name val="Calibri"/>
      <family val="2"/>
      <scheme val="minor"/>
    </font>
    <font>
      <b/>
      <sz val="10"/>
      <name val="Arial"/>
      <family val="2"/>
    </font>
    <font>
      <i/>
      <u/>
      <sz val="10"/>
      <color theme="1"/>
      <name val="Arial"/>
      <family val="2"/>
    </font>
    <font>
      <b/>
      <i/>
      <sz val="10"/>
      <color theme="1"/>
      <name val="Arial"/>
      <family val="2"/>
    </font>
    <font>
      <i/>
      <sz val="10"/>
      <color theme="1"/>
      <name val="Arial"/>
      <family val="2"/>
    </font>
    <font>
      <b/>
      <sz val="14"/>
      <name val="Arial"/>
      <family val="2"/>
    </font>
    <font>
      <sz val="10"/>
      <name val="Calibri"/>
      <family val="2"/>
      <scheme val="minor"/>
    </font>
    <font>
      <u/>
      <sz val="10"/>
      <name val="Arial"/>
      <family val="2"/>
    </font>
    <font>
      <sz val="10"/>
      <color rgb="FFFF0000"/>
      <name val="Arial"/>
      <family val="2"/>
    </font>
    <font>
      <sz val="14"/>
      <name val="Arial"/>
      <family val="2"/>
    </font>
    <font>
      <i/>
      <sz val="10"/>
      <name val="Arial"/>
      <family val="2"/>
    </font>
    <font>
      <u/>
      <sz val="11"/>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8D8D8"/>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s>
  <cellStyleXfs count="5">
    <xf numFmtId="0" fontId="0" fillId="0" borderId="0"/>
    <xf numFmtId="44" fontId="4"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168" fontId="4" fillId="0" borderId="0" applyFont="0" applyFill="0" applyBorder="0" applyAlignment="0" applyProtection="0"/>
  </cellStyleXfs>
  <cellXfs count="701">
    <xf numFmtId="0" fontId="0" fillId="0" borderId="0" xfId="0"/>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Alignment="1">
      <alignment vertical="top" wrapText="1"/>
    </xf>
    <xf numFmtId="0" fontId="8" fillId="0" borderId="0" xfId="0" applyFont="1"/>
    <xf numFmtId="0" fontId="10"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Alignment="1">
      <alignment vertical="top" wrapText="1"/>
    </xf>
    <xf numFmtId="0" fontId="10" fillId="0" borderId="0" xfId="0" applyFont="1" applyFill="1" applyBorder="1" applyAlignment="1">
      <alignment horizontal="left" vertical="top" wrapText="1"/>
    </xf>
    <xf numFmtId="0" fontId="10" fillId="0" borderId="0" xfId="0" applyFont="1"/>
    <xf numFmtId="0" fontId="9" fillId="0" borderId="0" xfId="0" applyFont="1" applyAlignment="1">
      <alignment vertical="top"/>
    </xf>
    <xf numFmtId="0" fontId="9" fillId="0" borderId="0" xfId="0" applyFont="1" applyAlignment="1">
      <alignment vertical="top" wrapText="1"/>
    </xf>
    <xf numFmtId="44" fontId="9" fillId="0" borderId="0" xfId="1" applyFont="1" applyAlignment="1">
      <alignment vertical="top"/>
    </xf>
    <xf numFmtId="0" fontId="9" fillId="0" borderId="0" xfId="0" applyFont="1"/>
    <xf numFmtId="2" fontId="8" fillId="0" borderId="1" xfId="1" applyNumberFormat="1" applyFont="1" applyBorder="1" applyAlignment="1">
      <alignment horizontal="right" vertical="top"/>
    </xf>
    <xf numFmtId="0" fontId="8" fillId="0" borderId="3" xfId="0" applyFont="1" applyBorder="1" applyAlignment="1">
      <alignment horizontal="left" vertical="top" wrapText="1"/>
    </xf>
    <xf numFmtId="0" fontId="7" fillId="3" borderId="19" xfId="0" applyFont="1" applyFill="1" applyBorder="1" applyAlignment="1">
      <alignment horizontal="right" vertical="top" wrapText="1"/>
    </xf>
    <xf numFmtId="44" fontId="7" fillId="3" borderId="19" xfId="1" applyFont="1" applyFill="1" applyBorder="1" applyAlignment="1">
      <alignment vertical="top"/>
    </xf>
    <xf numFmtId="0" fontId="7" fillId="0" borderId="0" xfId="0" applyFont="1" applyAlignment="1">
      <alignment horizontal="right" vertical="top"/>
    </xf>
    <xf numFmtId="1" fontId="8" fillId="0" borderId="0" xfId="1" applyNumberFormat="1" applyFont="1" applyAlignment="1">
      <alignment vertical="top"/>
    </xf>
    <xf numFmtId="0" fontId="7" fillId="0" borderId="0" xfId="0" applyFont="1" applyAlignment="1">
      <alignment horizontal="right"/>
    </xf>
    <xf numFmtId="0" fontId="12" fillId="0" borderId="0" xfId="0" applyFont="1" applyAlignment="1">
      <alignment vertical="top" wrapText="1"/>
    </xf>
    <xf numFmtId="0" fontId="7" fillId="3" borderId="19" xfId="0" applyFont="1" applyFill="1" applyBorder="1" applyAlignment="1">
      <alignment horizontal="right" vertical="top"/>
    </xf>
    <xf numFmtId="0" fontId="9" fillId="0" borderId="0" xfId="0" applyFont="1" applyFill="1" applyAlignment="1">
      <alignment vertical="top"/>
    </xf>
    <xf numFmtId="0" fontId="10" fillId="0" borderId="1" xfId="0" applyFont="1" applyBorder="1" applyAlignment="1">
      <alignment vertical="top" wrapText="1"/>
    </xf>
    <xf numFmtId="0" fontId="10" fillId="0" borderId="22" xfId="0" applyFont="1" applyBorder="1" applyAlignment="1">
      <alignment vertical="top" wrapText="1"/>
    </xf>
    <xf numFmtId="0" fontId="8" fillId="0" borderId="0" xfId="0" applyFont="1" applyAlignment="1">
      <alignment wrapText="1"/>
    </xf>
    <xf numFmtId="0" fontId="10" fillId="0" borderId="1" xfId="0" applyFont="1" applyFill="1" applyBorder="1" applyAlignment="1">
      <alignment vertical="top" wrapText="1"/>
    </xf>
    <xf numFmtId="0" fontId="10" fillId="0" borderId="0" xfId="0" applyFont="1" applyAlignment="1">
      <alignment horizontal="left" wrapText="1"/>
    </xf>
    <xf numFmtId="0" fontId="9" fillId="0" borderId="0" xfId="0" applyFont="1" applyAlignment="1">
      <alignment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1" xfId="0" applyFont="1" applyBorder="1" applyAlignment="1">
      <alignment vertical="top" wrapText="1"/>
    </xf>
    <xf numFmtId="0" fontId="8" fillId="3" borderId="24" xfId="0" applyFont="1" applyFill="1" applyBorder="1" applyAlignment="1">
      <alignment vertical="top" wrapText="1"/>
    </xf>
    <xf numFmtId="0" fontId="8" fillId="3" borderId="25" xfId="0" applyFont="1" applyFill="1" applyBorder="1" applyAlignment="1">
      <alignment vertical="top"/>
    </xf>
    <xf numFmtId="0" fontId="8" fillId="3" borderId="25" xfId="0" applyFont="1" applyFill="1" applyBorder="1" applyAlignment="1">
      <alignment vertical="top" wrapText="1"/>
    </xf>
    <xf numFmtId="0" fontId="7" fillId="3" borderId="25" xfId="0" applyFont="1" applyFill="1" applyBorder="1" applyAlignment="1">
      <alignment horizontal="right" vertical="top" wrapText="1"/>
    </xf>
    <xf numFmtId="44" fontId="7" fillId="3" borderId="25" xfId="1" applyFont="1" applyFill="1" applyBorder="1" applyAlignment="1">
      <alignment vertical="top"/>
    </xf>
    <xf numFmtId="6" fontId="8" fillId="3" borderId="26" xfId="1" applyNumberFormat="1" applyFont="1" applyFill="1" applyBorder="1" applyAlignment="1">
      <alignment vertical="top"/>
    </xf>
    <xf numFmtId="0" fontId="10" fillId="0" borderId="22" xfId="0" applyFont="1" applyBorder="1" applyAlignment="1">
      <alignment horizontal="left" vertical="top" wrapText="1"/>
    </xf>
    <xf numFmtId="2" fontId="10" fillId="0" borderId="1" xfId="1" applyNumberFormat="1" applyFont="1" applyFill="1" applyBorder="1" applyAlignment="1">
      <alignment horizontal="right" vertical="top"/>
    </xf>
    <xf numFmtId="0" fontId="9" fillId="0" borderId="0" xfId="0" applyFont="1" applyFill="1"/>
    <xf numFmtId="2" fontId="8" fillId="0" borderId="1" xfId="1" applyNumberFormat="1" applyFont="1" applyFill="1" applyBorder="1" applyAlignment="1">
      <alignment horizontal="right" vertical="top"/>
    </xf>
    <xf numFmtId="0" fontId="7" fillId="3" borderId="25" xfId="0" applyFont="1" applyFill="1" applyBorder="1" applyAlignment="1">
      <alignment horizontal="right" vertical="top"/>
    </xf>
    <xf numFmtId="0" fontId="7" fillId="0" borderId="0" xfId="0" applyFont="1" applyFill="1" applyBorder="1" applyAlignment="1">
      <alignment horizontal="right" vertical="top" wrapText="1"/>
    </xf>
    <xf numFmtId="0" fontId="12" fillId="0" borderId="0" xfId="0" applyFont="1" applyAlignment="1">
      <alignment horizontal="left" vertical="top"/>
    </xf>
    <xf numFmtId="0" fontId="9" fillId="0" borderId="0" xfId="0" applyFont="1" applyAlignment="1">
      <alignment horizontal="left" vertical="top"/>
    </xf>
    <xf numFmtId="0" fontId="8" fillId="0" borderId="0" xfId="0" applyFont="1" applyBorder="1" applyAlignment="1"/>
    <xf numFmtId="168" fontId="9" fillId="0" borderId="0" xfId="4" applyFont="1" applyAlignment="1">
      <alignment vertical="top"/>
    </xf>
    <xf numFmtId="6" fontId="9" fillId="0" borderId="0" xfId="0" applyNumberFormat="1" applyFont="1" applyFill="1" applyAlignment="1">
      <alignment vertical="top"/>
    </xf>
    <xf numFmtId="0" fontId="7" fillId="3" borderId="16" xfId="0" applyFont="1" applyFill="1" applyBorder="1" applyAlignment="1">
      <alignment horizontal="righ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6" xfId="0" applyFont="1" applyBorder="1" applyAlignment="1">
      <alignment vertical="top" wrapText="1"/>
    </xf>
    <xf numFmtId="0" fontId="8" fillId="0" borderId="1" xfId="0" applyFont="1" applyBorder="1" applyAlignment="1">
      <alignment vertical="top" wrapText="1"/>
    </xf>
    <xf numFmtId="0" fontId="7" fillId="0" borderId="0" xfId="0" applyFont="1"/>
    <xf numFmtId="0" fontId="7" fillId="3" borderId="1" xfId="0" applyFont="1" applyFill="1" applyBorder="1" applyAlignment="1">
      <alignment wrapText="1"/>
    </xf>
    <xf numFmtId="0" fontId="8" fillId="0" borderId="1" xfId="0" applyFont="1" applyFill="1" applyBorder="1" applyAlignment="1">
      <alignment vertical="top" wrapText="1"/>
    </xf>
    <xf numFmtId="0" fontId="15" fillId="0" borderId="1" xfId="0" applyFont="1" applyFill="1" applyBorder="1"/>
    <xf numFmtId="165" fontId="7" fillId="3" borderId="1" xfId="1" applyNumberFormat="1" applyFont="1" applyFill="1" applyBorder="1"/>
    <xf numFmtId="0" fontId="16" fillId="3" borderId="27" xfId="0" applyFont="1" applyFill="1" applyBorder="1" applyAlignment="1">
      <alignment vertical="top" wrapText="1"/>
    </xf>
    <xf numFmtId="0" fontId="16" fillId="3" borderId="44" xfId="0" applyFont="1" applyFill="1" applyBorder="1" applyAlignment="1">
      <alignment vertical="top" wrapText="1"/>
    </xf>
    <xf numFmtId="0" fontId="16" fillId="3" borderId="28" xfId="0" applyFont="1" applyFill="1" applyBorder="1" applyAlignment="1">
      <alignment vertical="top" wrapText="1"/>
    </xf>
    <xf numFmtId="0" fontId="15" fillId="0" borderId="1" xfId="0" applyFont="1" applyFill="1" applyBorder="1" applyAlignment="1">
      <alignment vertical="top" wrapText="1"/>
    </xf>
    <xf numFmtId="0" fontId="15" fillId="0" borderId="1" xfId="0" applyFont="1" applyFill="1" applyBorder="1" applyAlignment="1">
      <alignment vertical="top"/>
    </xf>
    <xf numFmtId="0" fontId="14" fillId="0" borderId="36" xfId="0" applyFont="1" applyFill="1" applyBorder="1" applyAlignment="1">
      <alignment vertical="top" wrapText="1"/>
    </xf>
    <xf numFmtId="165" fontId="7" fillId="3" borderId="1" xfId="0" applyNumberFormat="1" applyFont="1" applyFill="1" applyBorder="1"/>
    <xf numFmtId="0" fontId="10" fillId="0" borderId="0" xfId="0" applyFont="1" applyBorder="1" applyAlignment="1">
      <alignment vertical="top" wrapText="1"/>
    </xf>
    <xf numFmtId="0" fontId="10" fillId="0" borderId="0" xfId="0" applyFont="1" applyBorder="1" applyAlignment="1">
      <alignment horizontal="left" vertical="top" wrapText="1"/>
    </xf>
    <xf numFmtId="0" fontId="10" fillId="0" borderId="0" xfId="0" applyFont="1" applyFill="1" applyBorder="1" applyAlignment="1">
      <alignment vertical="top" wrapText="1"/>
    </xf>
    <xf numFmtId="0" fontId="15" fillId="0" borderId="0" xfId="0" applyFont="1" applyFill="1" applyBorder="1"/>
    <xf numFmtId="0" fontId="15" fillId="0" borderId="0" xfId="0" applyFont="1" applyFill="1" applyBorder="1" applyAlignment="1">
      <alignment vertical="top" wrapText="1"/>
    </xf>
    <xf numFmtId="0" fontId="15" fillId="0" borderId="0" xfId="0" applyFont="1" applyFill="1" applyBorder="1" applyAlignment="1">
      <alignment vertical="top"/>
    </xf>
    <xf numFmtId="0" fontId="10" fillId="0" borderId="11" xfId="0" applyFont="1" applyBorder="1" applyAlignment="1">
      <alignment horizontal="left" vertical="top" wrapText="1"/>
    </xf>
    <xf numFmtId="0" fontId="10" fillId="4" borderId="11"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6" xfId="0" applyFont="1" applyFill="1" applyBorder="1" applyAlignment="1">
      <alignment horizontal="left" vertical="top" wrapText="1"/>
    </xf>
    <xf numFmtId="1" fontId="8" fillId="0" borderId="0" xfId="4" applyNumberFormat="1" applyFont="1" applyAlignment="1">
      <alignment vertical="top"/>
    </xf>
    <xf numFmtId="0" fontId="15" fillId="0" borderId="11" xfId="0" applyFont="1" applyFill="1" applyBorder="1" applyAlignment="1">
      <alignment horizontal="left" vertical="top" wrapText="1"/>
    </xf>
    <xf numFmtId="0" fontId="15" fillId="0" borderId="11" xfId="0" applyFont="1" applyBorder="1" applyAlignment="1">
      <alignment horizontal="left" vertical="top" wrapText="1"/>
    </xf>
    <xf numFmtId="0" fontId="15" fillId="0" borderId="1" xfId="0" applyFont="1" applyFill="1" applyBorder="1" applyAlignment="1">
      <alignment horizontal="left" vertical="top" wrapText="1"/>
    </xf>
    <xf numFmtId="0" fontId="8" fillId="0" borderId="1" xfId="0" applyFont="1" applyBorder="1" applyAlignment="1">
      <alignment horizontal="right" vertical="top" wrapText="1"/>
    </xf>
    <xf numFmtId="0" fontId="15" fillId="0" borderId="15" xfId="0" applyFont="1" applyFill="1" applyBorder="1" applyAlignment="1">
      <alignment horizontal="left" vertical="top" wrapText="1"/>
    </xf>
    <xf numFmtId="0" fontId="8" fillId="3" borderId="18" xfId="0" applyFont="1" applyFill="1" applyBorder="1" applyAlignment="1">
      <alignment horizontal="left" vertical="top"/>
    </xf>
    <xf numFmtId="0" fontId="8" fillId="3" borderId="19" xfId="0" applyFont="1" applyFill="1" applyBorder="1" applyAlignment="1">
      <alignment horizontal="left" vertical="top" wrapText="1"/>
    </xf>
    <xf numFmtId="0" fontId="15" fillId="0" borderId="16" xfId="0" applyFont="1" applyFill="1" applyBorder="1" applyAlignment="1">
      <alignment horizontal="left" vertical="top" wrapText="1"/>
    </xf>
    <xf numFmtId="0" fontId="8" fillId="0" borderId="22" xfId="0" applyFont="1" applyFill="1" applyBorder="1" applyAlignment="1">
      <alignment horizontal="left" vertical="top" wrapText="1"/>
    </xf>
    <xf numFmtId="2" fontId="10" fillId="0" borderId="1" xfId="0" applyNumberFormat="1" applyFont="1" applyFill="1" applyBorder="1" applyAlignment="1">
      <alignment horizontal="right" vertical="top" wrapText="1"/>
    </xf>
    <xf numFmtId="0" fontId="10" fillId="3" borderId="19" xfId="0" applyFont="1" applyFill="1" applyBorder="1" applyAlignment="1">
      <alignment horizontal="left" vertical="top" wrapText="1"/>
    </xf>
    <xf numFmtId="169" fontId="8" fillId="3" borderId="20" xfId="4" applyNumberFormat="1" applyFont="1" applyFill="1" applyBorder="1" applyAlignment="1">
      <alignment horizontal="left" vertical="top"/>
    </xf>
    <xf numFmtId="0" fontId="7" fillId="3" borderId="6" xfId="0" applyFont="1" applyFill="1" applyBorder="1" applyAlignment="1">
      <alignment horizontal="left" vertical="top" wrapText="1"/>
    </xf>
    <xf numFmtId="0" fontId="7" fillId="3" borderId="16" xfId="0" applyFont="1" applyFill="1" applyBorder="1" applyAlignment="1">
      <alignment horizontal="left" vertical="top" wrapText="1"/>
    </xf>
    <xf numFmtId="44" fontId="7" fillId="3" borderId="1" xfId="1" applyFont="1" applyFill="1" applyBorder="1" applyAlignment="1">
      <alignment horizontal="left" vertical="top" wrapText="1"/>
    </xf>
    <xf numFmtId="44" fontId="7" fillId="0" borderId="0" xfId="1" applyFont="1" applyFill="1" applyBorder="1" applyAlignment="1">
      <alignment horizontal="left" vertical="top"/>
    </xf>
    <xf numFmtId="0" fontId="7" fillId="0" borderId="1" xfId="0" applyFont="1" applyFill="1" applyBorder="1" applyAlignment="1">
      <alignment horizontal="left" vertical="top"/>
    </xf>
    <xf numFmtId="0" fontId="7" fillId="0" borderId="0" xfId="0" applyFont="1" applyFill="1" applyBorder="1" applyAlignment="1">
      <alignment horizontal="left" vertical="top"/>
    </xf>
    <xf numFmtId="6" fontId="7" fillId="0" borderId="0" xfId="0" applyNumberFormat="1" applyFont="1" applyFill="1" applyBorder="1" applyAlignment="1">
      <alignment horizontal="left" vertical="top"/>
    </xf>
    <xf numFmtId="0" fontId="7" fillId="0" borderId="0"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Alignment="1">
      <alignment horizontal="left" vertical="top"/>
    </xf>
    <xf numFmtId="0" fontId="7" fillId="3" borderId="1" xfId="0" applyFont="1" applyFill="1" applyBorder="1" applyAlignment="1">
      <alignment horizontal="left" vertical="top"/>
    </xf>
    <xf numFmtId="0" fontId="17" fillId="3"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4" fillId="0" borderId="0" xfId="0" applyFont="1" applyFill="1" applyAlignment="1">
      <alignment vertical="top" wrapText="1"/>
    </xf>
    <xf numFmtId="0" fontId="7" fillId="3" borderId="1" xfId="0" applyFont="1" applyFill="1" applyBorder="1"/>
    <xf numFmtId="0" fontId="7" fillId="3" borderId="1" xfId="0" applyFont="1" applyFill="1" applyBorder="1" applyAlignment="1">
      <alignment horizontal="right" vertical="top" wrapText="1"/>
    </xf>
    <xf numFmtId="44" fontId="7" fillId="0" borderId="0" xfId="1" applyFont="1" applyAlignment="1">
      <alignment horizontal="right" vertical="top"/>
    </xf>
    <xf numFmtId="0" fontId="7" fillId="3" borderId="1" xfId="0" applyFont="1" applyFill="1" applyBorder="1" applyAlignment="1">
      <alignment vertical="top"/>
    </xf>
    <xf numFmtId="0" fontId="7" fillId="3" borderId="1" xfId="0" applyFont="1" applyFill="1" applyBorder="1" applyAlignment="1">
      <alignment vertical="top" wrapText="1"/>
    </xf>
    <xf numFmtId="0" fontId="7" fillId="3" borderId="19" xfId="0" applyFont="1" applyFill="1" applyBorder="1" applyAlignment="1">
      <alignment horizontal="left"/>
    </xf>
    <xf numFmtId="0" fontId="7" fillId="3" borderId="18" xfId="0" applyFont="1" applyFill="1" applyBorder="1" applyAlignment="1">
      <alignment horizontal="left" vertical="top" wrapText="1"/>
    </xf>
    <xf numFmtId="0" fontId="7" fillId="3" borderId="19" xfId="0" applyFont="1" applyFill="1" applyBorder="1" applyAlignment="1">
      <alignment horizontal="left" vertical="top" wrapText="1"/>
    </xf>
    <xf numFmtId="0" fontId="7" fillId="0" borderId="0" xfId="0" applyFont="1" applyBorder="1"/>
    <xf numFmtId="0" fontId="20" fillId="0" borderId="1" xfId="0" applyFont="1" applyBorder="1" applyAlignment="1">
      <alignment horizontal="left" vertical="top" wrapText="1"/>
    </xf>
    <xf numFmtId="0" fontId="20" fillId="0" borderId="0" xfId="0" applyFont="1"/>
    <xf numFmtId="0" fontId="8" fillId="0" borderId="27" xfId="0" applyFont="1" applyBorder="1" applyAlignment="1">
      <alignment vertical="top" wrapText="1"/>
    </xf>
    <xf numFmtId="0" fontId="8" fillId="0" borderId="0" xfId="0" applyFont="1" applyFill="1" applyAlignment="1">
      <alignment vertical="top" wrapText="1"/>
    </xf>
    <xf numFmtId="0" fontId="7" fillId="0" borderId="0" xfId="0" applyFont="1" applyAlignment="1">
      <alignment vertical="top" wrapText="1"/>
    </xf>
    <xf numFmtId="0" fontId="7" fillId="0" borderId="0" xfId="0" applyFont="1" applyAlignment="1"/>
    <xf numFmtId="0" fontId="7" fillId="2" borderId="15" xfId="0" applyFont="1" applyFill="1" applyBorder="1"/>
    <xf numFmtId="165" fontId="7" fillId="2" borderId="16" xfId="1" applyNumberFormat="1" applyFont="1" applyFill="1" applyBorder="1" applyAlignment="1">
      <alignment horizontal="center"/>
    </xf>
    <xf numFmtId="165" fontId="7" fillId="2" borderId="16" xfId="0" applyNumberFormat="1" applyFont="1" applyFill="1" applyBorder="1" applyAlignment="1">
      <alignment horizontal="center"/>
    </xf>
    <xf numFmtId="0" fontId="7" fillId="3" borderId="35" xfId="0" applyFont="1" applyFill="1" applyBorder="1" applyAlignment="1">
      <alignment horizontal="right"/>
    </xf>
    <xf numFmtId="0" fontId="7" fillId="3" borderId="35" xfId="0" applyFont="1" applyFill="1" applyBorder="1"/>
    <xf numFmtId="0" fontId="7" fillId="3" borderId="39" xfId="0" applyFont="1" applyFill="1" applyBorder="1" applyAlignment="1">
      <alignment horizontal="right"/>
    </xf>
    <xf numFmtId="0" fontId="7" fillId="3" borderId="39" xfId="0" applyFont="1" applyFill="1" applyBorder="1"/>
    <xf numFmtId="0" fontId="7" fillId="0" borderId="36" xfId="0" applyFont="1" applyBorder="1"/>
    <xf numFmtId="0" fontId="23" fillId="0" borderId="0" xfId="0" applyFont="1" applyBorder="1"/>
    <xf numFmtId="0" fontId="24" fillId="0" borderId="0" xfId="0" applyFont="1" applyBorder="1"/>
    <xf numFmtId="0" fontId="7" fillId="0" borderId="36" xfId="0" applyFont="1" applyFill="1" applyBorder="1" applyAlignment="1">
      <alignment vertical="top"/>
    </xf>
    <xf numFmtId="165" fontId="7" fillId="0" borderId="0" xfId="0" applyNumberFormat="1" applyFont="1" applyFill="1" applyBorder="1" applyAlignment="1">
      <alignment horizontal="center"/>
    </xf>
    <xf numFmtId="165" fontId="7" fillId="0" borderId="37" xfId="0" applyNumberFormat="1" applyFont="1" applyBorder="1" applyAlignment="1">
      <alignment horizontal="center" vertical="center"/>
    </xf>
    <xf numFmtId="165" fontId="7" fillId="0" borderId="0" xfId="0" applyNumberFormat="1" applyFont="1" applyFill="1" applyBorder="1" applyAlignment="1">
      <alignment horizontal="center" vertical="center"/>
    </xf>
    <xf numFmtId="0" fontId="7" fillId="0" borderId="35" xfId="0" applyFont="1" applyBorder="1"/>
    <xf numFmtId="0" fontId="25" fillId="0" borderId="0" xfId="0" applyFont="1" applyBorder="1"/>
    <xf numFmtId="0" fontId="7" fillId="0" borderId="41" xfId="0" applyFont="1" applyFill="1" applyBorder="1" applyAlignment="1">
      <alignment vertical="top"/>
    </xf>
    <xf numFmtId="165" fontId="7" fillId="0" borderId="32" xfId="0" applyNumberFormat="1" applyFont="1" applyFill="1" applyBorder="1" applyAlignment="1">
      <alignment horizontal="center" vertical="center"/>
    </xf>
    <xf numFmtId="165" fontId="7" fillId="0" borderId="42" xfId="0" applyNumberFormat="1" applyFont="1" applyBorder="1" applyAlignment="1">
      <alignment horizontal="center" vertical="center"/>
    </xf>
    <xf numFmtId="0" fontId="7" fillId="0" borderId="0" xfId="0" applyFont="1" applyBorder="1" applyAlignment="1">
      <alignment horizontal="left" vertical="top"/>
    </xf>
    <xf numFmtId="0" fontId="7" fillId="0" borderId="38" xfId="0" applyFont="1" applyFill="1" applyBorder="1" applyAlignment="1">
      <alignment vertical="top"/>
    </xf>
    <xf numFmtId="0" fontId="7" fillId="0" borderId="39" xfId="0" applyFont="1" applyBorder="1" applyAlignment="1">
      <alignment horizontal="left" vertical="top"/>
    </xf>
    <xf numFmtId="165" fontId="7" fillId="0" borderId="39" xfId="0" applyNumberFormat="1" applyFont="1" applyFill="1" applyBorder="1" applyAlignment="1">
      <alignment horizontal="center" vertical="center"/>
    </xf>
    <xf numFmtId="165" fontId="7" fillId="0" borderId="40" xfId="0" applyNumberFormat="1" applyFont="1" applyBorder="1" applyAlignment="1">
      <alignment horizontal="center" vertical="center"/>
    </xf>
    <xf numFmtId="0" fontId="3" fillId="0" borderId="1" xfId="0" applyFont="1" applyBorder="1" applyAlignment="1">
      <alignment vertical="top" wrapText="1"/>
    </xf>
    <xf numFmtId="0" fontId="8" fillId="0" borderId="3" xfId="0" applyFont="1" applyBorder="1" applyAlignment="1">
      <alignment horizontal="right" vertical="top" wrapText="1"/>
    </xf>
    <xf numFmtId="0" fontId="8" fillId="0" borderId="1" xfId="0" applyNumberFormat="1" applyFont="1" applyFill="1" applyBorder="1" applyAlignment="1">
      <alignment horizontal="right" vertical="top" wrapText="1"/>
    </xf>
    <xf numFmtId="0" fontId="10" fillId="0" borderId="1" xfId="0" applyFont="1" applyFill="1" applyBorder="1" applyAlignment="1">
      <alignment horizontal="right" vertical="top" wrapText="1"/>
    </xf>
    <xf numFmtId="0" fontId="8" fillId="0" borderId="12" xfId="0" applyNumberFormat="1" applyFont="1" applyFill="1" applyBorder="1" applyAlignment="1">
      <alignment horizontal="right" vertical="top" wrapText="1"/>
    </xf>
    <xf numFmtId="8" fontId="7" fillId="3" borderId="25" xfId="1" applyNumberFormat="1" applyFont="1" applyFill="1" applyBorder="1" applyAlignment="1">
      <alignment vertical="top"/>
    </xf>
    <xf numFmtId="0" fontId="8" fillId="0" borderId="1" xfId="0" applyFont="1" applyFill="1" applyBorder="1" applyAlignment="1">
      <alignment horizontal="right" vertical="top" wrapText="1"/>
    </xf>
    <xf numFmtId="8" fontId="7" fillId="3" borderId="19" xfId="1" applyNumberFormat="1" applyFont="1" applyFill="1" applyBorder="1" applyAlignment="1">
      <alignment vertical="top"/>
    </xf>
    <xf numFmtId="0" fontId="8" fillId="0" borderId="28" xfId="0" applyFont="1" applyFill="1" applyBorder="1" applyAlignment="1">
      <alignment horizontal="right" vertical="top" wrapText="1"/>
    </xf>
    <xf numFmtId="0" fontId="8" fillId="0" borderId="28" xfId="0" applyFont="1" applyBorder="1" applyAlignment="1">
      <alignment horizontal="right" vertical="top" wrapText="1"/>
    </xf>
    <xf numFmtId="167" fontId="7" fillId="3" borderId="25" xfId="1" applyNumberFormat="1" applyFont="1" applyFill="1" applyBorder="1" applyAlignment="1">
      <alignment vertical="top"/>
    </xf>
    <xf numFmtId="167" fontId="8" fillId="0" borderId="0" xfId="0" applyNumberFormat="1" applyFont="1" applyAlignment="1">
      <alignment vertical="top"/>
    </xf>
    <xf numFmtId="7" fontId="7" fillId="3" borderId="19" xfId="1" applyNumberFormat="1" applyFont="1" applyFill="1" applyBorder="1" applyAlignment="1">
      <alignment vertical="top"/>
    </xf>
    <xf numFmtId="7" fontId="7" fillId="3" borderId="16" xfId="1" applyNumberFormat="1" applyFont="1" applyFill="1" applyBorder="1" applyAlignment="1">
      <alignment vertical="top"/>
    </xf>
    <xf numFmtId="7" fontId="7" fillId="3" borderId="25" xfId="1" applyNumberFormat="1" applyFont="1" applyFill="1" applyBorder="1" applyAlignment="1">
      <alignment vertical="top"/>
    </xf>
    <xf numFmtId="7" fontId="7" fillId="3" borderId="25" xfId="1" applyNumberFormat="1" applyFont="1" applyFill="1" applyBorder="1" applyAlignment="1">
      <alignment horizontal="right" vertical="top"/>
    </xf>
    <xf numFmtId="7" fontId="7" fillId="3" borderId="19" xfId="1" applyNumberFormat="1" applyFont="1" applyFill="1" applyBorder="1" applyAlignment="1">
      <alignment horizontal="right" vertical="top"/>
    </xf>
    <xf numFmtId="167" fontId="7" fillId="3" borderId="25" xfId="4" applyNumberFormat="1" applyFont="1" applyFill="1" applyBorder="1" applyAlignment="1">
      <alignment horizontal="right" vertical="top"/>
    </xf>
    <xf numFmtId="167" fontId="7" fillId="3" borderId="19" xfId="4" applyNumberFormat="1" applyFont="1" applyFill="1" applyBorder="1" applyAlignment="1">
      <alignment horizontal="right" vertical="top"/>
    </xf>
    <xf numFmtId="167" fontId="8" fillId="0" borderId="0" xfId="4" applyNumberFormat="1" applyFont="1" applyAlignment="1">
      <alignment horizontal="right" vertical="top"/>
    </xf>
    <xf numFmtId="7" fontId="7" fillId="3" borderId="1" xfId="1" applyNumberFormat="1" applyFont="1" applyFill="1" applyBorder="1" applyAlignment="1">
      <alignment horizontal="right" vertical="top"/>
    </xf>
    <xf numFmtId="7" fontId="7" fillId="3" borderId="1" xfId="1" applyNumberFormat="1" applyFont="1" applyFill="1" applyBorder="1" applyAlignment="1">
      <alignment vertical="top"/>
    </xf>
    <xf numFmtId="8" fontId="7" fillId="3" borderId="19" xfId="0" applyNumberFormat="1" applyFont="1" applyFill="1" applyBorder="1"/>
    <xf numFmtId="44" fontId="7" fillId="7" borderId="1" xfId="1" applyFont="1" applyFill="1" applyBorder="1" applyAlignment="1">
      <alignment horizontal="left" vertical="top"/>
    </xf>
    <xf numFmtId="0" fontId="7" fillId="7" borderId="1" xfId="0" applyFont="1" applyFill="1" applyBorder="1" applyAlignment="1">
      <alignment horizontal="left" vertical="top"/>
    </xf>
    <xf numFmtId="6" fontId="7" fillId="6" borderId="25" xfId="0" applyNumberFormat="1" applyFont="1" applyFill="1" applyBorder="1" applyAlignment="1">
      <alignment horizontal="left" vertical="top" wrapText="1"/>
    </xf>
    <xf numFmtId="6" fontId="7" fillId="6" borderId="26" xfId="0" applyNumberFormat="1" applyFont="1" applyFill="1" applyBorder="1" applyAlignment="1">
      <alignment horizontal="left" vertical="top" wrapText="1"/>
    </xf>
    <xf numFmtId="44" fontId="7" fillId="7" borderId="1" xfId="1" applyFont="1" applyFill="1" applyBorder="1" applyAlignment="1">
      <alignment horizontal="right" vertical="top"/>
    </xf>
    <xf numFmtId="6" fontId="7" fillId="7" borderId="1" xfId="0" applyNumberFormat="1" applyFont="1" applyFill="1" applyBorder="1" applyAlignment="1">
      <alignment horizontal="right" vertical="top"/>
    </xf>
    <xf numFmtId="4" fontId="15" fillId="0" borderId="1" xfId="0" applyNumberFormat="1" applyFont="1" applyFill="1" applyBorder="1" applyAlignment="1">
      <alignment horizontal="right" vertical="top"/>
    </xf>
    <xf numFmtId="167" fontId="7" fillId="0" borderId="1" xfId="0" applyNumberFormat="1" applyFont="1" applyBorder="1" applyAlignment="1">
      <alignment horizontal="right" vertical="top"/>
    </xf>
    <xf numFmtId="8" fontId="7" fillId="0" borderId="1" xfId="0" applyNumberFormat="1" applyFont="1" applyBorder="1" applyAlignment="1">
      <alignment horizontal="right" vertical="top"/>
    </xf>
    <xf numFmtId="8" fontId="7" fillId="0" borderId="1" xfId="0" applyNumberFormat="1" applyFont="1" applyBorder="1" applyAlignment="1">
      <alignment vertical="top"/>
    </xf>
    <xf numFmtId="4" fontId="20" fillId="0" borderId="1" xfId="0" applyNumberFormat="1" applyFont="1" applyFill="1" applyBorder="1" applyAlignment="1">
      <alignment horizontal="right" vertical="top"/>
    </xf>
    <xf numFmtId="0" fontId="14" fillId="0" borderId="1" xfId="0" applyFont="1" applyFill="1" applyBorder="1" applyAlignment="1">
      <alignment vertical="top" wrapText="1"/>
    </xf>
    <xf numFmtId="4" fontId="14" fillId="0" borderId="1" xfId="0" applyNumberFormat="1" applyFont="1" applyFill="1" applyBorder="1" applyAlignment="1">
      <alignment horizontal="right" vertical="top" wrapText="1"/>
    </xf>
    <xf numFmtId="4" fontId="27" fillId="0" borderId="1" xfId="0" applyNumberFormat="1" applyFont="1" applyFill="1" applyBorder="1" applyAlignment="1">
      <alignment horizontal="right" vertical="top"/>
    </xf>
    <xf numFmtId="0" fontId="14" fillId="0" borderId="1" xfId="0" applyFont="1" applyFill="1" applyBorder="1" applyAlignment="1">
      <alignment horizontal="left" vertical="top" wrapText="1"/>
    </xf>
    <xf numFmtId="0" fontId="10" fillId="0" borderId="5" xfId="0" applyFont="1" applyBorder="1" applyAlignment="1">
      <alignment vertical="top" wrapText="1"/>
    </xf>
    <xf numFmtId="0" fontId="10" fillId="0" borderId="29" xfId="0" applyFont="1" applyBorder="1" applyAlignment="1">
      <alignment vertical="top" wrapText="1"/>
    </xf>
    <xf numFmtId="0" fontId="10" fillId="0" borderId="0" xfId="0" applyFont="1" applyAlignment="1">
      <alignment horizontal="left" vertical="top" wrapText="1"/>
    </xf>
    <xf numFmtId="0" fontId="7" fillId="3" borderId="1" xfId="0" applyFont="1" applyFill="1" applyBorder="1" applyAlignment="1">
      <alignment horizontal="left" vertical="top" wrapText="1"/>
    </xf>
    <xf numFmtId="4" fontId="15" fillId="6" borderId="1" xfId="0" applyNumberFormat="1" applyFont="1" applyFill="1" applyBorder="1" applyAlignment="1">
      <alignment horizontal="right" vertical="top"/>
    </xf>
    <xf numFmtId="0" fontId="15" fillId="0" borderId="1" xfId="0" applyFont="1" applyBorder="1" applyAlignment="1">
      <alignment horizontal="left" vertical="top" wrapText="1"/>
    </xf>
    <xf numFmtId="0" fontId="17" fillId="0" borderId="1" xfId="0" applyFont="1" applyBorder="1" applyAlignment="1">
      <alignment horizontal="left" vertical="top" wrapText="1"/>
    </xf>
    <xf numFmtId="4" fontId="15" fillId="6" borderId="1" xfId="0" applyNumberFormat="1" applyFont="1" applyFill="1" applyBorder="1" applyAlignment="1">
      <alignment horizontal="right" vertical="top" wrapText="1"/>
    </xf>
    <xf numFmtId="0" fontId="7" fillId="3" borderId="24" xfId="0" applyFont="1" applyFill="1" applyBorder="1" applyAlignment="1">
      <alignment horizontal="left" vertical="top" wrapText="1"/>
    </xf>
    <xf numFmtId="0" fontId="22" fillId="0" borderId="0" xfId="0" applyFont="1"/>
    <xf numFmtId="0" fontId="14" fillId="0" borderId="0" xfId="0" applyFont="1"/>
    <xf numFmtId="0" fontId="28" fillId="0" borderId="0" xfId="3" applyFont="1" applyAlignment="1" applyProtection="1"/>
    <xf numFmtId="0" fontId="29" fillId="0" borderId="0" xfId="0" applyFont="1"/>
    <xf numFmtId="0" fontId="14" fillId="0" borderId="0" xfId="0" applyFont="1" applyFill="1"/>
    <xf numFmtId="0" fontId="28" fillId="0" borderId="0" xfId="3" quotePrefix="1" applyFont="1" applyAlignment="1" applyProtection="1"/>
    <xf numFmtId="0" fontId="22" fillId="0" borderId="0" xfId="3" quotePrefix="1" applyFont="1" applyAlignment="1" applyProtection="1"/>
    <xf numFmtId="0" fontId="26" fillId="3" borderId="0" xfId="0" applyFont="1" applyFill="1" applyAlignment="1">
      <alignment vertical="center"/>
    </xf>
    <xf numFmtId="0" fontId="30" fillId="3" borderId="0" xfId="0" applyFont="1" applyFill="1" applyAlignment="1">
      <alignment vertical="center"/>
    </xf>
    <xf numFmtId="0" fontId="2" fillId="0" borderId="22" xfId="0" applyFont="1" applyBorder="1" applyAlignment="1">
      <alignment horizontal="left" vertical="top" wrapText="1"/>
    </xf>
    <xf numFmtId="0" fontId="2" fillId="0" borderId="21" xfId="0" applyFont="1" applyBorder="1" applyAlignment="1">
      <alignment horizontal="left" vertical="top" wrapText="1"/>
    </xf>
    <xf numFmtId="0" fontId="7" fillId="3" borderId="18" xfId="0" applyFont="1" applyFill="1" applyBorder="1" applyAlignment="1">
      <alignment vertical="top" wrapText="1"/>
    </xf>
    <xf numFmtId="0" fontId="7" fillId="3" borderId="19" xfId="0" applyFont="1" applyFill="1" applyBorder="1" applyAlignment="1">
      <alignment vertical="top" wrapText="1"/>
    </xf>
    <xf numFmtId="44" fontId="7" fillId="3" borderId="19" xfId="1" applyFont="1" applyFill="1" applyBorder="1" applyAlignment="1">
      <alignment horizontal="left" vertical="top" wrapText="1"/>
    </xf>
    <xf numFmtId="44" fontId="7" fillId="3" borderId="20" xfId="1" applyFont="1" applyFill="1" applyBorder="1" applyAlignment="1">
      <alignmen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2" fontId="2" fillId="0" borderId="22" xfId="1" applyNumberFormat="1" applyFont="1" applyBorder="1" applyAlignment="1">
      <alignment horizontal="right" vertical="top"/>
    </xf>
    <xf numFmtId="2" fontId="2" fillId="0" borderId="1" xfId="1" applyNumberFormat="1" applyFont="1" applyBorder="1" applyAlignment="1">
      <alignment horizontal="right" vertical="top"/>
    </xf>
    <xf numFmtId="0" fontId="2" fillId="0" borderId="1" xfId="0" applyFont="1" applyBorder="1" applyAlignment="1">
      <alignment horizontal="right" vertical="top"/>
    </xf>
    <xf numFmtId="0" fontId="2" fillId="0" borderId="3" xfId="0" applyFont="1" applyBorder="1" applyAlignment="1">
      <alignment horizontal="left" vertical="top" wrapText="1"/>
    </xf>
    <xf numFmtId="0" fontId="2" fillId="0" borderId="3" xfId="0" applyFont="1" applyBorder="1" applyAlignment="1">
      <alignment horizontal="right" vertical="top"/>
    </xf>
    <xf numFmtId="0" fontId="2" fillId="3" borderId="18" xfId="0" applyFont="1" applyFill="1" applyBorder="1" applyAlignment="1">
      <alignment vertical="top"/>
    </xf>
    <xf numFmtId="0" fontId="2" fillId="3" borderId="19" xfId="0" applyFont="1" applyFill="1" applyBorder="1" applyAlignment="1">
      <alignment vertical="top"/>
    </xf>
    <xf numFmtId="6" fontId="2" fillId="3" borderId="20" xfId="1" applyNumberFormat="1" applyFont="1" applyFill="1" applyBorder="1" applyAlignment="1">
      <alignment vertical="top"/>
    </xf>
    <xf numFmtId="0" fontId="2" fillId="0" borderId="0" xfId="0" applyFont="1" applyAlignment="1">
      <alignment vertical="top"/>
    </xf>
    <xf numFmtId="7" fontId="2" fillId="0" borderId="0" xfId="0" applyNumberFormat="1" applyFont="1" applyAlignment="1">
      <alignment vertical="top"/>
    </xf>
    <xf numFmtId="1" fontId="2" fillId="0" borderId="0" xfId="1" applyNumberFormat="1" applyFont="1" applyAlignment="1">
      <alignment vertical="top"/>
    </xf>
    <xf numFmtId="44" fontId="2" fillId="0" borderId="0" xfId="1" applyFont="1" applyAlignment="1">
      <alignment vertical="top"/>
    </xf>
    <xf numFmtId="0" fontId="2" fillId="0" borderId="0" xfId="0" applyFont="1" applyAlignment="1"/>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7" fillId="3" borderId="0" xfId="0" applyFont="1" applyFill="1" applyAlignment="1">
      <alignment vertical="top"/>
    </xf>
    <xf numFmtId="0" fontId="2" fillId="3" borderId="0" xfId="0" applyFont="1" applyFill="1" applyAlignment="1">
      <alignment vertical="top"/>
    </xf>
    <xf numFmtId="0" fontId="9" fillId="3" borderId="0" xfId="0" applyFont="1" applyFill="1" applyAlignment="1">
      <alignment vertical="top"/>
    </xf>
    <xf numFmtId="0" fontId="11" fillId="3" borderId="0" xfId="0" applyFont="1" applyFill="1" applyAlignment="1">
      <alignment vertical="top"/>
    </xf>
    <xf numFmtId="0" fontId="13" fillId="3" borderId="0" xfId="0" applyFont="1" applyFill="1" applyAlignment="1">
      <alignment vertical="top"/>
    </xf>
    <xf numFmtId="44" fontId="7" fillId="3" borderId="19" xfId="1" applyFont="1" applyFill="1" applyBorder="1" applyAlignment="1">
      <alignment vertical="top" wrapText="1"/>
    </xf>
    <xf numFmtId="0" fontId="2" fillId="0" borderId="0" xfId="0" applyFont="1" applyAlignment="1">
      <alignment vertical="top" wrapText="1"/>
    </xf>
    <xf numFmtId="0" fontId="2" fillId="0" borderId="0" xfId="0" applyFont="1"/>
    <xf numFmtId="0" fontId="2" fillId="0" borderId="1" xfId="0" applyFont="1" applyBorder="1" applyAlignment="1">
      <alignment horizontal="right" vertical="top" wrapText="1"/>
    </xf>
    <xf numFmtId="0" fontId="2" fillId="0" borderId="3" xfId="0" applyFont="1" applyBorder="1" applyAlignment="1">
      <alignment horizontal="right" vertical="top" wrapText="1"/>
    </xf>
    <xf numFmtId="0" fontId="2" fillId="3" borderId="19" xfId="0" applyFont="1" applyFill="1" applyBorder="1" applyAlignment="1">
      <alignment vertical="top" wrapText="1"/>
    </xf>
    <xf numFmtId="0" fontId="13" fillId="3" borderId="0" xfId="0" applyFont="1" applyFill="1" applyAlignment="1">
      <alignment vertical="center"/>
    </xf>
    <xf numFmtId="2" fontId="2" fillId="0" borderId="22" xfId="1" applyNumberFormat="1" applyFont="1" applyBorder="1" applyAlignment="1">
      <alignment horizontal="right" vertical="top" wrapText="1"/>
    </xf>
    <xf numFmtId="0" fontId="2" fillId="0" borderId="0" xfId="0" applyFont="1" applyAlignment="1">
      <alignment wrapText="1"/>
    </xf>
    <xf numFmtId="0" fontId="2" fillId="3" borderId="24" xfId="0" applyFont="1" applyFill="1" applyBorder="1" applyAlignment="1">
      <alignment vertical="top" wrapText="1"/>
    </xf>
    <xf numFmtId="44" fontId="2" fillId="0" borderId="0" xfId="1" applyFont="1" applyAlignment="1">
      <alignment wrapText="1"/>
    </xf>
    <xf numFmtId="0" fontId="2" fillId="0" borderId="0" xfId="0" applyFont="1" applyAlignment="1">
      <alignment horizontal="left" wrapText="1"/>
    </xf>
    <xf numFmtId="0" fontId="2" fillId="0" borderId="0" xfId="0" applyFont="1" applyFill="1" applyAlignment="1">
      <alignment vertical="top"/>
    </xf>
    <xf numFmtId="0" fontId="7" fillId="3" borderId="0" xfId="0" applyFont="1" applyFill="1" applyAlignment="1">
      <alignment vertical="top" wrapText="1"/>
    </xf>
    <xf numFmtId="0" fontId="11" fillId="3" borderId="0" xfId="0" applyFont="1" applyFill="1" applyAlignment="1">
      <alignment vertical="center" wrapText="1"/>
    </xf>
    <xf numFmtId="0" fontId="11" fillId="3" borderId="0" xfId="0" applyFont="1" applyFill="1" applyAlignment="1">
      <alignment vertical="center"/>
    </xf>
    <xf numFmtId="0" fontId="7" fillId="0" borderId="0" xfId="0" applyFont="1" applyFill="1" applyAlignment="1">
      <alignment vertical="center"/>
    </xf>
    <xf numFmtId="0" fontId="2" fillId="0" borderId="9" xfId="0" applyFont="1" applyBorder="1" applyAlignment="1">
      <alignment horizontal="left" vertical="top" wrapText="1"/>
    </xf>
    <xf numFmtId="2" fontId="2" fillId="0" borderId="9" xfId="1" applyNumberFormat="1" applyFont="1" applyBorder="1" applyAlignment="1">
      <alignment horizontal="right" vertical="top"/>
    </xf>
    <xf numFmtId="2" fontId="2" fillId="0" borderId="9" xfId="1" applyNumberFormat="1" applyFont="1" applyBorder="1" applyAlignment="1">
      <alignment horizontal="right" vertical="top" wrapText="1"/>
    </xf>
    <xf numFmtId="0" fontId="2" fillId="0" borderId="10" xfId="0" applyFont="1" applyBorder="1" applyAlignment="1">
      <alignment horizontal="left" vertical="top" wrapText="1"/>
    </xf>
    <xf numFmtId="0" fontId="2" fillId="0" borderId="1" xfId="0" applyFont="1" applyBorder="1" applyAlignment="1">
      <alignment vertical="top" wrapText="1"/>
    </xf>
    <xf numFmtId="0" fontId="2" fillId="0" borderId="3" xfId="0" applyFont="1" applyFill="1" applyBorder="1" applyAlignment="1">
      <alignment horizontal="left" vertical="top" wrapText="1"/>
    </xf>
    <xf numFmtId="0" fontId="2" fillId="0" borderId="3" xfId="0" applyFont="1" applyFill="1" applyBorder="1" applyAlignment="1">
      <alignment horizontal="right" vertical="top" wrapText="1"/>
    </xf>
    <xf numFmtId="0" fontId="2" fillId="0" borderId="1" xfId="0" applyFont="1" applyFill="1" applyBorder="1" applyAlignment="1">
      <alignment horizontal="left" vertical="top" wrapText="1"/>
    </xf>
    <xf numFmtId="0" fontId="2" fillId="0" borderId="0" xfId="0" applyFont="1" applyBorder="1" applyAlignment="1">
      <alignment vertical="top" wrapText="1"/>
    </xf>
    <xf numFmtId="2" fontId="2" fillId="0" borderId="1" xfId="1" applyNumberFormat="1" applyFont="1" applyBorder="1" applyAlignment="1">
      <alignment horizontal="right" vertical="top" wrapText="1"/>
    </xf>
    <xf numFmtId="0" fontId="2" fillId="0" borderId="0" xfId="0" applyFont="1" applyBorder="1" applyAlignment="1">
      <alignment horizontal="left" vertical="top" wrapText="1"/>
    </xf>
    <xf numFmtId="0" fontId="2" fillId="0" borderId="0" xfId="0" applyFont="1" applyBorder="1"/>
    <xf numFmtId="0" fontId="2" fillId="3" borderId="15" xfId="0" applyFont="1" applyFill="1" applyBorder="1" applyAlignment="1">
      <alignment vertical="top" wrapText="1"/>
    </xf>
    <xf numFmtId="0" fontId="2" fillId="3" borderId="16" xfId="0" applyFont="1" applyFill="1" applyBorder="1" applyAlignment="1">
      <alignment vertical="top"/>
    </xf>
    <xf numFmtId="0" fontId="2" fillId="3" borderId="16" xfId="0" applyFont="1" applyFill="1" applyBorder="1" applyAlignment="1">
      <alignment vertical="top" wrapText="1"/>
    </xf>
    <xf numFmtId="6" fontId="2" fillId="3" borderId="17" xfId="1" applyNumberFormat="1" applyFont="1" applyFill="1" applyBorder="1" applyAlignment="1">
      <alignment vertical="top"/>
    </xf>
    <xf numFmtId="1" fontId="2" fillId="0" borderId="0" xfId="1" applyNumberFormat="1" applyFont="1"/>
    <xf numFmtId="44" fontId="2" fillId="0" borderId="0" xfId="1" applyFont="1"/>
    <xf numFmtId="0" fontId="7" fillId="3" borderId="5" xfId="0" applyFont="1" applyFill="1" applyBorder="1" applyAlignment="1">
      <alignment vertical="top" wrapText="1"/>
    </xf>
    <xf numFmtId="0" fontId="7" fillId="3" borderId="6" xfId="0" applyFont="1" applyFill="1" applyBorder="1" applyAlignment="1">
      <alignment vertical="top" wrapText="1"/>
    </xf>
    <xf numFmtId="44" fontId="7" fillId="3" borderId="6" xfId="1" applyFont="1" applyFill="1" applyBorder="1" applyAlignment="1">
      <alignment horizontal="left" vertical="top" wrapText="1"/>
    </xf>
    <xf numFmtId="44" fontId="7" fillId="3" borderId="7" xfId="1" applyFont="1" applyFill="1" applyBorder="1" applyAlignment="1">
      <alignment vertical="top" wrapText="1"/>
    </xf>
    <xf numFmtId="0" fontId="2" fillId="0" borderId="1" xfId="0" applyFont="1" applyFill="1" applyBorder="1" applyAlignment="1">
      <alignment horizontal="right" vertical="top" wrapText="1"/>
    </xf>
    <xf numFmtId="0" fontId="2" fillId="0" borderId="16" xfId="0" applyFont="1" applyBorder="1" applyAlignment="1">
      <alignment horizontal="left" vertical="top" wrapText="1"/>
    </xf>
    <xf numFmtId="2" fontId="2" fillId="0" borderId="16" xfId="1" applyNumberFormat="1" applyFont="1" applyBorder="1" applyAlignment="1">
      <alignment horizontal="right" vertical="top"/>
    </xf>
    <xf numFmtId="2" fontId="2" fillId="0" borderId="25" xfId="1" applyNumberFormat="1" applyFont="1" applyBorder="1" applyAlignment="1">
      <alignment horizontal="right" vertical="top"/>
    </xf>
    <xf numFmtId="0" fontId="2" fillId="0" borderId="17" xfId="0" applyFont="1" applyBorder="1" applyAlignment="1">
      <alignment horizontal="left" vertical="top" wrapText="1"/>
    </xf>
    <xf numFmtId="0" fontId="10" fillId="0" borderId="3" xfId="0" applyFont="1" applyBorder="1" applyAlignment="1">
      <alignment vertical="top" wrapText="1"/>
    </xf>
    <xf numFmtId="0" fontId="2" fillId="0" borderId="0" xfId="0" applyFont="1" applyAlignment="1">
      <alignment vertical="center"/>
    </xf>
    <xf numFmtId="2" fontId="2" fillId="0" borderId="1" xfId="1" applyNumberFormat="1" applyFont="1" applyFill="1" applyBorder="1" applyAlignment="1">
      <alignment horizontal="right" vertical="top"/>
    </xf>
    <xf numFmtId="2" fontId="2" fillId="0" borderId="22" xfId="1" applyNumberFormat="1" applyFont="1" applyFill="1" applyBorder="1" applyAlignment="1">
      <alignment horizontal="right" vertical="top" wrapText="1"/>
    </xf>
    <xf numFmtId="0" fontId="2" fillId="3" borderId="25" xfId="0" applyFont="1" applyFill="1" applyBorder="1" applyAlignment="1">
      <alignment vertical="top"/>
    </xf>
    <xf numFmtId="0" fontId="2" fillId="3" borderId="25" xfId="0" applyFont="1" applyFill="1" applyBorder="1" applyAlignment="1">
      <alignment vertical="top" wrapText="1"/>
    </xf>
    <xf numFmtId="6" fontId="2" fillId="3" borderId="26" xfId="1" applyNumberFormat="1" applyFont="1" applyFill="1" applyBorder="1" applyAlignment="1">
      <alignment vertical="top"/>
    </xf>
    <xf numFmtId="0" fontId="2" fillId="0" borderId="0" xfId="0" applyFont="1" applyFill="1"/>
    <xf numFmtId="0" fontId="2" fillId="3" borderId="24" xfId="0" applyFont="1" applyFill="1" applyBorder="1" applyAlignment="1">
      <alignment vertical="top"/>
    </xf>
    <xf numFmtId="7" fontId="2" fillId="0" borderId="0" xfId="0" applyNumberFormat="1" applyFont="1"/>
    <xf numFmtId="0" fontId="2" fillId="0" borderId="29" xfId="0" applyFont="1" applyBorder="1" applyAlignment="1">
      <alignment vertical="top" wrapText="1"/>
    </xf>
    <xf numFmtId="170" fontId="2" fillId="0" borderId="29" xfId="1" applyNumberFormat="1" applyFont="1" applyBorder="1" applyAlignment="1">
      <alignment vertical="top"/>
    </xf>
    <xf numFmtId="0" fontId="2" fillId="0" borderId="31" xfId="0" applyFont="1" applyBorder="1" applyAlignment="1">
      <alignment horizontal="left" vertical="top"/>
    </xf>
    <xf numFmtId="0" fontId="2" fillId="3" borderId="18" xfId="0" applyFont="1" applyFill="1" applyBorder="1" applyAlignment="1">
      <alignment vertical="top" wrapText="1"/>
    </xf>
    <xf numFmtId="44" fontId="2" fillId="0" borderId="0" xfId="0" applyNumberFormat="1" applyFont="1" applyAlignment="1">
      <alignment vertical="top"/>
    </xf>
    <xf numFmtId="0" fontId="2" fillId="0" borderId="0" xfId="0" applyFont="1" applyAlignment="1">
      <alignment horizontal="left" vertical="top"/>
    </xf>
    <xf numFmtId="170" fontId="2" fillId="0" borderId="1" xfId="0" applyNumberFormat="1" applyFont="1" applyFill="1" applyBorder="1" applyAlignment="1">
      <alignment horizontal="right" vertical="top"/>
    </xf>
    <xf numFmtId="0" fontId="2" fillId="0" borderId="1" xfId="0" applyNumberFormat="1" applyFont="1" applyFill="1" applyBorder="1" applyAlignment="1">
      <alignment horizontal="left" vertical="top" wrapText="1"/>
    </xf>
    <xf numFmtId="167" fontId="2" fillId="0" borderId="0" xfId="0" applyNumberFormat="1" applyFont="1" applyAlignment="1">
      <alignment vertical="top"/>
    </xf>
    <xf numFmtId="44" fontId="7" fillId="3" borderId="6" xfId="1" applyFont="1" applyFill="1" applyBorder="1" applyAlignment="1">
      <alignment vertical="top" wrapText="1"/>
    </xf>
    <xf numFmtId="0" fontId="2" fillId="0" borderId="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2" fontId="2" fillId="0" borderId="9" xfId="1" applyNumberFormat="1" applyFont="1" applyFill="1" applyBorder="1" applyAlignment="1">
      <alignment horizontal="right" vertical="top" wrapText="1"/>
    </xf>
    <xf numFmtId="0" fontId="2" fillId="0" borderId="1" xfId="0" applyNumberFormat="1" applyFont="1" applyFill="1" applyBorder="1" applyAlignment="1">
      <alignment vertical="top" wrapText="1"/>
    </xf>
    <xf numFmtId="2" fontId="2" fillId="0" borderId="1" xfId="1" applyNumberFormat="1" applyFont="1" applyFill="1" applyBorder="1" applyAlignment="1">
      <alignment horizontal="right" vertical="top" wrapText="1"/>
    </xf>
    <xf numFmtId="0" fontId="2" fillId="0" borderId="3" xfId="0" applyNumberFormat="1" applyFont="1" applyFill="1" applyBorder="1" applyAlignment="1">
      <alignment horizontal="left" vertical="top" wrapText="1"/>
    </xf>
    <xf numFmtId="0" fontId="2" fillId="0" borderId="0" xfId="0" applyFont="1" applyFill="1" applyAlignment="1">
      <alignment wrapText="1"/>
    </xf>
    <xf numFmtId="2" fontId="2" fillId="0" borderId="22" xfId="0" applyNumberFormat="1" applyFont="1" applyBorder="1" applyAlignment="1">
      <alignment horizontal="right" vertical="top" wrapText="1"/>
    </xf>
    <xf numFmtId="0" fontId="2" fillId="0" borderId="1" xfId="0" applyNumberFormat="1" applyFont="1" applyFill="1" applyBorder="1" applyAlignment="1">
      <alignment horizontal="right" vertical="top" wrapText="1"/>
    </xf>
    <xf numFmtId="2" fontId="2" fillId="0" borderId="1" xfId="0" applyNumberFormat="1" applyFont="1" applyBorder="1" applyAlignment="1">
      <alignment horizontal="right" vertical="top" wrapText="1"/>
    </xf>
    <xf numFmtId="44" fontId="7" fillId="3" borderId="33" xfId="1" applyFont="1" applyFill="1" applyBorder="1" applyAlignment="1">
      <alignment horizontal="left" vertical="top" wrapText="1"/>
    </xf>
    <xf numFmtId="0" fontId="2" fillId="0" borderId="12" xfId="0" applyNumberFormat="1" applyFont="1" applyFill="1" applyBorder="1" applyAlignment="1">
      <alignment vertical="top" wrapText="1"/>
    </xf>
    <xf numFmtId="0" fontId="2" fillId="0" borderId="10" xfId="0" applyNumberFormat="1" applyFont="1" applyFill="1" applyBorder="1" applyAlignment="1">
      <alignment horizontal="left" vertical="top" wrapText="1"/>
    </xf>
    <xf numFmtId="0" fontId="2" fillId="0" borderId="12" xfId="0" applyNumberFormat="1" applyFont="1" applyFill="1" applyBorder="1" applyAlignment="1">
      <alignment horizontal="left" vertical="top" wrapText="1"/>
    </xf>
    <xf numFmtId="2" fontId="2" fillId="0" borderId="16" xfId="1" applyNumberFormat="1" applyFont="1" applyFill="1" applyBorder="1" applyAlignment="1">
      <alignment horizontal="right" vertical="top"/>
    </xf>
    <xf numFmtId="0" fontId="2" fillId="0" borderId="17" xfId="0" applyNumberFormat="1" applyFont="1" applyFill="1" applyBorder="1" applyAlignment="1">
      <alignment horizontal="left" vertical="top" wrapText="1"/>
    </xf>
    <xf numFmtId="0" fontId="2" fillId="3" borderId="24" xfId="0" applyFont="1" applyFill="1" applyBorder="1" applyAlignment="1">
      <alignment horizontal="left" vertical="top"/>
    </xf>
    <xf numFmtId="0" fontId="2" fillId="3" borderId="25" xfId="0" applyFont="1" applyFill="1" applyBorder="1" applyAlignment="1">
      <alignment horizontal="left" vertical="top" wrapText="1"/>
    </xf>
    <xf numFmtId="6" fontId="2" fillId="3" borderId="26" xfId="1" applyNumberFormat="1" applyFont="1" applyFill="1" applyBorder="1" applyAlignment="1">
      <alignment horizontal="left" vertical="top"/>
    </xf>
    <xf numFmtId="0" fontId="2" fillId="3" borderId="0" xfId="0" applyFont="1" applyFill="1"/>
    <xf numFmtId="0" fontId="15" fillId="0" borderId="13" xfId="0" applyFont="1" applyFill="1" applyBorder="1" applyAlignment="1">
      <alignment horizontal="left" vertical="top" wrapText="1"/>
    </xf>
    <xf numFmtId="0" fontId="2" fillId="0" borderId="14" xfId="0" applyNumberFormat="1" applyFont="1" applyFill="1" applyBorder="1" applyAlignment="1">
      <alignment vertical="top" wrapText="1"/>
    </xf>
    <xf numFmtId="0" fontId="2" fillId="3" borderId="18" xfId="0" applyFont="1" applyFill="1" applyBorder="1" applyAlignment="1">
      <alignment horizontal="left" vertical="top"/>
    </xf>
    <xf numFmtId="0" fontId="2" fillId="3" borderId="19" xfId="0" applyFont="1" applyFill="1" applyBorder="1" applyAlignment="1">
      <alignment horizontal="left" vertical="top" wrapText="1"/>
    </xf>
    <xf numFmtId="6" fontId="2" fillId="3" borderId="20" xfId="1" applyNumberFormat="1" applyFont="1" applyFill="1" applyBorder="1" applyAlignment="1">
      <alignment horizontal="left" vertical="top"/>
    </xf>
    <xf numFmtId="7" fontId="2" fillId="0" borderId="0" xfId="1" applyNumberFormat="1" applyFont="1" applyAlignment="1">
      <alignment horizontal="right" vertical="top"/>
    </xf>
    <xf numFmtId="168" fontId="2" fillId="0" borderId="0" xfId="4" applyFont="1" applyAlignment="1">
      <alignment vertical="top"/>
    </xf>
    <xf numFmtId="0" fontId="2" fillId="0" borderId="9" xfId="0" applyFont="1" applyFill="1" applyBorder="1" applyAlignment="1">
      <alignment horizontal="left" vertical="top" wrapText="1"/>
    </xf>
    <xf numFmtId="0" fontId="2" fillId="0" borderId="9" xfId="0" applyFont="1" applyBorder="1" applyAlignment="1">
      <alignment horizontal="right" vertical="top" wrapText="1"/>
    </xf>
    <xf numFmtId="170" fontId="2" fillId="0" borderId="1" xfId="1" applyNumberFormat="1" applyFont="1" applyBorder="1" applyAlignment="1">
      <alignment horizontal="right" vertical="top"/>
    </xf>
    <xf numFmtId="170" fontId="2" fillId="0" borderId="1" xfId="1" applyNumberFormat="1" applyFont="1" applyFill="1" applyBorder="1" applyAlignment="1">
      <alignment horizontal="right" vertical="top"/>
    </xf>
    <xf numFmtId="169" fontId="2" fillId="3" borderId="26" xfId="4" applyNumberFormat="1" applyFont="1" applyFill="1" applyBorder="1" applyAlignment="1">
      <alignment horizontal="left" vertical="top"/>
    </xf>
    <xf numFmtId="1" fontId="2" fillId="0" borderId="0" xfId="4" applyNumberFormat="1" applyFont="1" applyAlignment="1">
      <alignment vertical="top"/>
    </xf>
    <xf numFmtId="0" fontId="2" fillId="0" borderId="22"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2" xfId="0" applyFont="1" applyFill="1" applyBorder="1" applyAlignment="1">
      <alignment horizontal="right" vertical="top" wrapText="1"/>
    </xf>
    <xf numFmtId="0" fontId="2" fillId="0" borderId="23" xfId="0" applyNumberFormat="1" applyFont="1" applyFill="1" applyBorder="1" applyAlignment="1">
      <alignment horizontal="left" vertical="top" wrapText="1"/>
    </xf>
    <xf numFmtId="168" fontId="7" fillId="3" borderId="6" xfId="4" applyFont="1" applyFill="1" applyBorder="1" applyAlignment="1">
      <alignment horizontal="left" vertical="top" wrapText="1"/>
    </xf>
    <xf numFmtId="168" fontId="7" fillId="3" borderId="7" xfId="4" applyFont="1" applyFill="1" applyBorder="1" applyAlignment="1">
      <alignment vertical="top" wrapText="1"/>
    </xf>
    <xf numFmtId="168" fontId="7" fillId="3" borderId="19" xfId="4" applyFont="1" applyFill="1" applyBorder="1" applyAlignment="1">
      <alignment horizontal="left" vertical="top" wrapText="1"/>
    </xf>
    <xf numFmtId="168" fontId="7" fillId="3" borderId="20" xfId="4" applyFont="1" applyFill="1" applyBorder="1" applyAlignment="1">
      <alignment vertical="top" wrapText="1"/>
    </xf>
    <xf numFmtId="0" fontId="2" fillId="0" borderId="0" xfId="0" applyFont="1" applyBorder="1" applyAlignment="1">
      <alignment horizontal="left" vertical="top" wrapText="1"/>
    </xf>
    <xf numFmtId="0" fontId="7" fillId="3" borderId="1"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Border="1" applyAlignment="1">
      <alignment horizontal="left" vertical="top" wrapText="1"/>
    </xf>
    <xf numFmtId="8" fontId="15" fillId="0" borderId="0" xfId="0" applyNumberFormat="1" applyFon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xf numFmtId="0" fontId="2" fillId="0" borderId="0" xfId="0" applyFont="1" applyBorder="1" applyAlignment="1">
      <alignment horizontal="left" vertical="top"/>
    </xf>
    <xf numFmtId="170" fontId="2" fillId="6" borderId="1" xfId="1" applyNumberFormat="1" applyFont="1" applyFill="1" applyBorder="1" applyAlignment="1">
      <alignment horizontal="right" vertical="top" wrapText="1"/>
    </xf>
    <xf numFmtId="170" fontId="2" fillId="6" borderId="12" xfId="1" applyNumberFormat="1" applyFont="1" applyFill="1" applyBorder="1" applyAlignment="1">
      <alignment horizontal="right" vertical="top" wrapText="1"/>
    </xf>
    <xf numFmtId="4" fontId="2" fillId="6" borderId="1" xfId="1" applyNumberFormat="1" applyFont="1" applyFill="1" applyBorder="1" applyAlignment="1">
      <alignment horizontal="right" vertical="top" wrapText="1"/>
    </xf>
    <xf numFmtId="4" fontId="2" fillId="6" borderId="12" xfId="1" applyNumberFormat="1" applyFont="1" applyFill="1" applyBorder="1" applyAlignment="1">
      <alignment horizontal="right"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44" fontId="2" fillId="6" borderId="1" xfId="1" applyFont="1" applyFill="1" applyBorder="1" applyAlignment="1">
      <alignment horizontal="left" vertical="top"/>
    </xf>
    <xf numFmtId="0" fontId="2" fillId="0" borderId="0" xfId="0" applyFont="1" applyFill="1" applyBorder="1" applyAlignment="1">
      <alignment horizontal="left" vertical="top" wrapText="1"/>
    </xf>
    <xf numFmtId="44" fontId="2" fillId="6" borderId="1" xfId="1" applyFont="1" applyFill="1" applyBorder="1" applyAlignment="1">
      <alignment horizontal="left" vertical="top" wrapText="1"/>
    </xf>
    <xf numFmtId="0" fontId="2" fillId="7" borderId="1" xfId="0" applyFont="1" applyFill="1" applyBorder="1" applyAlignment="1">
      <alignment horizontal="left" vertical="top"/>
    </xf>
    <xf numFmtId="6" fontId="7" fillId="0" borderId="0" xfId="0" applyNumberFormat="1" applyFont="1" applyFill="1" applyBorder="1"/>
    <xf numFmtId="0" fontId="7" fillId="0" borderId="0" xfId="0" applyFont="1" applyFill="1" applyBorder="1"/>
    <xf numFmtId="0" fontId="2" fillId="0" borderId="0" xfId="0" applyFont="1" applyFill="1" applyBorder="1" applyAlignment="1"/>
    <xf numFmtId="0" fontId="2" fillId="0" borderId="1" xfId="0" applyFont="1" applyBorder="1" applyAlignment="1">
      <alignment horizontal="left" vertical="top"/>
    </xf>
    <xf numFmtId="171" fontId="2" fillId="6" borderId="1" xfId="0" applyNumberFormat="1" applyFont="1" applyFill="1" applyBorder="1" applyAlignment="1">
      <alignment horizontal="right" vertical="top"/>
    </xf>
    <xf numFmtId="4" fontId="2" fillId="0" borderId="1" xfId="0" applyNumberFormat="1" applyFont="1" applyBorder="1" applyAlignment="1">
      <alignment horizontal="right" vertical="top"/>
    </xf>
    <xf numFmtId="4" fontId="2" fillId="6" borderId="1" xfId="0" applyNumberFormat="1" applyFont="1" applyFill="1" applyBorder="1" applyAlignment="1">
      <alignment horizontal="right" vertical="top" wrapText="1"/>
    </xf>
    <xf numFmtId="44" fontId="2" fillId="0" borderId="0" xfId="0" applyNumberFormat="1" applyFont="1" applyAlignment="1">
      <alignment horizontal="left" vertical="top"/>
    </xf>
    <xf numFmtId="0" fontId="7" fillId="0" borderId="0" xfId="0" applyFont="1" applyAlignment="1">
      <alignment vertical="top"/>
    </xf>
    <xf numFmtId="0" fontId="2" fillId="0" borderId="0" xfId="0" applyFont="1" applyFill="1" applyAlignment="1">
      <alignment vertical="top" wrapText="1"/>
    </xf>
    <xf numFmtId="0" fontId="17" fillId="5" borderId="1" xfId="0" applyFont="1" applyFill="1" applyBorder="1" applyAlignment="1">
      <alignment horizontal="left" vertical="top" wrapText="1"/>
    </xf>
    <xf numFmtId="0" fontId="7" fillId="0" borderId="1" xfId="0" applyFont="1" applyBorder="1" applyAlignment="1">
      <alignment horizontal="left" vertical="top" wrapText="1"/>
    </xf>
    <xf numFmtId="0" fontId="2" fillId="3" borderId="1" xfId="0" applyFont="1" applyFill="1" applyBorder="1" applyAlignment="1">
      <alignment horizontal="left" vertical="top" wrapText="1"/>
    </xf>
    <xf numFmtId="171" fontId="2" fillId="6" borderId="1" xfId="0" applyNumberFormat="1" applyFont="1" applyFill="1" applyBorder="1" applyAlignment="1">
      <alignment horizontal="right" vertical="top" wrapText="1"/>
    </xf>
    <xf numFmtId="171" fontId="2" fillId="6" borderId="1" xfId="0" applyNumberFormat="1" applyFont="1" applyFill="1" applyBorder="1" applyAlignment="1">
      <alignment horizontal="right" vertical="top" wrapText="1"/>
    </xf>
    <xf numFmtId="8" fontId="17" fillId="6" borderId="1" xfId="0" applyNumberFormat="1" applyFont="1" applyFill="1" applyBorder="1" applyAlignment="1">
      <alignment horizontal="right" vertical="top"/>
    </xf>
    <xf numFmtId="8" fontId="15" fillId="3" borderId="1" xfId="0" applyNumberFormat="1" applyFont="1" applyFill="1" applyBorder="1" applyAlignment="1">
      <alignment horizontal="right" vertical="top"/>
    </xf>
    <xf numFmtId="0" fontId="7" fillId="0" borderId="13" xfId="0" applyFont="1" applyFill="1" applyBorder="1" applyAlignment="1">
      <alignment horizontal="left" vertical="top" wrapText="1"/>
    </xf>
    <xf numFmtId="0" fontId="7" fillId="0" borderId="3" xfId="0" applyFont="1" applyFill="1" applyBorder="1" applyAlignment="1">
      <alignment horizontal="left" vertical="top" wrapText="1"/>
    </xf>
    <xf numFmtId="7" fontId="7" fillId="0" borderId="3" xfId="1" applyNumberFormat="1" applyFont="1" applyFill="1" applyBorder="1" applyAlignment="1">
      <alignment horizontal="right" vertical="top" wrapText="1"/>
    </xf>
    <xf numFmtId="7" fontId="7" fillId="0" borderId="14" xfId="1" applyNumberFormat="1" applyFont="1" applyFill="1" applyBorder="1" applyAlignment="1">
      <alignment horizontal="right" vertical="top" wrapText="1"/>
    </xf>
    <xf numFmtId="167" fontId="7" fillId="0" borderId="3" xfId="0" applyNumberFormat="1" applyFont="1" applyFill="1" applyBorder="1" applyAlignment="1">
      <alignment horizontal="right" vertical="top" wrapText="1"/>
    </xf>
    <xf numFmtId="167" fontId="7" fillId="0" borderId="14" xfId="0" applyNumberFormat="1" applyFont="1" applyFill="1" applyBorder="1" applyAlignment="1">
      <alignment horizontal="right" vertical="top"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167" fontId="7" fillId="0" borderId="16" xfId="0" applyNumberFormat="1" applyFont="1" applyFill="1" applyBorder="1" applyAlignment="1">
      <alignment horizontal="right" vertical="top" wrapText="1"/>
    </xf>
    <xf numFmtId="167" fontId="7" fillId="0" borderId="17" xfId="1" applyNumberFormat="1" applyFont="1" applyFill="1" applyBorder="1" applyAlignment="1">
      <alignment horizontal="right" vertical="top"/>
    </xf>
    <xf numFmtId="0" fontId="7" fillId="0" borderId="0" xfId="0" applyFont="1" applyFill="1" applyBorder="1" applyAlignment="1">
      <alignment horizontal="left" vertical="top" wrapText="1"/>
    </xf>
    <xf numFmtId="167" fontId="7" fillId="0" borderId="0" xfId="0" applyNumberFormat="1" applyFont="1" applyFill="1" applyBorder="1" applyAlignment="1">
      <alignment horizontal="right" vertical="top" wrapText="1"/>
    </xf>
    <xf numFmtId="167" fontId="7" fillId="0" borderId="0" xfId="1" applyNumberFormat="1" applyFont="1" applyFill="1" applyBorder="1" applyAlignment="1">
      <alignment horizontal="right" vertical="top"/>
    </xf>
    <xf numFmtId="0" fontId="7" fillId="0" borderId="0" xfId="0" applyFont="1" applyFill="1" applyAlignment="1">
      <alignment vertical="center" wrapText="1"/>
    </xf>
    <xf numFmtId="0" fontId="7" fillId="0" borderId="16" xfId="0" applyFont="1" applyFill="1" applyBorder="1" applyAlignment="1">
      <alignment horizontal="right" vertical="top" wrapText="1"/>
    </xf>
    <xf numFmtId="0" fontId="7" fillId="0" borderId="3" xfId="0" applyFont="1" applyFill="1" applyBorder="1" applyAlignment="1">
      <alignment horizontal="right" vertical="top" wrapText="1"/>
    </xf>
    <xf numFmtId="171" fontId="15" fillId="0" borderId="0" xfId="0" applyNumberFormat="1" applyFont="1" applyFill="1" applyBorder="1" applyAlignment="1">
      <alignment horizontal="left" vertical="top" wrapText="1"/>
    </xf>
    <xf numFmtId="171" fontId="15" fillId="6" borderId="1" xfId="0" applyNumberFormat="1" applyFont="1" applyFill="1" applyBorder="1" applyAlignment="1">
      <alignment horizontal="left" vertical="top" wrapText="1"/>
    </xf>
    <xf numFmtId="4" fontId="15" fillId="6" borderId="1" xfId="0" applyNumberFormat="1" applyFont="1" applyFill="1" applyBorder="1" applyAlignment="1">
      <alignment horizontal="left" vertical="top" wrapText="1"/>
    </xf>
    <xf numFmtId="4" fontId="15" fillId="0" borderId="1" xfId="0" applyNumberFormat="1" applyFont="1" applyBorder="1" applyAlignment="1">
      <alignment horizontal="left" vertical="top" wrapText="1"/>
    </xf>
    <xf numFmtId="167" fontId="17" fillId="6" borderId="1" xfId="0" applyNumberFormat="1" applyFont="1" applyFill="1" applyBorder="1" applyAlignment="1">
      <alignment horizontal="left" vertical="top" wrapText="1"/>
    </xf>
    <xf numFmtId="0" fontId="2" fillId="0" borderId="1" xfId="0" applyFont="1" applyBorder="1" applyAlignment="1">
      <alignment horizontal="left" vertical="top" wrapText="1"/>
    </xf>
    <xf numFmtId="44" fontId="7" fillId="3" borderId="1" xfId="1" applyFont="1" applyFill="1" applyBorder="1" applyAlignment="1">
      <alignment horizontal="right" vertical="center" wrapText="1"/>
    </xf>
    <xf numFmtId="0" fontId="7" fillId="0" borderId="1" xfId="0" applyFont="1" applyBorder="1" applyAlignment="1">
      <alignment horizontal="right" vertical="top"/>
    </xf>
    <xf numFmtId="0" fontId="7" fillId="0" borderId="0" xfId="0" applyFont="1" applyBorder="1" applyAlignment="1">
      <alignment horizontal="right" vertical="top"/>
    </xf>
    <xf numFmtId="8" fontId="7" fillId="0" borderId="0" xfId="0" applyNumberFormat="1" applyFont="1" applyBorder="1" applyAlignment="1">
      <alignment horizontal="right" vertical="top"/>
    </xf>
    <xf numFmtId="44" fontId="2" fillId="0" borderId="1" xfId="1" applyFont="1" applyBorder="1" applyAlignment="1">
      <alignment horizontal="left" vertical="top"/>
    </xf>
    <xf numFmtId="0" fontId="2" fillId="0" borderId="22" xfId="0" applyFont="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wrapText="1"/>
    </xf>
    <xf numFmtId="44" fontId="2" fillId="0" borderId="0" xfId="1" applyFont="1" applyAlignment="1">
      <alignment horizontal="right" vertical="top"/>
    </xf>
    <xf numFmtId="1" fontId="2" fillId="0" borderId="0" xfId="1" applyNumberFormat="1" applyFont="1" applyAlignment="1">
      <alignment horizontal="right" vertical="top"/>
    </xf>
    <xf numFmtId="44" fontId="7" fillId="3" borderId="16" xfId="1" applyFont="1" applyFill="1" applyBorder="1" applyAlignment="1">
      <alignment horizontal="left" vertical="top" wrapText="1"/>
    </xf>
    <xf numFmtId="0" fontId="2" fillId="0" borderId="1" xfId="0" applyFont="1" applyFill="1" applyBorder="1"/>
    <xf numFmtId="7" fontId="2" fillId="0" borderId="1" xfId="1" applyNumberFormat="1" applyFont="1" applyFill="1" applyBorder="1" applyAlignment="1">
      <alignment horizontal="right" vertical="top"/>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0" xfId="0" applyFont="1" applyBorder="1" applyAlignment="1">
      <alignment horizontal="left" vertical="top" wrapText="1"/>
    </xf>
    <xf numFmtId="44" fontId="2" fillId="0" borderId="1" xfId="1" applyFont="1" applyBorder="1" applyAlignment="1">
      <alignment horizontal="right" vertical="top"/>
    </xf>
    <xf numFmtId="0" fontId="2" fillId="0" borderId="1" xfId="0" applyFont="1" applyBorder="1"/>
    <xf numFmtId="44" fontId="7" fillId="3" borderId="1" xfId="1" applyFont="1" applyFill="1" applyBorder="1" applyAlignment="1">
      <alignment horizontal="right" vertical="top"/>
    </xf>
    <xf numFmtId="1" fontId="7" fillId="3" borderId="1" xfId="1" applyNumberFormat="1" applyFont="1" applyFill="1" applyBorder="1" applyAlignment="1">
      <alignment horizontal="right" vertical="top"/>
    </xf>
    <xf numFmtId="2" fontId="2" fillId="0" borderId="22" xfId="1" applyNumberFormat="1" applyFont="1" applyBorder="1" applyAlignment="1">
      <alignment vertical="top"/>
    </xf>
    <xf numFmtId="2" fontId="2" fillId="0" borderId="1" xfId="1" applyNumberFormat="1" applyFont="1" applyBorder="1" applyAlignment="1">
      <alignment vertical="top"/>
    </xf>
    <xf numFmtId="2" fontId="2" fillId="0" borderId="1" xfId="1" applyNumberFormat="1" applyFont="1" applyFill="1" applyBorder="1" applyAlignment="1">
      <alignment vertical="top"/>
    </xf>
    <xf numFmtId="0" fontId="2" fillId="0" borderId="0" xfId="0" applyFont="1" applyFill="1" applyAlignment="1">
      <alignment horizontal="left"/>
    </xf>
    <xf numFmtId="0" fontId="2" fillId="0" borderId="21" xfId="0" applyFont="1" applyFill="1" applyBorder="1"/>
    <xf numFmtId="0" fontId="2" fillId="0" borderId="22" xfId="0" applyFont="1" applyFill="1" applyBorder="1"/>
    <xf numFmtId="0" fontId="2" fillId="0" borderId="22" xfId="0" applyFont="1" applyFill="1" applyBorder="1" applyAlignment="1">
      <alignment horizontal="left"/>
    </xf>
    <xf numFmtId="4" fontId="2" fillId="0" borderId="22" xfId="0" applyNumberFormat="1" applyFont="1" applyFill="1" applyBorder="1" applyAlignment="1"/>
    <xf numFmtId="0" fontId="2" fillId="0" borderId="23" xfId="0" applyFont="1" applyFill="1" applyBorder="1" applyAlignment="1">
      <alignment horizontal="right"/>
    </xf>
    <xf numFmtId="0" fontId="2" fillId="0" borderId="11" xfId="0" applyFont="1" applyFill="1" applyBorder="1"/>
    <xf numFmtId="0" fontId="2" fillId="0" borderId="1" xfId="0" applyFont="1" applyFill="1" applyBorder="1" applyAlignment="1">
      <alignment horizontal="left"/>
    </xf>
    <xf numFmtId="4" fontId="2" fillId="0" borderId="1" xfId="0" applyNumberFormat="1" applyFont="1" applyFill="1" applyBorder="1" applyAlignment="1"/>
    <xf numFmtId="0" fontId="2" fillId="0" borderId="12" xfId="0" applyFont="1" applyFill="1" applyBorder="1" applyAlignment="1">
      <alignment horizontal="right"/>
    </xf>
    <xf numFmtId="0" fontId="2" fillId="0" borderId="11" xfId="0" applyFont="1" applyFill="1" applyBorder="1" applyAlignment="1">
      <alignment horizontal="left"/>
    </xf>
    <xf numFmtId="4" fontId="2" fillId="0" borderId="1" xfId="0" applyNumberFormat="1" applyFont="1" applyFill="1" applyBorder="1" applyAlignment="1">
      <alignment horizontal="right"/>
    </xf>
    <xf numFmtId="0" fontId="2" fillId="0" borderId="11" xfId="0" applyFont="1" applyFill="1" applyBorder="1" applyAlignment="1">
      <alignment vertical="top"/>
    </xf>
    <xf numFmtId="0" fontId="2" fillId="3" borderId="20" xfId="0" applyFont="1" applyFill="1" applyBorder="1"/>
    <xf numFmtId="0" fontId="7" fillId="0" borderId="22" xfId="0" applyFont="1" applyFill="1" applyBorder="1" applyAlignment="1">
      <alignment horizontal="left"/>
    </xf>
    <xf numFmtId="8" fontId="7" fillId="0" borderId="22" xfId="0" applyNumberFormat="1" applyFont="1" applyFill="1" applyBorder="1"/>
    <xf numFmtId="0" fontId="2" fillId="0" borderId="23" xfId="0" applyFont="1" applyFill="1" applyBorder="1"/>
    <xf numFmtId="0" fontId="2" fillId="0" borderId="0" xfId="0" applyFont="1" applyFill="1" applyAlignment="1">
      <alignment horizontal="right"/>
    </xf>
    <xf numFmtId="6" fontId="2" fillId="0" borderId="0" xfId="0" applyNumberFormat="1" applyFont="1" applyFill="1" applyAlignment="1">
      <alignment horizontal="right"/>
    </xf>
    <xf numFmtId="0" fontId="7" fillId="0" borderId="1" xfId="0" applyFont="1" applyFill="1" applyBorder="1" applyAlignment="1">
      <alignment horizontal="left"/>
    </xf>
    <xf numFmtId="8" fontId="7" fillId="0" borderId="1" xfId="0" applyNumberFormat="1" applyFont="1" applyFill="1" applyBorder="1"/>
    <xf numFmtId="0" fontId="2" fillId="0" borderId="12" xfId="0" applyFont="1" applyFill="1" applyBorder="1"/>
    <xf numFmtId="0" fontId="7" fillId="0" borderId="16" xfId="0" applyFont="1" applyFill="1" applyBorder="1" applyAlignment="1">
      <alignment horizontal="left"/>
    </xf>
    <xf numFmtId="8" fontId="7" fillId="0" borderId="16" xfId="0" applyNumberFormat="1" applyFont="1" applyFill="1" applyBorder="1"/>
    <xf numFmtId="0" fontId="2" fillId="0" borderId="17" xfId="0" applyFont="1" applyFill="1" applyBorder="1"/>
    <xf numFmtId="0" fontId="7" fillId="3" borderId="1" xfId="0" applyFont="1" applyFill="1" applyBorder="1" applyAlignment="1">
      <alignment horizontal="left" wrapText="1"/>
    </xf>
    <xf numFmtId="0" fontId="15" fillId="0" borderId="15" xfId="0" applyFont="1" applyFill="1" applyBorder="1"/>
    <xf numFmtId="0" fontId="2" fillId="0" borderId="16" xfId="0" applyFont="1" applyFill="1" applyBorder="1"/>
    <xf numFmtId="0" fontId="2" fillId="0" borderId="16" xfId="0" applyFont="1" applyFill="1" applyBorder="1" applyAlignment="1">
      <alignment horizontal="left"/>
    </xf>
    <xf numFmtId="4" fontId="2" fillId="0" borderId="16" xfId="0" applyNumberFormat="1" applyFont="1" applyFill="1" applyBorder="1" applyAlignment="1"/>
    <xf numFmtId="0" fontId="2" fillId="0" borderId="17" xfId="0" applyFont="1" applyFill="1" applyBorder="1" applyAlignment="1">
      <alignment horizontal="right"/>
    </xf>
    <xf numFmtId="0" fontId="7" fillId="3" borderId="1" xfId="0" applyFont="1" applyFill="1" applyBorder="1" applyAlignment="1">
      <alignment horizontal="right" wrapText="1"/>
    </xf>
    <xf numFmtId="0" fontId="2" fillId="0" borderId="0" xfId="0" applyFont="1" applyBorder="1" applyAlignment="1">
      <alignment horizontal="left"/>
    </xf>
    <xf numFmtId="44" fontId="2" fillId="0" borderId="0" xfId="1" applyFont="1" applyBorder="1" applyAlignment="1">
      <alignment horizontal="right" vertical="top"/>
    </xf>
    <xf numFmtId="170" fontId="2" fillId="6" borderId="1" xfId="1" applyNumberFormat="1" applyFont="1" applyFill="1" applyBorder="1" applyAlignment="1">
      <alignment vertical="top"/>
    </xf>
    <xf numFmtId="44" fontId="2" fillId="0" borderId="0" xfId="1" applyFont="1" applyBorder="1" applyAlignment="1">
      <alignment vertical="top"/>
    </xf>
    <xf numFmtId="171" fontId="2" fillId="6" borderId="1" xfId="1" applyNumberFormat="1" applyFont="1" applyFill="1" applyBorder="1" applyAlignment="1">
      <alignment horizontal="right" vertical="top" wrapText="1"/>
    </xf>
    <xf numFmtId="0" fontId="2" fillId="0" borderId="1" xfId="0" applyFont="1" applyBorder="1" applyAlignment="1">
      <alignment horizontal="justify" vertical="top" wrapText="1"/>
    </xf>
    <xf numFmtId="167" fontId="2" fillId="0" borderId="0" xfId="0" applyNumberFormat="1" applyFont="1"/>
    <xf numFmtId="170" fontId="2" fillId="6" borderId="1" xfId="1" applyNumberFormat="1" applyFont="1" applyFill="1" applyBorder="1" applyAlignment="1">
      <alignment horizontal="right" vertical="top"/>
    </xf>
    <xf numFmtId="0" fontId="2" fillId="0" borderId="0" xfId="0" applyFont="1" applyFill="1" applyBorder="1" applyAlignment="1">
      <alignment vertical="top" wrapText="1"/>
    </xf>
    <xf numFmtId="170" fontId="2" fillId="0" borderId="0" xfId="1" applyNumberFormat="1" applyFont="1" applyFill="1" applyBorder="1" applyAlignment="1">
      <alignment horizontal="right" vertical="top"/>
    </xf>
    <xf numFmtId="167" fontId="7" fillId="3" borderId="1" xfId="1" applyNumberFormat="1" applyFont="1" applyFill="1" applyBorder="1" applyAlignment="1">
      <alignment horizontal="right" vertical="top" wrapText="1"/>
    </xf>
    <xf numFmtId="8" fontId="7" fillId="3" borderId="1" xfId="0" applyNumberFormat="1" applyFont="1" applyFill="1" applyBorder="1" applyAlignment="1">
      <alignment horizontal="right" vertical="top" wrapText="1"/>
    </xf>
    <xf numFmtId="8" fontId="7" fillId="3" borderId="1" xfId="1" applyNumberFormat="1" applyFont="1" applyFill="1" applyBorder="1" applyAlignment="1">
      <alignment horizontal="right"/>
    </xf>
    <xf numFmtId="170" fontId="2" fillId="0" borderId="0" xfId="1" applyNumberFormat="1" applyFont="1" applyFill="1" applyBorder="1" applyAlignment="1">
      <alignment vertical="top"/>
    </xf>
    <xf numFmtId="0" fontId="7" fillId="3" borderId="1" xfId="0" applyFont="1" applyFill="1" applyBorder="1" applyAlignment="1">
      <alignment horizontal="justify" vertical="top" wrapText="1"/>
    </xf>
    <xf numFmtId="0" fontId="7" fillId="3" borderId="3" xfId="0" applyFont="1" applyFill="1" applyBorder="1" applyAlignment="1">
      <alignment horizontal="right" vertical="top" wrapText="1"/>
    </xf>
    <xf numFmtId="0" fontId="2" fillId="0" borderId="0"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2" fillId="3" borderId="1" xfId="0" applyFont="1" applyFill="1" applyBorder="1" applyAlignment="1">
      <alignment horizontal="left" vertical="top" wrapText="1"/>
    </xf>
    <xf numFmtId="0" fontId="22" fillId="0" borderId="0" xfId="0" applyFont="1" applyAlignment="1">
      <alignment vertical="top" wrapText="1"/>
    </xf>
    <xf numFmtId="0" fontId="14" fillId="0" borderId="0" xfId="0" applyFont="1" applyBorder="1" applyAlignment="1">
      <alignment vertical="top" wrapText="1"/>
    </xf>
    <xf numFmtId="0" fontId="14" fillId="0" borderId="0" xfId="0" applyFont="1" applyBorder="1" applyAlignment="1">
      <alignment horizontal="left" vertical="top"/>
    </xf>
    <xf numFmtId="0" fontId="27" fillId="0" borderId="0" xfId="0" applyFont="1"/>
    <xf numFmtId="0" fontId="14" fillId="0" borderId="1" xfId="0" applyNumberFormat="1" applyFont="1" applyBorder="1" applyAlignment="1">
      <alignment horizontal="left" vertical="top" wrapText="1"/>
    </xf>
    <xf numFmtId="0" fontId="27" fillId="0" borderId="1" xfId="0" applyFont="1" applyFill="1" applyBorder="1" applyAlignment="1">
      <alignment horizontal="left" vertical="top"/>
    </xf>
    <xf numFmtId="4" fontId="2" fillId="0" borderId="1" xfId="0" applyNumberFormat="1" applyFont="1" applyFill="1" applyBorder="1" applyAlignment="1">
      <alignment horizontal="right" vertical="top" wrapText="1"/>
    </xf>
    <xf numFmtId="0" fontId="11" fillId="0" borderId="0" xfId="0" applyFont="1" applyFill="1" applyAlignment="1">
      <alignment vertical="center"/>
    </xf>
    <xf numFmtId="0" fontId="11" fillId="0" borderId="0" xfId="0" applyFont="1" applyFill="1" applyAlignment="1">
      <alignment vertical="top"/>
    </xf>
    <xf numFmtId="0" fontId="13" fillId="0" borderId="0" xfId="0" applyFont="1" applyFill="1" applyAlignment="1">
      <alignment vertical="top"/>
    </xf>
    <xf numFmtId="4" fontId="2" fillId="0" borderId="3" xfId="0" applyNumberFormat="1" applyFont="1" applyFill="1" applyBorder="1" applyAlignment="1">
      <alignment horizontal="right" vertical="top" wrapText="1"/>
    </xf>
    <xf numFmtId="4" fontId="20" fillId="0" borderId="3" xfId="0" applyNumberFormat="1" applyFont="1" applyFill="1" applyBorder="1" applyAlignment="1">
      <alignment horizontal="right" vertical="top"/>
    </xf>
    <xf numFmtId="167" fontId="20" fillId="0" borderId="1" xfId="0" applyNumberFormat="1" applyFont="1" applyBorder="1" applyAlignment="1">
      <alignment horizontal="right"/>
    </xf>
    <xf numFmtId="0" fontId="7" fillId="0" borderId="1" xfId="0" applyFont="1" applyFill="1" applyBorder="1" applyAlignment="1">
      <alignment horizontal="right" vertical="top" wrapText="1"/>
    </xf>
    <xf numFmtId="167" fontId="21" fillId="0" borderId="1" xfId="0" applyNumberFormat="1" applyFont="1" applyBorder="1" applyAlignment="1">
      <alignment horizontal="right"/>
    </xf>
    <xf numFmtId="0" fontId="11" fillId="0" borderId="0" xfId="0" applyFont="1" applyAlignment="1">
      <alignment vertical="top"/>
    </xf>
    <xf numFmtId="0" fontId="2" fillId="0" borderId="27" xfId="0" applyFont="1" applyBorder="1" applyAlignment="1">
      <alignment vertical="top" wrapText="1"/>
    </xf>
    <xf numFmtId="0" fontId="2" fillId="0" borderId="27" xfId="0" applyFont="1" applyFill="1" applyBorder="1" applyAlignment="1">
      <alignment vertical="top" wrapText="1"/>
    </xf>
    <xf numFmtId="0" fontId="7" fillId="0" borderId="0" xfId="0" applyFont="1" applyAlignment="1">
      <alignment horizontal="right" vertical="top" wrapText="1"/>
    </xf>
    <xf numFmtId="0" fontId="2" fillId="0" borderId="0" xfId="0" quotePrefix="1" applyFont="1" applyAlignment="1">
      <alignment horizontal="left" vertical="top" wrapText="1"/>
    </xf>
    <xf numFmtId="0" fontId="2" fillId="0" borderId="1" xfId="0" applyFont="1" applyFill="1" applyBorder="1" applyAlignment="1"/>
    <xf numFmtId="2" fontId="2" fillId="0" borderId="1" xfId="1" applyNumberFormat="1" applyFont="1" applyFill="1" applyBorder="1"/>
    <xf numFmtId="165" fontId="2" fillId="0" borderId="1" xfId="1" applyNumberFormat="1" applyFont="1" applyFill="1" applyBorder="1"/>
    <xf numFmtId="165" fontId="2" fillId="0" borderId="1" xfId="0" applyNumberFormat="1" applyFont="1" applyFill="1" applyBorder="1"/>
    <xf numFmtId="0" fontId="2" fillId="0" borderId="1" xfId="0" applyFont="1" applyBorder="1" applyAlignment="1">
      <alignment vertical="top"/>
    </xf>
    <xf numFmtId="0" fontId="2" fillId="0" borderId="1" xfId="0" applyFont="1" applyFill="1" applyBorder="1" applyAlignment="1">
      <alignment vertical="top"/>
    </xf>
    <xf numFmtId="2" fontId="2" fillId="0" borderId="28" xfId="1" applyNumberFormat="1" applyFont="1" applyFill="1" applyBorder="1"/>
    <xf numFmtId="2" fontId="2" fillId="0" borderId="0" xfId="0" applyNumberFormat="1" applyFont="1" applyFill="1"/>
    <xf numFmtId="6" fontId="14" fillId="0" borderId="1" xfId="0" applyNumberFormat="1" applyFont="1" applyBorder="1"/>
    <xf numFmtId="0" fontId="14" fillId="0" borderId="1" xfId="0" applyFont="1" applyBorder="1" applyAlignment="1">
      <alignment horizontal="right"/>
    </xf>
    <xf numFmtId="0" fontId="22" fillId="0" borderId="1" xfId="0" applyFont="1" applyBorder="1" applyAlignment="1">
      <alignment horizontal="right"/>
    </xf>
    <xf numFmtId="6" fontId="22" fillId="0" borderId="1" xfId="0" applyNumberFormat="1" applyFont="1" applyBorder="1"/>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1" fontId="2" fillId="0" borderId="1" xfId="0" applyNumberFormat="1" applyFont="1" applyBorder="1"/>
    <xf numFmtId="0" fontId="2" fillId="3" borderId="1" xfId="0" applyFont="1" applyFill="1" applyBorder="1" applyAlignment="1">
      <alignment horizontal="center" wrapText="1"/>
    </xf>
    <xf numFmtId="0" fontId="2" fillId="3" borderId="11" xfId="0" applyFont="1" applyFill="1" applyBorder="1" applyAlignment="1">
      <alignment vertical="top" wrapText="1"/>
    </xf>
    <xf numFmtId="165" fontId="2" fillId="0" borderId="1" xfId="1" applyNumberFormat="1" applyFont="1" applyFill="1" applyBorder="1" applyAlignment="1">
      <alignment horizontal="center" vertical="center" wrapText="1"/>
    </xf>
    <xf numFmtId="165" fontId="2" fillId="0" borderId="12"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xf>
    <xf numFmtId="0" fontId="2" fillId="3" borderId="13" xfId="0" applyFont="1" applyFill="1" applyBorder="1" applyAlignment="1">
      <alignment vertical="top" wrapText="1"/>
    </xf>
    <xf numFmtId="165" fontId="2" fillId="0" borderId="3" xfId="1" applyNumberFormat="1" applyFont="1" applyFill="1" applyBorder="1" applyAlignment="1">
      <alignment horizontal="center" vertical="center" wrapText="1"/>
    </xf>
    <xf numFmtId="0" fontId="2" fillId="0" borderId="4" xfId="0" applyFont="1" applyFill="1" applyBorder="1" applyAlignment="1"/>
    <xf numFmtId="165" fontId="2" fillId="0" borderId="1" xfId="0"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xf>
    <xf numFmtId="164" fontId="2" fillId="0" borderId="0" xfId="0" applyNumberFormat="1" applyFont="1"/>
    <xf numFmtId="165" fontId="2" fillId="0" borderId="0" xfId="0" applyNumberFormat="1" applyFont="1"/>
    <xf numFmtId="0" fontId="2" fillId="0" borderId="34" xfId="0" applyFont="1" applyBorder="1"/>
    <xf numFmtId="165" fontId="2" fillId="0" borderId="35" xfId="0" quotePrefix="1" applyNumberFormat="1" applyFont="1" applyBorder="1" applyAlignment="1">
      <alignment horizontal="right"/>
    </xf>
    <xf numFmtId="165" fontId="2" fillId="0" borderId="2" xfId="0" quotePrefix="1" applyNumberFormat="1" applyFont="1" applyBorder="1" applyAlignment="1">
      <alignment horizontal="right"/>
    </xf>
    <xf numFmtId="0" fontId="2" fillId="0" borderId="36" xfId="0" applyFont="1" applyBorder="1"/>
    <xf numFmtId="0" fontId="2" fillId="0" borderId="37" xfId="0" applyFont="1" applyBorder="1"/>
    <xf numFmtId="0" fontId="2" fillId="0" borderId="0" xfId="0" applyFont="1" applyBorder="1" applyAlignment="1">
      <alignment wrapText="1"/>
    </xf>
    <xf numFmtId="165" fontId="2" fillId="0" borderId="0" xfId="0" applyNumberFormat="1" applyFont="1" applyBorder="1" applyAlignment="1">
      <alignment horizontal="center" vertical="center"/>
    </xf>
    <xf numFmtId="165" fontId="2" fillId="0" borderId="37" xfId="0" applyNumberFormat="1" applyFont="1" applyBorder="1" applyAlignment="1">
      <alignment horizontal="center" vertical="center"/>
    </xf>
    <xf numFmtId="0" fontId="24" fillId="0" borderId="0" xfId="0" applyFont="1" applyBorder="1" applyAlignment="1">
      <alignment wrapText="1"/>
    </xf>
    <xf numFmtId="165" fontId="2" fillId="0" borderId="0" xfId="0" applyNumberFormat="1" applyFont="1" applyFill="1" applyBorder="1" applyAlignment="1">
      <alignment horizontal="center" vertical="center"/>
    </xf>
    <xf numFmtId="165" fontId="2" fillId="0" borderId="37" xfId="0" applyNumberFormat="1" applyFont="1" applyFill="1" applyBorder="1" applyAlignment="1">
      <alignment horizontal="center" vertical="center"/>
    </xf>
    <xf numFmtId="0" fontId="2" fillId="0" borderId="38" xfId="0" applyFont="1" applyBorder="1"/>
    <xf numFmtId="0" fontId="2" fillId="0" borderId="39" xfId="0" applyFont="1" applyBorder="1"/>
    <xf numFmtId="0" fontId="2" fillId="0" borderId="39" xfId="0" quotePrefix="1" applyFont="1" applyBorder="1" applyAlignment="1">
      <alignment horizontal="right"/>
    </xf>
    <xf numFmtId="165" fontId="2" fillId="0" borderId="40" xfId="0" quotePrefix="1" applyNumberFormat="1" applyFont="1" applyBorder="1" applyAlignment="1">
      <alignment horizontal="center" vertical="center"/>
    </xf>
    <xf numFmtId="0" fontId="2" fillId="0" borderId="0" xfId="0" applyFont="1" applyFill="1" applyBorder="1" applyAlignment="1">
      <alignment horizontal="left"/>
    </xf>
    <xf numFmtId="165" fontId="2" fillId="0" borderId="39" xfId="0" quotePrefix="1" applyNumberFormat="1" applyFont="1" applyBorder="1" applyAlignment="1">
      <alignment horizontal="center" vertical="center"/>
    </xf>
    <xf numFmtId="165" fontId="7" fillId="0" borderId="52" xfId="0" applyNumberFormat="1" applyFont="1" applyBorder="1"/>
    <xf numFmtId="0" fontId="2" fillId="0" borderId="53" xfId="0" applyFont="1" applyBorder="1"/>
    <xf numFmtId="165" fontId="2" fillId="0" borderId="53" xfId="0" applyNumberFormat="1" applyFont="1" applyBorder="1" applyAlignment="1">
      <alignment horizontal="center" vertical="center"/>
    </xf>
    <xf numFmtId="165" fontId="7" fillId="0" borderId="52" xfId="0" applyNumberFormat="1" applyFont="1" applyFill="1" applyBorder="1"/>
    <xf numFmtId="0" fontId="2" fillId="0" borderId="53" xfId="0" applyFont="1" applyFill="1" applyBorder="1"/>
    <xf numFmtId="165" fontId="2" fillId="0" borderId="53" xfId="0" applyNumberFormat="1" applyFont="1" applyFill="1" applyBorder="1" applyAlignment="1">
      <alignment horizontal="center" vertical="center"/>
    </xf>
    <xf numFmtId="165" fontId="7" fillId="0" borderId="53" xfId="0" applyNumberFormat="1" applyFont="1" applyFill="1" applyBorder="1" applyAlignment="1">
      <alignment horizontal="center" vertical="center"/>
    </xf>
    <xf numFmtId="165" fontId="7" fillId="0" borderId="55" xfId="0" applyNumberFormat="1" applyFont="1" applyFill="1" applyBorder="1" applyAlignment="1">
      <alignment horizontal="center" vertical="center"/>
    </xf>
    <xf numFmtId="166" fontId="7" fillId="0" borderId="55" xfId="0" applyNumberFormat="1" applyFont="1" applyFill="1" applyBorder="1" applyAlignment="1">
      <alignment horizontal="center" vertical="center"/>
    </xf>
    <xf numFmtId="0" fontId="7" fillId="3" borderId="0" xfId="0" applyFont="1" applyFill="1" applyBorder="1" applyAlignment="1">
      <alignment horizontal="right"/>
    </xf>
    <xf numFmtId="0" fontId="7" fillId="3" borderId="0" xfId="0" applyFont="1" applyFill="1" applyBorder="1"/>
    <xf numFmtId="165" fontId="7" fillId="0" borderId="0" xfId="0" applyNumberFormat="1" applyFont="1" applyBorder="1" applyAlignment="1">
      <alignment horizontal="center" vertical="center"/>
    </xf>
    <xf numFmtId="165" fontId="2" fillId="0" borderId="0" xfId="0" quotePrefix="1" applyNumberFormat="1" applyFont="1" applyBorder="1" applyAlignment="1">
      <alignment horizontal="right"/>
    </xf>
    <xf numFmtId="165" fontId="2" fillId="0" borderId="37" xfId="0" quotePrefix="1" applyNumberFormat="1" applyFont="1" applyBorder="1" applyAlignment="1">
      <alignment horizontal="right"/>
    </xf>
    <xf numFmtId="165" fontId="2" fillId="0" borderId="0" xfId="0" applyNumberFormat="1" applyFont="1" applyBorder="1"/>
    <xf numFmtId="165" fontId="2" fillId="0" borderId="0" xfId="0" applyNumberFormat="1" applyFont="1" applyFill="1" applyBorder="1" applyAlignment="1">
      <alignment horizontal="center"/>
    </xf>
    <xf numFmtId="0" fontId="2" fillId="0" borderId="40" xfId="0" quotePrefix="1" applyFont="1" applyBorder="1" applyAlignment="1">
      <alignment horizontal="right"/>
    </xf>
    <xf numFmtId="0" fontId="2" fillId="0" borderId="37" xfId="0" applyFont="1" applyBorder="1" applyAlignment="1">
      <alignment horizontal="center" vertical="center"/>
    </xf>
    <xf numFmtId="165" fontId="2" fillId="0" borderId="39" xfId="0" quotePrefix="1" applyNumberFormat="1" applyFont="1" applyBorder="1" applyAlignment="1">
      <alignment horizontal="right"/>
    </xf>
    <xf numFmtId="166" fontId="7" fillId="0" borderId="55" xfId="0" applyNumberFormat="1" applyFont="1" applyFill="1" applyBorder="1"/>
    <xf numFmtId="165" fontId="7" fillId="0" borderId="53" xfId="0" applyNumberFormat="1" applyFont="1" applyFill="1" applyBorder="1"/>
    <xf numFmtId="0" fontId="2" fillId="0" borderId="53" xfId="0" applyFont="1" applyFill="1" applyBorder="1" applyAlignment="1">
      <alignment horizontal="center" vertical="center"/>
    </xf>
    <xf numFmtId="0" fontId="2" fillId="0" borderId="36" xfId="0" applyFont="1" applyBorder="1" applyAlignment="1">
      <alignment vertical="top" wrapText="1"/>
    </xf>
    <xf numFmtId="0" fontId="2" fillId="0" borderId="36" xfId="0" applyFont="1" applyFill="1" applyBorder="1" applyAlignment="1">
      <alignment vertical="top" wrapText="1"/>
    </xf>
    <xf numFmtId="0" fontId="2" fillId="0" borderId="36" xfId="0" applyFont="1" applyFill="1" applyBorder="1" applyAlignment="1">
      <alignment horizontal="left" vertical="top" wrapText="1"/>
    </xf>
    <xf numFmtId="0" fontId="2" fillId="0" borderId="0" xfId="0" applyFont="1" applyBorder="1" applyAlignment="1">
      <alignment vertical="center"/>
    </xf>
    <xf numFmtId="165" fontId="7" fillId="0" borderId="54" xfId="0" applyNumberFormat="1" applyFont="1" applyFill="1" applyBorder="1" applyAlignment="1">
      <alignment horizontal="center" vertical="center"/>
    </xf>
    <xf numFmtId="0" fontId="2" fillId="0" borderId="0" xfId="0" applyFont="1" applyFill="1" applyBorder="1" applyAlignment="1">
      <alignment wrapText="1"/>
    </xf>
    <xf numFmtId="0" fontId="15" fillId="0" borderId="0" xfId="0" applyFont="1" applyFill="1" applyBorder="1" applyAlignment="1">
      <alignment wrapText="1"/>
    </xf>
    <xf numFmtId="0" fontId="7" fillId="0" borderId="0" xfId="0" applyNumberFormat="1" applyFont="1" applyFill="1" applyBorder="1" applyAlignment="1" applyProtection="1"/>
    <xf numFmtId="0" fontId="7" fillId="0" borderId="32" xfId="0" applyNumberFormat="1" applyFont="1" applyFill="1" applyBorder="1" applyAlignment="1" applyProtection="1"/>
    <xf numFmtId="0" fontId="31" fillId="0" borderId="0" xfId="0" applyFont="1" applyFill="1"/>
    <xf numFmtId="0" fontId="32" fillId="0" borderId="0" xfId="3" applyFont="1" applyAlignment="1" applyProtection="1"/>
    <xf numFmtId="0" fontId="30" fillId="0" borderId="0" xfId="0" applyFont="1" applyFill="1" applyAlignment="1">
      <alignment vertical="center"/>
    </xf>
    <xf numFmtId="0" fontId="14" fillId="0" borderId="0" xfId="0" applyFont="1" applyFill="1" applyAlignment="1">
      <alignment horizontal="left" vertical="center" wrapText="1"/>
    </xf>
    <xf numFmtId="0" fontId="11" fillId="3" borderId="0" xfId="0" applyFont="1" applyFill="1" applyAlignment="1">
      <alignment horizontal="left" vertical="center"/>
    </xf>
    <xf numFmtId="0" fontId="7" fillId="3" borderId="39" xfId="0" applyFont="1" applyFill="1" applyBorder="1" applyAlignment="1">
      <alignment horizontal="left" vertical="center"/>
    </xf>
    <xf numFmtId="0" fontId="11" fillId="3" borderId="0" xfId="0" applyFont="1" applyFill="1" applyAlignment="1">
      <alignment horizontal="left" vertical="center" wrapText="1"/>
    </xf>
    <xf numFmtId="0" fontId="7" fillId="3" borderId="39" xfId="0" applyFont="1" applyFill="1" applyBorder="1" applyAlignment="1">
      <alignment horizontal="left" vertical="center" wrapText="1"/>
    </xf>
    <xf numFmtId="0" fontId="2" fillId="0" borderId="0" xfId="0" applyFont="1" applyBorder="1" applyAlignment="1">
      <alignment horizontal="left" vertical="top" wrapText="1"/>
    </xf>
    <xf numFmtId="0" fontId="7" fillId="3" borderId="39" xfId="0" applyFont="1" applyFill="1" applyBorder="1" applyAlignment="1">
      <alignment horizontal="left" vertical="top" wrapText="1"/>
    </xf>
    <xf numFmtId="0" fontId="7" fillId="3" borderId="39" xfId="0" applyFont="1" applyFill="1" applyBorder="1" applyAlignment="1">
      <alignment horizontal="center" vertical="center" wrapText="1"/>
    </xf>
    <xf numFmtId="0" fontId="2" fillId="0" borderId="7" xfId="0" applyFont="1" applyBorder="1" applyAlignment="1">
      <alignment horizontal="left" vertical="top" wrapText="1"/>
    </xf>
    <xf numFmtId="0" fontId="2" fillId="0" borderId="31" xfId="0" applyFont="1" applyBorder="1" applyAlignment="1">
      <alignment horizontal="left" vertical="top" wrapText="1"/>
    </xf>
    <xf numFmtId="0" fontId="2" fillId="0" borderId="26" xfId="0" applyFont="1" applyBorder="1" applyAlignment="1">
      <alignment horizontal="left" vertical="top" wrapText="1"/>
    </xf>
    <xf numFmtId="0" fontId="10" fillId="0" borderId="5" xfId="0" applyFont="1" applyBorder="1" applyAlignment="1">
      <alignment vertical="top" wrapText="1"/>
    </xf>
    <xf numFmtId="0" fontId="2" fillId="0" borderId="30" xfId="0" applyFont="1" applyBorder="1" applyAlignment="1">
      <alignment vertical="top" wrapText="1"/>
    </xf>
    <xf numFmtId="0" fontId="2" fillId="0" borderId="24" xfId="0" applyFont="1" applyBorder="1" applyAlignment="1">
      <alignment vertical="top" wrapText="1"/>
    </xf>
    <xf numFmtId="0" fontId="10" fillId="0" borderId="29" xfId="0" applyFont="1" applyBorder="1" applyAlignment="1">
      <alignment vertical="top" wrapText="1"/>
    </xf>
    <xf numFmtId="0" fontId="2" fillId="0" borderId="29" xfId="0" applyFont="1" applyBorder="1" applyAlignment="1">
      <alignment vertical="top" wrapText="1"/>
    </xf>
    <xf numFmtId="0" fontId="2" fillId="0" borderId="25" xfId="0" applyFont="1" applyBorder="1" applyAlignment="1">
      <alignment vertical="top" wrapText="1"/>
    </xf>
    <xf numFmtId="44" fontId="2" fillId="0" borderId="29" xfId="1" applyFont="1" applyBorder="1" applyAlignment="1">
      <alignment vertical="top"/>
    </xf>
    <xf numFmtId="0" fontId="12" fillId="3" borderId="39" xfId="0" applyFont="1" applyFill="1" applyBorder="1" applyAlignment="1">
      <alignment horizontal="left" vertical="center" wrapText="1"/>
    </xf>
    <xf numFmtId="0" fontId="7" fillId="3"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22" xfId="0" applyFont="1" applyFill="1" applyBorder="1" applyAlignment="1">
      <alignment horizontal="left" vertical="top" wrapText="1"/>
    </xf>
    <xf numFmtId="44" fontId="7" fillId="3" borderId="1" xfId="1" applyFont="1" applyFill="1" applyBorder="1" applyAlignment="1">
      <alignment horizontal="left" vertical="top"/>
    </xf>
    <xf numFmtId="0" fontId="2" fillId="3" borderId="1" xfId="0" applyFont="1" applyFill="1" applyBorder="1" applyAlignment="1">
      <alignment horizontal="left" vertical="top"/>
    </xf>
    <xf numFmtId="0" fontId="7" fillId="3" borderId="1" xfId="0" applyFont="1" applyFill="1" applyBorder="1" applyAlignment="1">
      <alignment horizontal="left" vertical="top"/>
    </xf>
    <xf numFmtId="0" fontId="16" fillId="3" borderId="32" xfId="0" applyFont="1" applyFill="1" applyBorder="1" applyAlignment="1">
      <alignment horizontal="left" vertical="center"/>
    </xf>
    <xf numFmtId="0" fontId="16" fillId="3" borderId="32" xfId="0" applyFont="1" applyFill="1" applyBorder="1" applyAlignment="1">
      <alignment horizontal="left" vertical="center" wrapText="1"/>
    </xf>
    <xf numFmtId="0" fontId="10" fillId="0" borderId="27" xfId="0" applyFont="1" applyBorder="1" applyAlignment="1">
      <alignment horizontal="left" vertical="top" wrapText="1"/>
    </xf>
    <xf numFmtId="0" fontId="10" fillId="0" borderId="44" xfId="0" applyFont="1" applyBorder="1" applyAlignment="1">
      <alignment horizontal="left" vertical="top" wrapText="1"/>
    </xf>
    <xf numFmtId="0" fontId="10" fillId="0" borderId="28" xfId="0" applyFont="1" applyBorder="1" applyAlignment="1">
      <alignment horizontal="left" vertical="top" wrapText="1"/>
    </xf>
    <xf numFmtId="0" fontId="16" fillId="3" borderId="0" xfId="0" applyFont="1" applyFill="1" applyAlignment="1">
      <alignment horizontal="left" vertical="center"/>
    </xf>
    <xf numFmtId="0" fontId="16" fillId="3" borderId="32"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0" fontId="2" fillId="0" borderId="1" xfId="0" applyFont="1" applyBorder="1" applyAlignment="1">
      <alignment horizontal="left" vertical="top"/>
    </xf>
    <xf numFmtId="0" fontId="7" fillId="3" borderId="27" xfId="0" applyFont="1" applyFill="1" applyBorder="1" applyAlignment="1">
      <alignment horizontal="left" vertical="top" wrapText="1"/>
    </xf>
    <xf numFmtId="0" fontId="7" fillId="3" borderId="28"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4" fontId="15" fillId="6" borderId="1" xfId="0" applyNumberFormat="1" applyFont="1" applyFill="1" applyBorder="1" applyAlignment="1">
      <alignment horizontal="right" vertical="top"/>
    </xf>
    <xf numFmtId="0" fontId="15" fillId="0" borderId="1" xfId="0" applyFont="1" applyBorder="1" applyAlignment="1">
      <alignment horizontal="left" vertical="top" wrapText="1"/>
    </xf>
    <xf numFmtId="4" fontId="15" fillId="6" borderId="1" xfId="0" applyNumberFormat="1" applyFont="1" applyFill="1" applyBorder="1" applyAlignment="1">
      <alignment horizontal="right" vertical="top" wrapText="1"/>
    </xf>
    <xf numFmtId="0" fontId="15" fillId="4" borderId="1" xfId="0" applyFont="1" applyFill="1" applyBorder="1" applyAlignment="1">
      <alignment horizontal="left" vertical="top" wrapText="1"/>
    </xf>
    <xf numFmtId="4" fontId="2" fillId="6" borderId="1" xfId="0" applyNumberFormat="1" applyFont="1" applyFill="1" applyBorder="1" applyAlignment="1">
      <alignment horizontal="right" vertical="top" wrapText="1"/>
    </xf>
    <xf numFmtId="0" fontId="2" fillId="0" borderId="1" xfId="0" applyFont="1" applyBorder="1" applyAlignment="1">
      <alignment horizontal="left" vertical="top" wrapText="1"/>
    </xf>
    <xf numFmtId="0" fontId="7" fillId="3" borderId="3" xfId="0" applyFont="1" applyFill="1" applyBorder="1" applyAlignment="1">
      <alignment horizontal="left" vertical="top"/>
    </xf>
    <xf numFmtId="0" fontId="7" fillId="3" borderId="22" xfId="0" applyFont="1" applyFill="1" applyBorder="1" applyAlignment="1">
      <alignment horizontal="left" vertical="top"/>
    </xf>
    <xf numFmtId="0" fontId="7" fillId="3" borderId="3" xfId="0" applyFont="1" applyFill="1" applyBorder="1" applyAlignment="1">
      <alignment horizontal="left" vertical="top" wrapText="1"/>
    </xf>
    <xf numFmtId="0" fontId="7" fillId="3" borderId="22" xfId="0" applyFont="1" applyFill="1" applyBorder="1" applyAlignment="1">
      <alignment horizontal="left" vertical="top" wrapText="1"/>
    </xf>
    <xf numFmtId="44" fontId="7" fillId="3" borderId="3" xfId="1" applyFont="1" applyFill="1" applyBorder="1" applyAlignment="1">
      <alignment horizontal="left" vertical="center" wrapText="1"/>
    </xf>
    <xf numFmtId="44" fontId="7" fillId="3" borderId="22" xfId="1" applyFont="1" applyFill="1" applyBorder="1" applyAlignment="1">
      <alignment horizontal="left" vertical="center" wrapText="1"/>
    </xf>
    <xf numFmtId="0" fontId="7" fillId="3" borderId="32" xfId="0" applyFont="1" applyFill="1" applyBorder="1" applyAlignment="1">
      <alignment horizontal="left" vertical="center"/>
    </xf>
    <xf numFmtId="0" fontId="7" fillId="3" borderId="0" xfId="0" applyFont="1" applyFill="1" applyBorder="1" applyAlignment="1">
      <alignment horizontal="left" vertical="center"/>
    </xf>
    <xf numFmtId="0" fontId="7" fillId="3" borderId="32" xfId="0" applyFont="1" applyFill="1" applyBorder="1" applyAlignment="1">
      <alignment horizontal="left" vertical="center" wrapText="1"/>
    </xf>
    <xf numFmtId="0" fontId="2" fillId="0" borderId="0" xfId="0" applyFont="1" applyFill="1" applyBorder="1" applyAlignment="1">
      <alignment horizontal="left" vertical="top"/>
    </xf>
    <xf numFmtId="0" fontId="7" fillId="3" borderId="0" xfId="0" applyFont="1" applyFill="1" applyBorder="1" applyAlignment="1">
      <alignment horizontal="left" vertical="center" wrapText="1"/>
    </xf>
    <xf numFmtId="171" fontId="2" fillId="6" borderId="1" xfId="0" applyNumberFormat="1" applyFont="1" applyFill="1" applyBorder="1" applyAlignment="1">
      <alignment horizontal="righ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44" fontId="7" fillId="3" borderId="27" xfId="1" applyFont="1" applyFill="1" applyBorder="1" applyAlignment="1">
      <alignment horizontal="right" vertical="top"/>
    </xf>
    <xf numFmtId="44" fontId="7" fillId="3" borderId="28" xfId="1" applyFont="1" applyFill="1" applyBorder="1" applyAlignment="1">
      <alignment horizontal="right" vertical="top"/>
    </xf>
    <xf numFmtId="0" fontId="7" fillId="0" borderId="27" xfId="0" applyFont="1" applyFill="1" applyBorder="1" applyAlignment="1">
      <alignment horizontal="right" vertical="top"/>
    </xf>
    <xf numFmtId="0" fontId="7" fillId="0" borderId="28" xfId="0" applyFont="1" applyFill="1" applyBorder="1" applyAlignment="1">
      <alignment horizontal="right" vertical="top"/>
    </xf>
    <xf numFmtId="0" fontId="7" fillId="0" borderId="27" xfId="0" applyFont="1" applyFill="1" applyBorder="1" applyAlignment="1">
      <alignment horizontal="right" vertical="top" wrapText="1"/>
    </xf>
    <xf numFmtId="0" fontId="7" fillId="0" borderId="28" xfId="0" applyFont="1" applyFill="1" applyBorder="1" applyAlignment="1">
      <alignment horizontal="right" vertical="top" wrapText="1"/>
    </xf>
    <xf numFmtId="0" fontId="7" fillId="3" borderId="27" xfId="0" applyFont="1" applyFill="1" applyBorder="1" applyAlignment="1">
      <alignment horizontal="right"/>
    </xf>
    <xf numFmtId="0" fontId="7" fillId="3" borderId="28" xfId="0" applyFont="1" applyFill="1" applyBorder="1" applyAlignment="1">
      <alignment horizontal="right"/>
    </xf>
    <xf numFmtId="0" fontId="7" fillId="3" borderId="9"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24"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25" xfId="0" applyFont="1" applyFill="1" applyBorder="1" applyAlignment="1">
      <alignment horizontal="center" vertical="top" wrapText="1"/>
    </xf>
    <xf numFmtId="0" fontId="7" fillId="3" borderId="6" xfId="0" applyFont="1" applyFill="1" applyBorder="1" applyAlignment="1">
      <alignment horizontal="left" vertical="top" wrapText="1"/>
    </xf>
    <xf numFmtId="0" fontId="7" fillId="3" borderId="25" xfId="0" applyFont="1" applyFill="1" applyBorder="1" applyAlignment="1">
      <alignment horizontal="left" vertical="top" wrapText="1"/>
    </xf>
    <xf numFmtId="0" fontId="7" fillId="0" borderId="46" xfId="0" applyFont="1" applyFill="1" applyBorder="1" applyAlignment="1">
      <alignment horizontal="right"/>
    </xf>
    <xf numFmtId="0" fontId="7" fillId="0" borderId="28" xfId="0" applyFont="1" applyFill="1" applyBorder="1" applyAlignment="1">
      <alignment horizontal="right"/>
    </xf>
    <xf numFmtId="0" fontId="7" fillId="0" borderId="47" xfId="0" applyFont="1" applyFill="1" applyBorder="1" applyAlignment="1">
      <alignment horizontal="right"/>
    </xf>
    <xf numFmtId="0" fontId="7" fillId="0" borderId="48" xfId="0" applyFont="1" applyFill="1" applyBorder="1" applyAlignment="1">
      <alignment horizontal="right"/>
    </xf>
    <xf numFmtId="0" fontId="7" fillId="3" borderId="45" xfId="0" applyFont="1" applyFill="1" applyBorder="1" applyAlignment="1">
      <alignment horizontal="right"/>
    </xf>
    <xf numFmtId="0" fontId="7" fillId="3" borderId="43" xfId="0" applyFont="1" applyFill="1" applyBorder="1" applyAlignment="1">
      <alignment horizontal="right"/>
    </xf>
    <xf numFmtId="0" fontId="7" fillId="0" borderId="41" xfId="0" applyFont="1" applyFill="1" applyBorder="1" applyAlignment="1">
      <alignment horizontal="right"/>
    </xf>
    <xf numFmtId="0" fontId="7" fillId="0" borderId="49" xfId="0" applyFont="1" applyFill="1" applyBorder="1" applyAlignment="1">
      <alignment horizontal="right"/>
    </xf>
    <xf numFmtId="0" fontId="7" fillId="0" borderId="1" xfId="0" applyFont="1" applyFill="1" applyBorder="1" applyAlignment="1">
      <alignment horizontal="left" vertical="top" wrapText="1"/>
    </xf>
    <xf numFmtId="0" fontId="22" fillId="3" borderId="0" xfId="0" applyFont="1" applyFill="1" applyAlignment="1">
      <alignment horizontal="left" vertical="center" wrapText="1"/>
    </xf>
    <xf numFmtId="0" fontId="14" fillId="0" borderId="1" xfId="0" applyFont="1" applyBorder="1" applyAlignment="1">
      <alignment horizontal="left" vertical="top" wrapText="1"/>
    </xf>
    <xf numFmtId="0" fontId="14" fillId="0" borderId="0" xfId="0" applyFont="1" applyBorder="1" applyAlignment="1">
      <alignment horizontal="left" vertical="top" wrapText="1"/>
    </xf>
    <xf numFmtId="0" fontId="12" fillId="3" borderId="32" xfId="0" applyFont="1" applyFill="1" applyBorder="1" applyAlignment="1">
      <alignment horizontal="left" vertical="center" wrapText="1"/>
    </xf>
    <xf numFmtId="0" fontId="22" fillId="0" borderId="34" xfId="0" applyFont="1" applyBorder="1" applyAlignment="1">
      <alignment horizontal="left" vertical="top" wrapText="1"/>
    </xf>
    <xf numFmtId="0" fontId="22" fillId="0" borderId="35" xfId="0" applyFont="1" applyBorder="1" applyAlignment="1">
      <alignment horizontal="left" vertical="top" wrapText="1"/>
    </xf>
    <xf numFmtId="0" fontId="22" fillId="0" borderId="2" xfId="0" applyFont="1" applyBorder="1" applyAlignment="1">
      <alignment horizontal="left" vertical="top" wrapText="1"/>
    </xf>
    <xf numFmtId="0" fontId="14" fillId="0" borderId="36" xfId="0" applyFont="1" applyBorder="1" applyAlignment="1">
      <alignment horizontal="left" vertical="top" wrapText="1"/>
    </xf>
    <xf numFmtId="0" fontId="14" fillId="0" borderId="37" xfId="0" applyFont="1" applyBorder="1" applyAlignment="1">
      <alignment horizontal="left" vertical="top" wrapText="1"/>
    </xf>
    <xf numFmtId="0" fontId="14" fillId="0" borderId="38" xfId="0" applyFont="1" applyBorder="1" applyAlignment="1">
      <alignment horizontal="left" vertical="top" wrapText="1"/>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2" fillId="0" borderId="0" xfId="0" applyFont="1" applyAlignment="1">
      <alignment horizontal="left" vertical="top" wrapText="1"/>
    </xf>
    <xf numFmtId="0" fontId="7" fillId="3" borderId="1" xfId="0" applyFont="1" applyFill="1" applyBorder="1" applyAlignment="1">
      <alignment horizontal="center" wrapText="1"/>
    </xf>
    <xf numFmtId="0" fontId="7" fillId="3" borderId="27" xfId="0" applyFont="1" applyFill="1" applyBorder="1" applyAlignment="1">
      <alignment horizontal="center" wrapText="1"/>
    </xf>
    <xf numFmtId="0" fontId="7" fillId="3" borderId="28" xfId="0" applyFont="1" applyFill="1" applyBorder="1" applyAlignment="1">
      <alignment horizontal="center" wrapText="1"/>
    </xf>
    <xf numFmtId="0" fontId="16" fillId="3" borderId="27" xfId="0" applyFont="1" applyFill="1" applyBorder="1" applyAlignment="1">
      <alignment horizontal="left" vertical="top" wrapText="1"/>
    </xf>
    <xf numFmtId="0" fontId="16" fillId="3" borderId="44" xfId="0" applyFont="1" applyFill="1" applyBorder="1" applyAlignment="1">
      <alignment horizontal="left" vertical="top" wrapText="1"/>
    </xf>
    <xf numFmtId="0" fontId="16" fillId="3" borderId="28" xfId="0" applyFont="1" applyFill="1" applyBorder="1" applyAlignment="1">
      <alignment horizontal="left" vertical="top" wrapText="1"/>
    </xf>
    <xf numFmtId="0" fontId="7" fillId="3" borderId="44" xfId="0" applyFont="1" applyFill="1" applyBorder="1" applyAlignment="1">
      <alignment horizontal="left" vertical="top" wrapText="1"/>
    </xf>
    <xf numFmtId="0" fontId="7" fillId="3" borderId="5"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9" xfId="0" applyFont="1" applyFill="1" applyBorder="1" applyAlignment="1">
      <alignment horizontal="center"/>
    </xf>
    <xf numFmtId="0" fontId="7" fillId="3" borderId="10" xfId="0" applyFont="1" applyFill="1" applyBorder="1" applyAlignment="1">
      <alignment horizontal="center"/>
    </xf>
    <xf numFmtId="0" fontId="7" fillId="3" borderId="50" xfId="0" applyFont="1" applyFill="1" applyBorder="1" applyAlignment="1">
      <alignment horizontal="center" wrapText="1"/>
    </xf>
    <xf numFmtId="0" fontId="7" fillId="3" borderId="51" xfId="0" applyFont="1" applyFill="1" applyBorder="1" applyAlignment="1">
      <alignment horizontal="center" wrapText="1"/>
    </xf>
    <xf numFmtId="0" fontId="7" fillId="0" borderId="27" xfId="0" applyFont="1" applyBorder="1" applyAlignment="1">
      <alignment horizontal="left" vertical="center"/>
    </xf>
    <xf numFmtId="0" fontId="7" fillId="0" borderId="44" xfId="0" applyFont="1" applyBorder="1" applyAlignment="1">
      <alignment horizontal="left" vertical="center"/>
    </xf>
    <xf numFmtId="0" fontId="7" fillId="0" borderId="28" xfId="0" applyFont="1" applyBorder="1" applyAlignment="1">
      <alignment horizontal="left" vertical="center"/>
    </xf>
    <xf numFmtId="0" fontId="2" fillId="0" borderId="27" xfId="0" applyFont="1" applyBorder="1" applyAlignment="1">
      <alignment horizontal="left" vertical="top"/>
    </xf>
    <xf numFmtId="0" fontId="2" fillId="0" borderId="44" xfId="0" applyFont="1" applyBorder="1" applyAlignment="1">
      <alignment horizontal="left" vertical="top"/>
    </xf>
    <xf numFmtId="0" fontId="2" fillId="0" borderId="28" xfId="0" applyFont="1" applyBorder="1" applyAlignment="1">
      <alignment horizontal="left" vertical="top"/>
    </xf>
    <xf numFmtId="0" fontId="2" fillId="0" borderId="27" xfId="0" applyFont="1" applyBorder="1" applyAlignment="1">
      <alignment horizontal="left"/>
    </xf>
    <xf numFmtId="0" fontId="2" fillId="0" borderId="44" xfId="0" applyFont="1" applyBorder="1" applyAlignment="1">
      <alignment horizontal="left"/>
    </xf>
    <xf numFmtId="0" fontId="2" fillId="0" borderId="28" xfId="0" applyFont="1" applyBorder="1" applyAlignment="1">
      <alignment horizontal="left"/>
    </xf>
    <xf numFmtId="0" fontId="7" fillId="3" borderId="56"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2" fillId="0" borderId="39" xfId="0" applyFont="1" applyBorder="1" applyAlignment="1">
      <alignment horizontal="left" vertical="top" wrapText="1"/>
    </xf>
    <xf numFmtId="0" fontId="7" fillId="3" borderId="34" xfId="0" applyFont="1" applyFill="1" applyBorder="1" applyAlignment="1">
      <alignment horizontal="center" vertical="center" wrapText="1"/>
    </xf>
  </cellXfs>
  <cellStyles count="5">
    <cellStyle name="Currency" xfId="1" builtinId="4"/>
    <cellStyle name="Currency 2" xfId="2"/>
    <cellStyle name="Currency 3" xf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_moore/Local%20Settings/Temporary%20Internet%20Files/Content.Outlook/3MUHU7MF/Copy%20of%20Annex%20O_All_ManagementCosts_Apr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nts"/>
      <sheetName val="1. NWIFCA Implementation Costs"/>
      <sheetName val="2. NWIFCA Enforcement Costs"/>
      <sheetName val="3. CIFCA Implementation Costs"/>
      <sheetName val="4. CIFCA Enforcement Costs"/>
      <sheetName val="5. D&amp;SIFCA Implementation Costs"/>
      <sheetName val="6. D&amp;SIFCA Enforcement Costs"/>
      <sheetName val="7. SIFCA Implementation Costs"/>
      <sheetName val="8. SIFCA Enforcement Costs"/>
      <sheetName val="9. IoSIFCA Implementation Costs"/>
      <sheetName val="10. IoSIFCA Enforcement Costs"/>
      <sheetName val="11. NIFCA Implementation Costs"/>
      <sheetName val="12. NIFCA Enforcement Costs"/>
      <sheetName val="13. EIFCA Implementation Costs"/>
      <sheetName val="14. EIFCA Enforcement Costs"/>
      <sheetName val="15. K&amp;EIFCA Implementation Cost"/>
      <sheetName val="16. K&amp;EIFCA Enforcement Costs"/>
      <sheetName val="17. SuIFCA Implementation Costs"/>
      <sheetName val="18. SuIFCA Enforcement Costs"/>
      <sheetName val="19. IFCA Cost Assumptions"/>
      <sheetName val="20.MMO Implementation Costs-Rec"/>
      <sheetName val="21. MMO Enforcement Costs -Rec"/>
      <sheetName val="22. MMO Enforcement Costs -Fish"/>
      <sheetName val="23. MMO Assumptions"/>
      <sheetName val="24. Signage Costs"/>
      <sheetName val="25. CFP pMCZs"/>
      <sheetName val="26. Defra Cost Assumptions"/>
      <sheetName val="27. pMCZ specific costs"/>
      <sheetName val="28. Total Costs - Reg &amp; Nat"/>
      <sheetName val="29. Low Cost Scenario"/>
      <sheetName val="30. High Cost Scen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5">
          <cell r="E35">
            <v>79825</v>
          </cell>
        </row>
      </sheetData>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43"/>
  <sheetViews>
    <sheetView tabSelected="1" zoomScale="80" zoomScaleNormal="80" workbookViewId="0">
      <selection activeCell="L26" sqref="L26"/>
    </sheetView>
  </sheetViews>
  <sheetFormatPr defaultRowHeight="12.75"/>
  <cols>
    <col min="1" max="16384" width="9.140625" style="191"/>
  </cols>
  <sheetData>
    <row r="1" spans="1:20" s="198" customFormat="1" ht="18">
      <c r="A1" s="197" t="s">
        <v>1111</v>
      </c>
    </row>
    <row r="2" spans="1:20" s="571" customFormat="1" ht="31.5" customHeight="1">
      <c r="A2" s="572" t="s">
        <v>1112</v>
      </c>
      <c r="B2" s="572"/>
      <c r="C2" s="572"/>
      <c r="D2" s="572"/>
      <c r="E2" s="572"/>
      <c r="F2" s="572"/>
      <c r="G2" s="572"/>
      <c r="H2" s="572"/>
      <c r="I2" s="572"/>
      <c r="J2" s="572"/>
      <c r="K2" s="572"/>
      <c r="L2" s="572"/>
      <c r="M2" s="572"/>
      <c r="N2" s="572"/>
      <c r="O2" s="572"/>
      <c r="P2" s="572"/>
      <c r="Q2" s="572"/>
      <c r="R2" s="572"/>
      <c r="S2" s="572"/>
      <c r="T2" s="572"/>
    </row>
    <row r="3" spans="1:20">
      <c r="A3" s="569"/>
    </row>
    <row r="4" spans="1:20">
      <c r="A4" s="190" t="s">
        <v>470</v>
      </c>
    </row>
    <row r="5" spans="1:20">
      <c r="A5" s="192" t="s">
        <v>402</v>
      </c>
    </row>
    <row r="6" spans="1:20">
      <c r="A6" s="192" t="s">
        <v>403</v>
      </c>
    </row>
    <row r="7" spans="1:20">
      <c r="A7" s="192" t="s">
        <v>404</v>
      </c>
      <c r="K7" s="193"/>
      <c r="L7" s="193"/>
      <c r="M7" s="193"/>
      <c r="N7" s="193"/>
      <c r="O7" s="193"/>
      <c r="P7" s="193"/>
      <c r="Q7" s="193"/>
      <c r="R7" s="193"/>
    </row>
    <row r="8" spans="1:20">
      <c r="A8" s="192" t="s">
        <v>405</v>
      </c>
      <c r="K8" s="193"/>
      <c r="L8" s="193"/>
      <c r="M8" s="193"/>
      <c r="N8" s="193"/>
      <c r="O8" s="193"/>
      <c r="P8" s="193"/>
      <c r="Q8" s="193"/>
      <c r="R8" s="193"/>
    </row>
    <row r="9" spans="1:20">
      <c r="A9" s="192" t="s">
        <v>406</v>
      </c>
      <c r="K9" s="193"/>
      <c r="L9" s="193"/>
      <c r="M9" s="193"/>
      <c r="N9" s="193"/>
      <c r="O9" s="193"/>
      <c r="P9" s="193"/>
      <c r="Q9" s="193"/>
      <c r="R9" s="193"/>
    </row>
    <row r="10" spans="1:20">
      <c r="A10" s="192" t="s">
        <v>407</v>
      </c>
      <c r="L10" s="193"/>
      <c r="M10" s="193"/>
      <c r="N10" s="193"/>
      <c r="O10" s="193"/>
      <c r="P10" s="193"/>
      <c r="Q10" s="193"/>
      <c r="R10" s="193"/>
    </row>
    <row r="11" spans="1:20">
      <c r="A11" s="192" t="s">
        <v>408</v>
      </c>
      <c r="L11" s="193"/>
      <c r="M11" s="193"/>
      <c r="N11" s="193"/>
      <c r="O11" s="193"/>
      <c r="P11" s="193"/>
      <c r="Q11" s="193"/>
      <c r="R11" s="193"/>
    </row>
    <row r="12" spans="1:20">
      <c r="A12" s="192" t="s">
        <v>409</v>
      </c>
      <c r="L12" s="193"/>
      <c r="M12" s="193"/>
      <c r="N12" s="193"/>
      <c r="O12" s="193"/>
      <c r="P12" s="193"/>
      <c r="Q12" s="193"/>
      <c r="R12" s="193"/>
    </row>
    <row r="13" spans="1:20">
      <c r="A13" s="192" t="s">
        <v>410</v>
      </c>
      <c r="K13" s="193"/>
    </row>
    <row r="14" spans="1:20">
      <c r="A14" s="192" t="s">
        <v>411</v>
      </c>
      <c r="M14" s="194"/>
      <c r="N14" s="194"/>
      <c r="O14" s="194"/>
      <c r="P14" s="194"/>
      <c r="Q14" s="194"/>
      <c r="R14" s="194"/>
      <c r="S14" s="194"/>
      <c r="T14" s="194"/>
    </row>
    <row r="15" spans="1:20">
      <c r="A15" s="192" t="s">
        <v>412</v>
      </c>
    </row>
    <row r="16" spans="1:20">
      <c r="A16" s="192" t="s">
        <v>413</v>
      </c>
    </row>
    <row r="17" spans="1:1">
      <c r="A17" s="192" t="s">
        <v>414</v>
      </c>
    </row>
    <row r="18" spans="1:1">
      <c r="A18" s="192" t="s">
        <v>415</v>
      </c>
    </row>
    <row r="19" spans="1:1">
      <c r="A19" s="192" t="s">
        <v>416</v>
      </c>
    </row>
    <row r="20" spans="1:1">
      <c r="A20" s="192" t="s">
        <v>417</v>
      </c>
    </row>
    <row r="21" spans="1:1">
      <c r="A21" s="192" t="s">
        <v>418</v>
      </c>
    </row>
    <row r="22" spans="1:1">
      <c r="A22" s="192" t="s">
        <v>419</v>
      </c>
    </row>
    <row r="23" spans="1:1">
      <c r="A23" s="192" t="s">
        <v>420</v>
      </c>
    </row>
    <row r="24" spans="1:1">
      <c r="A24" s="195"/>
    </row>
    <row r="25" spans="1:1">
      <c r="A25" s="190" t="s">
        <v>471</v>
      </c>
    </row>
    <row r="26" spans="1:1">
      <c r="A26" s="192" t="s">
        <v>421</v>
      </c>
    </row>
    <row r="27" spans="1:1">
      <c r="A27" s="192" t="s">
        <v>422</v>
      </c>
    </row>
    <row r="28" spans="1:1">
      <c r="A28" s="192" t="s">
        <v>423</v>
      </c>
    </row>
    <row r="29" spans="1:1">
      <c r="A29" s="192" t="s">
        <v>424</v>
      </c>
    </row>
    <row r="30" spans="1:1">
      <c r="A30" s="195"/>
    </row>
    <row r="31" spans="1:1">
      <c r="A31" s="196" t="s">
        <v>472</v>
      </c>
    </row>
    <row r="32" spans="1:1">
      <c r="A32" s="192" t="s">
        <v>425</v>
      </c>
    </row>
    <row r="33" spans="1:1">
      <c r="A33" s="195"/>
    </row>
    <row r="34" spans="1:1">
      <c r="A34" s="190" t="s">
        <v>473</v>
      </c>
    </row>
    <row r="35" spans="1:1" ht="15">
      <c r="A35" s="570" t="s">
        <v>1108</v>
      </c>
    </row>
    <row r="36" spans="1:1">
      <c r="A36" s="192" t="s">
        <v>426</v>
      </c>
    </row>
    <row r="38" spans="1:1">
      <c r="A38" s="190" t="s">
        <v>474</v>
      </c>
    </row>
    <row r="39" spans="1:1" ht="15">
      <c r="A39" s="570" t="s">
        <v>1109</v>
      </c>
    </row>
    <row r="40" spans="1:1">
      <c r="A40" s="192" t="s">
        <v>427</v>
      </c>
    </row>
    <row r="41" spans="1:1">
      <c r="A41" s="192" t="s">
        <v>428</v>
      </c>
    </row>
    <row r="42" spans="1:1">
      <c r="A42" s="192" t="s">
        <v>429</v>
      </c>
    </row>
    <row r="43" spans="1:1">
      <c r="A43" s="195"/>
    </row>
  </sheetData>
  <sheetProtection password="8725" sheet="1" objects="1" scenarios="1"/>
  <mergeCells count="1">
    <mergeCell ref="A2:T2"/>
  </mergeCells>
  <hyperlinks>
    <hyperlink ref="A5" location="'1. NWIFCA Implementation Costs'!A1" display="'1. NWIFCA Implementation Costs'!A1"/>
    <hyperlink ref="A6" location="'2. NWIFCA Enforcement Costs'!A1" display="'2. NWIFCA Enforcement Costs'!A1"/>
    <hyperlink ref="A7" location="'3. CIFCA Implementation Costs'!A1" display="'3. CIFCA Implementation Costs'!A1"/>
    <hyperlink ref="A8" location="'4. CIFCA Enforcement Costs'!A1" display="'4. CIFCA Enforcement Costs'!A1"/>
    <hyperlink ref="A9" location="'5. D&amp;SIFCA Implementation Costs'!A1" display="'5. D&amp;SIFCA Implementation Costs'!A1"/>
    <hyperlink ref="A10" location="'6. D&amp;SIFCA Enforcement Costs'!A1" display="'6. D&amp;SIFCA Enforcement Costs'!A1"/>
    <hyperlink ref="A11" location="'7. SIFCA Implementation Costs'!A1" display="'7. SIFCA Implementation Costs'!A1"/>
    <hyperlink ref="A12" location="'8. SIFCA Enforcement Costs'!A1" display="'8. SIFCA Enforcement Costs'!A1"/>
    <hyperlink ref="A13" location="'9. IoSIFCA Implementation Costs'!A1" display="'9. IoSIFCA Implementation Costs'!A1"/>
    <hyperlink ref="A14" location="'10. IoSIFCA Enforcement Costs'!A1" display="'10. IoSIFCA Enforcement Costs'!A1"/>
    <hyperlink ref="A15" location="'11. NIFCA Implementation Costs'!A1" display="'11. NIFCA Implementation Costs'!A1"/>
    <hyperlink ref="A16" location="'12. NIFCA Enforcement Costs'!A1" display="'12. NIFCA Enforcement Costs'!A1"/>
    <hyperlink ref="A17" location="'13. EIFCA Implementation Costs'!A1" display="'13. EIFCA Implementation Costs'!A1"/>
    <hyperlink ref="A18" location="'14. EIFCA Enforcement Costs'!A1" display="'14. EIFCA Enforcement Costs'!A1"/>
    <hyperlink ref="A19" location="'15. K&amp;EIFCA Implementation Cost'!A1" display="'15. K&amp;EIFCA Implementation Cost'!A1"/>
    <hyperlink ref="A20" location="'16. K&amp;EIFCA Enforcement Costs'!A1" display="'16. K&amp;EIFCA Enforcement Costs'!A1"/>
    <hyperlink ref="A21" location="'17. SUSSEX IFCA Implementation'!Print_Area" display="'17. SUSSEX IFCA Implementation'!Print_Area"/>
    <hyperlink ref="A22" location="'18. SUSSEX IFCA Enforcement Cos'!Print_Area" display="'18. SUSSEX IFCA Enforcement Cos'!Print_Area"/>
    <hyperlink ref="A23" location="'19. IFCA Cost Assumptions'!A1" display="'19. IFCA Cost Assumptions'!A1"/>
    <hyperlink ref="A26" location="'20.MMO Implementation Costs-Rec'!A1" display="'20.MMO Implementation Costs-Rec'!A1"/>
    <hyperlink ref="A27" location="'21. MMO Enforcement Costs -Rec'!A1" display="'21. MMO Enforcement Costs -Rec'!A1"/>
    <hyperlink ref="A28" location="'22. MMO Enforcement Costs -Fish'!A1" display="'22. MMO Enforcement Costs -Fish'!A1"/>
    <hyperlink ref="A29" location="'23. MMO Assumptions'!A1" display="'23. MMO Assumptions'!A1"/>
    <hyperlink ref="A35" location="'25. CFP pMCZs'!A1" display="25. CFP rMCZs"/>
    <hyperlink ref="A36" location="'26. Defra Cost Assumptions'!A1" display="'26. Defra Cost Assumptions'!A1"/>
    <hyperlink ref="A32" location="'24. Signage Costs'!A1" display="'24. Signage Costs'!A1"/>
    <hyperlink ref="A40" location="'28. Total Costs - Reg &amp; Nat'!A1" display="'28. Total Costs - Reg &amp; Nat'!A1"/>
    <hyperlink ref="A41" location="'29. Low Cost Scenario'!A1" display="'29. Low Cost Scenario'!A1"/>
    <hyperlink ref="A42" location="'30. High Cost Scenario'!A1" display="'30. High Cost Scenario'!A1"/>
    <hyperlink ref="A39" location="Contents!A1" display="27. rMCZ specific cos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G11"/>
  <sheetViews>
    <sheetView zoomScale="80" zoomScaleNormal="80" zoomScaleSheetLayoutView="80" workbookViewId="0">
      <selection activeCell="F7" sqref="F7"/>
    </sheetView>
  </sheetViews>
  <sheetFormatPr defaultRowHeight="12.75"/>
  <cols>
    <col min="1" max="1" width="13.7109375" style="231" customWidth="1"/>
    <col min="2" max="2" width="9.7109375" style="231" bestFit="1" customWidth="1"/>
    <col min="3" max="3" width="39.28515625" style="231" customWidth="1"/>
    <col min="4" max="4" width="13.85546875" style="231" customWidth="1"/>
    <col min="5" max="5" width="24.140625" style="231" customWidth="1"/>
    <col min="6" max="6" width="19.42578125" style="231" customWidth="1"/>
    <col min="7" max="7" width="14" style="231" customWidth="1"/>
    <col min="8" max="16384" width="9.140625" style="231"/>
  </cols>
  <sheetData>
    <row r="1" spans="1:7" s="225" customFormat="1" ht="45.75" customHeight="1">
      <c r="A1" s="244" t="s">
        <v>591</v>
      </c>
      <c r="B1" s="224"/>
      <c r="C1" s="224"/>
      <c r="D1" s="224"/>
      <c r="E1" s="224"/>
      <c r="F1" s="224"/>
      <c r="G1" s="224"/>
    </row>
    <row r="2" spans="1:7" s="216" customFormat="1">
      <c r="A2" s="216" t="s">
        <v>291</v>
      </c>
      <c r="C2" s="230"/>
      <c r="E2" s="219"/>
      <c r="F2" s="219"/>
      <c r="G2" s="219"/>
    </row>
    <row r="3" spans="1:7" s="216" customFormat="1">
      <c r="A3" s="216" t="s">
        <v>198</v>
      </c>
      <c r="C3" s="230"/>
      <c r="E3" s="219"/>
      <c r="F3" s="219"/>
      <c r="G3" s="219"/>
    </row>
    <row r="4" spans="1:7" s="216" customFormat="1">
      <c r="C4" s="230"/>
      <c r="E4" s="219"/>
      <c r="F4" s="219"/>
      <c r="G4" s="219"/>
    </row>
    <row r="5" spans="1:7" s="216" customFormat="1" ht="33" customHeight="1" thickBot="1">
      <c r="A5" s="576" t="s">
        <v>592</v>
      </c>
      <c r="B5" s="576"/>
      <c r="C5" s="576"/>
      <c r="D5" s="576"/>
      <c r="E5" s="576"/>
      <c r="F5" s="576"/>
      <c r="G5" s="576"/>
    </row>
    <row r="6" spans="1:7" s="216" customFormat="1" ht="95.25" customHeight="1" thickBot="1">
      <c r="A6" s="201" t="s">
        <v>475</v>
      </c>
      <c r="B6" s="202" t="s">
        <v>586</v>
      </c>
      <c r="C6" s="202" t="s">
        <v>292</v>
      </c>
      <c r="D6" s="202" t="s">
        <v>43</v>
      </c>
      <c r="E6" s="203" t="s">
        <v>344</v>
      </c>
      <c r="F6" s="203" t="s">
        <v>345</v>
      </c>
      <c r="G6" s="204" t="s">
        <v>476</v>
      </c>
    </row>
    <row r="7" spans="1:7" ht="234.75" customHeight="1" thickBot="1">
      <c r="A7" s="181" t="s">
        <v>587</v>
      </c>
      <c r="B7" s="53" t="s">
        <v>387</v>
      </c>
      <c r="C7" s="182" t="s">
        <v>590</v>
      </c>
      <c r="D7" s="283" t="s">
        <v>46</v>
      </c>
      <c r="E7" s="284">
        <f>SUM('19. IFCA Cost Assumptions'!$C$47)</f>
        <v>2287</v>
      </c>
      <c r="F7" s="283" t="s">
        <v>47</v>
      </c>
      <c r="G7" s="285" t="s">
        <v>12</v>
      </c>
    </row>
    <row r="8" spans="1:7" s="237" customFormat="1" ht="26.25" thickBot="1">
      <c r="A8" s="286"/>
      <c r="B8" s="214"/>
      <c r="C8" s="234"/>
      <c r="D8" s="16" t="s">
        <v>16</v>
      </c>
      <c r="E8" s="150">
        <f>SUM(E7)</f>
        <v>2287</v>
      </c>
      <c r="F8" s="17">
        <v>0</v>
      </c>
      <c r="G8" s="215"/>
    </row>
    <row r="9" spans="1:7">
      <c r="D9" s="18" t="s">
        <v>387</v>
      </c>
      <c r="E9" s="217">
        <f>SUM(E8)</f>
        <v>2287</v>
      </c>
      <c r="F9" s="287">
        <f>SUM(F8)</f>
        <v>0</v>
      </c>
    </row>
    <row r="10" spans="1:7">
      <c r="D10" s="18" t="s">
        <v>503</v>
      </c>
      <c r="E10" s="218">
        <v>1</v>
      </c>
      <c r="F10" s="218">
        <v>0</v>
      </c>
    </row>
    <row r="11" spans="1:7">
      <c r="D11" s="20" t="s">
        <v>504</v>
      </c>
      <c r="E11" s="231">
        <v>1</v>
      </c>
      <c r="F11" s="231">
        <v>0</v>
      </c>
    </row>
  </sheetData>
  <sheetProtection password="8725" sheet="1" objects="1" scenarios="1"/>
  <mergeCells count="1">
    <mergeCell ref="A5:G5"/>
  </mergeCells>
  <pageMargins left="0.25" right="0.25"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dimension ref="A1:G17"/>
  <sheetViews>
    <sheetView zoomScale="80" zoomScaleNormal="80" zoomScaleSheetLayoutView="80" workbookViewId="0">
      <selection activeCell="I11" sqref="I11"/>
    </sheetView>
  </sheetViews>
  <sheetFormatPr defaultRowHeight="12.75"/>
  <cols>
    <col min="1" max="1" width="14" style="231" customWidth="1"/>
    <col min="2" max="2" width="11.42578125" style="231" customWidth="1"/>
    <col min="3" max="3" width="41.5703125" style="231" customWidth="1"/>
    <col min="4" max="4" width="14.28515625" style="231" customWidth="1"/>
    <col min="5" max="5" width="22" style="231" customWidth="1"/>
    <col min="6" max="6" width="24" style="231" customWidth="1"/>
    <col min="7" max="7" width="13.28515625" style="231" customWidth="1"/>
    <col min="8" max="16384" width="9.140625" style="231"/>
  </cols>
  <sheetData>
    <row r="1" spans="1:7" s="225" customFormat="1" ht="47.25" customHeight="1">
      <c r="A1" s="244" t="s">
        <v>588</v>
      </c>
      <c r="B1" s="224"/>
      <c r="C1" s="224"/>
      <c r="D1" s="224"/>
      <c r="E1" s="224"/>
      <c r="F1" s="224"/>
      <c r="G1" s="224"/>
    </row>
    <row r="2" spans="1:7" s="216" customFormat="1">
      <c r="A2" s="216" t="s">
        <v>291</v>
      </c>
      <c r="C2" s="230"/>
      <c r="E2" s="219"/>
      <c r="F2" s="219"/>
      <c r="G2" s="219"/>
    </row>
    <row r="3" spans="1:7" s="216" customFormat="1">
      <c r="A3" s="216" t="s">
        <v>163</v>
      </c>
      <c r="C3" s="230"/>
      <c r="E3" s="219"/>
      <c r="F3" s="219"/>
      <c r="G3" s="219"/>
    </row>
    <row r="4" spans="1:7" s="216" customFormat="1">
      <c r="C4" s="230"/>
      <c r="E4" s="219"/>
      <c r="F4" s="219"/>
      <c r="G4" s="219"/>
    </row>
    <row r="5" spans="1:7" s="216" customFormat="1" ht="29.25" customHeight="1" thickBot="1">
      <c r="A5" s="576" t="s">
        <v>589</v>
      </c>
      <c r="B5" s="576"/>
      <c r="C5" s="576"/>
      <c r="D5" s="576"/>
      <c r="E5" s="576"/>
      <c r="F5" s="576"/>
      <c r="G5" s="576"/>
    </row>
    <row r="6" spans="1:7" s="216" customFormat="1" ht="90.75" customHeight="1" thickBot="1">
      <c r="A6" s="201" t="s">
        <v>475</v>
      </c>
      <c r="B6" s="202" t="s">
        <v>485</v>
      </c>
      <c r="C6" s="202" t="s">
        <v>292</v>
      </c>
      <c r="D6" s="202" t="s">
        <v>43</v>
      </c>
      <c r="E6" s="229" t="s">
        <v>346</v>
      </c>
      <c r="F6" s="229" t="s">
        <v>335</v>
      </c>
      <c r="G6" s="204" t="s">
        <v>476</v>
      </c>
    </row>
    <row r="7" spans="1:7" ht="15" customHeight="1">
      <c r="A7" s="583" t="s">
        <v>587</v>
      </c>
      <c r="B7" s="586" t="s">
        <v>387</v>
      </c>
      <c r="C7" s="586" t="s">
        <v>590</v>
      </c>
      <c r="D7" s="587" t="s">
        <v>46</v>
      </c>
      <c r="E7" s="589">
        <f>SUM('19. IFCA Cost Assumptions'!D72)</f>
        <v>0</v>
      </c>
      <c r="F7" s="587" t="s">
        <v>47</v>
      </c>
      <c r="G7" s="580" t="s">
        <v>12</v>
      </c>
    </row>
    <row r="8" spans="1:7">
      <c r="A8" s="584"/>
      <c r="B8" s="587"/>
      <c r="C8" s="587"/>
      <c r="D8" s="587"/>
      <c r="E8" s="589"/>
      <c r="F8" s="587"/>
      <c r="G8" s="581"/>
    </row>
    <row r="9" spans="1:7">
      <c r="A9" s="584"/>
      <c r="B9" s="587"/>
      <c r="C9" s="587"/>
      <c r="D9" s="587"/>
      <c r="E9" s="589"/>
      <c r="F9" s="587"/>
      <c r="G9" s="581"/>
    </row>
    <row r="10" spans="1:7">
      <c r="A10" s="584"/>
      <c r="B10" s="587"/>
      <c r="C10" s="587"/>
      <c r="D10" s="587"/>
      <c r="E10" s="589"/>
      <c r="F10" s="587"/>
      <c r="G10" s="581"/>
    </row>
    <row r="11" spans="1:7" ht="24.75" customHeight="1">
      <c r="A11" s="584"/>
      <c r="B11" s="587"/>
      <c r="C11" s="587"/>
      <c r="D11" s="587"/>
      <c r="E11" s="589"/>
      <c r="F11" s="587"/>
      <c r="G11" s="581"/>
    </row>
    <row r="12" spans="1:7">
      <c r="A12" s="584"/>
      <c r="B12" s="587"/>
      <c r="C12" s="587"/>
      <c r="D12" s="587"/>
      <c r="E12" s="589"/>
      <c r="F12" s="587"/>
      <c r="G12" s="581"/>
    </row>
    <row r="13" spans="1:7" ht="144.75" customHeight="1" thickBot="1">
      <c r="A13" s="585"/>
      <c r="B13" s="588"/>
      <c r="C13" s="587"/>
      <c r="D13" s="587"/>
      <c r="E13" s="589"/>
      <c r="F13" s="587"/>
      <c r="G13" s="582"/>
    </row>
    <row r="14" spans="1:7" s="216" customFormat="1" ht="13.5" thickBot="1">
      <c r="A14" s="213"/>
      <c r="B14" s="214"/>
      <c r="C14" s="234"/>
      <c r="D14" s="22" t="s">
        <v>36</v>
      </c>
      <c r="E14" s="17">
        <f>SUM(E7)</f>
        <v>0</v>
      </c>
      <c r="F14" s="17">
        <f>SUM(F12:F13)</f>
        <v>0</v>
      </c>
      <c r="G14" s="215"/>
    </row>
    <row r="15" spans="1:7">
      <c r="D15" s="18" t="s">
        <v>387</v>
      </c>
      <c r="E15" s="287">
        <f>SUM(E14)</f>
        <v>0</v>
      </c>
      <c r="F15" s="287">
        <f>SUM(F14)</f>
        <v>0</v>
      </c>
    </row>
    <row r="16" spans="1:7">
      <c r="D16" s="18" t="s">
        <v>503</v>
      </c>
      <c r="E16" s="218">
        <v>1</v>
      </c>
      <c r="F16" s="218">
        <v>0</v>
      </c>
    </row>
    <row r="17" spans="4:6">
      <c r="D17" s="20" t="s">
        <v>504</v>
      </c>
      <c r="E17" s="231">
        <v>1</v>
      </c>
      <c r="F17" s="231">
        <v>0</v>
      </c>
    </row>
  </sheetData>
  <sheetProtection password="8725" sheet="1" objects="1" scenarios="1"/>
  <mergeCells count="8">
    <mergeCell ref="A5:G5"/>
    <mergeCell ref="G7:G13"/>
    <mergeCell ref="A7:A13"/>
    <mergeCell ref="B7:B13"/>
    <mergeCell ref="C7:C13"/>
    <mergeCell ref="D7:D13"/>
    <mergeCell ref="E7:E13"/>
    <mergeCell ref="F7:F13"/>
  </mergeCells>
  <pageMargins left="0.25" right="0.25" top="0.75" bottom="0.75" header="0.3" footer="0.3"/>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dimension ref="A1:G13"/>
  <sheetViews>
    <sheetView zoomScale="80" zoomScaleNormal="80" zoomScaleSheetLayoutView="80" workbookViewId="0">
      <selection activeCell="J6" sqref="J6"/>
    </sheetView>
  </sheetViews>
  <sheetFormatPr defaultRowHeight="14.25"/>
  <cols>
    <col min="1" max="1" width="12.42578125" style="13" customWidth="1"/>
    <col min="2" max="2" width="10.28515625" style="13" customWidth="1"/>
    <col min="3" max="3" width="28" style="13" customWidth="1"/>
    <col min="4" max="4" width="32.85546875" style="13" customWidth="1"/>
    <col min="5" max="5" width="24.5703125" style="13" bestFit="1" customWidth="1"/>
    <col min="6" max="6" width="20" style="13" customWidth="1"/>
    <col min="7" max="7" width="12.85546875" style="13" customWidth="1"/>
    <col min="8" max="16384" width="9.140625" style="13"/>
  </cols>
  <sheetData>
    <row r="1" spans="1:7" s="226" customFormat="1" ht="36.75" customHeight="1">
      <c r="A1" s="244" t="s">
        <v>594</v>
      </c>
      <c r="B1" s="227"/>
      <c r="C1" s="227"/>
      <c r="D1" s="227"/>
      <c r="E1" s="227"/>
      <c r="F1" s="227"/>
      <c r="G1" s="227"/>
    </row>
    <row r="2" spans="1:7" s="10" customFormat="1">
      <c r="A2" s="10" t="s">
        <v>291</v>
      </c>
      <c r="C2" s="11"/>
      <c r="E2" s="12"/>
      <c r="F2" s="12"/>
      <c r="G2" s="12"/>
    </row>
    <row r="3" spans="1:7" s="10" customFormat="1">
      <c r="A3" s="10" t="s">
        <v>198</v>
      </c>
      <c r="C3" s="11"/>
      <c r="E3" s="12"/>
      <c r="F3" s="12"/>
      <c r="G3" s="12"/>
    </row>
    <row r="4" spans="1:7" s="10" customFormat="1">
      <c r="C4" s="11"/>
      <c r="E4" s="12"/>
      <c r="F4" s="12"/>
      <c r="G4" s="12"/>
    </row>
    <row r="5" spans="1:7" ht="30" customHeight="1" thickBot="1">
      <c r="A5" s="590" t="s">
        <v>593</v>
      </c>
      <c r="B5" s="590"/>
      <c r="C5" s="590"/>
      <c r="D5" s="590"/>
      <c r="E5" s="590"/>
      <c r="F5" s="590"/>
      <c r="G5" s="590"/>
    </row>
    <row r="6" spans="1:7" s="45" customFormat="1" ht="111" customHeight="1">
      <c r="A6" s="264" t="s">
        <v>475</v>
      </c>
      <c r="B6" s="265" t="s">
        <v>485</v>
      </c>
      <c r="C6" s="265" t="s">
        <v>292</v>
      </c>
      <c r="D6" s="265" t="s">
        <v>43</v>
      </c>
      <c r="E6" s="266" t="s">
        <v>347</v>
      </c>
      <c r="F6" s="266" t="s">
        <v>348</v>
      </c>
      <c r="G6" s="267" t="s">
        <v>476</v>
      </c>
    </row>
    <row r="7" spans="1:7" s="46" customFormat="1" ht="89.25">
      <c r="A7" s="253" t="s">
        <v>595</v>
      </c>
      <c r="B7" s="1" t="s">
        <v>388</v>
      </c>
      <c r="C7" s="1" t="s">
        <v>226</v>
      </c>
      <c r="D7" s="1" t="s">
        <v>60</v>
      </c>
      <c r="E7" s="42">
        <f>'19. IFCA Cost Assumptions'!$E$84</f>
        <v>3000</v>
      </c>
      <c r="F7" s="14">
        <f>'19. IFCA Cost Assumptions'!G80</f>
        <v>10000</v>
      </c>
      <c r="G7" s="145" t="s">
        <v>12</v>
      </c>
    </row>
    <row r="8" spans="1:7" s="46" customFormat="1" ht="38.25">
      <c r="A8" s="253" t="s">
        <v>596</v>
      </c>
      <c r="B8" s="1" t="s">
        <v>388</v>
      </c>
      <c r="C8" s="2" t="s">
        <v>381</v>
      </c>
      <c r="D8" s="2" t="s">
        <v>15</v>
      </c>
      <c r="E8" s="149" t="s">
        <v>15</v>
      </c>
      <c r="F8" s="149" t="s">
        <v>15</v>
      </c>
      <c r="G8" s="145" t="s">
        <v>12</v>
      </c>
    </row>
    <row r="9" spans="1:7" s="46" customFormat="1" ht="25.5">
      <c r="A9" s="253" t="s">
        <v>597</v>
      </c>
      <c r="B9" s="1" t="s">
        <v>388</v>
      </c>
      <c r="C9" s="2" t="s">
        <v>381</v>
      </c>
      <c r="D9" s="2" t="s">
        <v>15</v>
      </c>
      <c r="E9" s="149" t="s">
        <v>15</v>
      </c>
      <c r="F9" s="149" t="s">
        <v>15</v>
      </c>
      <c r="G9" s="145" t="s">
        <v>12</v>
      </c>
    </row>
    <row r="10" spans="1:7" s="29" customFormat="1" ht="15" thickBot="1">
      <c r="A10" s="33"/>
      <c r="B10" s="34"/>
      <c r="C10" s="35"/>
      <c r="D10" s="36" t="s">
        <v>16</v>
      </c>
      <c r="E10" s="153">
        <f>SUM(E7:E7)</f>
        <v>3000</v>
      </c>
      <c r="F10" s="153">
        <f>SUM(F7:F7)</f>
        <v>10000</v>
      </c>
      <c r="G10" s="38"/>
    </row>
    <row r="11" spans="1:7">
      <c r="A11" s="47"/>
      <c r="B11" s="47"/>
      <c r="C11" s="47"/>
      <c r="D11" s="18" t="s">
        <v>388</v>
      </c>
      <c r="E11" s="154">
        <f>SUM(E10)</f>
        <v>3000</v>
      </c>
      <c r="F11" s="154">
        <f>SUM(F10)</f>
        <v>10000</v>
      </c>
      <c r="G11" s="4"/>
    </row>
    <row r="12" spans="1:7">
      <c r="A12" s="4"/>
      <c r="B12" s="4"/>
      <c r="C12" s="4"/>
      <c r="D12" s="18" t="s">
        <v>503</v>
      </c>
      <c r="E12" s="19">
        <v>1</v>
      </c>
      <c r="F12" s="19">
        <v>1</v>
      </c>
      <c r="G12" s="4"/>
    </row>
    <row r="13" spans="1:7">
      <c r="A13" s="4"/>
      <c r="B13" s="4"/>
      <c r="C13" s="4"/>
      <c r="D13" s="20" t="s">
        <v>504</v>
      </c>
      <c r="E13" s="4">
        <v>1</v>
      </c>
      <c r="F13" s="4"/>
      <c r="G13" s="4"/>
    </row>
  </sheetData>
  <sheetProtection password="8725" sheet="1" objects="1" scenarios="1"/>
  <mergeCells count="1">
    <mergeCell ref="A5:G5"/>
  </mergeCells>
  <pageMargins left="0.25" right="0.25"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dimension ref="A1:G13"/>
  <sheetViews>
    <sheetView topLeftCell="A2" zoomScale="80" zoomScaleNormal="80" zoomScaleSheetLayoutView="80" workbookViewId="0">
      <selection activeCell="E16" sqref="E16"/>
    </sheetView>
  </sheetViews>
  <sheetFormatPr defaultRowHeight="12.75"/>
  <cols>
    <col min="1" max="1" width="10" style="288" customWidth="1"/>
    <col min="2" max="2" width="10.140625" style="288" customWidth="1"/>
    <col min="3" max="3" width="43.140625" style="288" customWidth="1"/>
    <col min="4" max="4" width="29.28515625" style="288" customWidth="1"/>
    <col min="5" max="5" width="29.140625" style="288" customWidth="1"/>
    <col min="6" max="6" width="21.140625" style="288" customWidth="1"/>
    <col min="7" max="7" width="11.85546875" style="288" customWidth="1"/>
    <col min="8" max="16384" width="9.140625" style="288"/>
  </cols>
  <sheetData>
    <row r="1" spans="1:7" s="225" customFormat="1" ht="40.5" customHeight="1">
      <c r="A1" s="244" t="s">
        <v>599</v>
      </c>
      <c r="B1" s="242"/>
      <c r="C1" s="242"/>
      <c r="D1" s="242"/>
      <c r="E1" s="242"/>
      <c r="F1" s="242"/>
      <c r="G1" s="242"/>
    </row>
    <row r="2" spans="1:7" s="216" customFormat="1">
      <c r="A2" s="216" t="s">
        <v>291</v>
      </c>
      <c r="C2" s="230"/>
      <c r="E2" s="219"/>
      <c r="F2" s="219"/>
      <c r="G2" s="219"/>
    </row>
    <row r="3" spans="1:7" s="216" customFormat="1">
      <c r="A3" s="216" t="s">
        <v>162</v>
      </c>
      <c r="C3" s="230"/>
      <c r="E3" s="219"/>
      <c r="F3" s="219"/>
      <c r="G3" s="219"/>
    </row>
    <row r="4" spans="1:7" s="216" customFormat="1">
      <c r="C4" s="230"/>
      <c r="E4" s="219"/>
      <c r="F4" s="219"/>
      <c r="G4" s="219"/>
    </row>
    <row r="5" spans="1:7" ht="13.5" thickBot="1">
      <c r="A5" s="576" t="s">
        <v>600</v>
      </c>
      <c r="B5" s="576"/>
      <c r="C5" s="576"/>
      <c r="D5" s="576"/>
      <c r="E5" s="576"/>
      <c r="F5" s="576"/>
      <c r="G5" s="576"/>
    </row>
    <row r="6" spans="1:7" ht="72.75" customHeight="1">
      <c r="A6" s="264" t="s">
        <v>475</v>
      </c>
      <c r="B6" s="90" t="s">
        <v>485</v>
      </c>
      <c r="C6" s="265" t="s">
        <v>292</v>
      </c>
      <c r="D6" s="265" t="s">
        <v>43</v>
      </c>
      <c r="E6" s="292" t="s">
        <v>349</v>
      </c>
      <c r="F6" s="292" t="s">
        <v>350</v>
      </c>
      <c r="G6" s="267" t="s">
        <v>476</v>
      </c>
    </row>
    <row r="7" spans="1:7" ht="72" customHeight="1">
      <c r="A7" s="253" t="s">
        <v>598</v>
      </c>
      <c r="B7" s="207" t="s">
        <v>388</v>
      </c>
      <c r="C7" s="207" t="s">
        <v>226</v>
      </c>
      <c r="D7" s="207" t="s">
        <v>61</v>
      </c>
      <c r="E7" s="289">
        <f>'19. IFCA Cost Assumptions'!$D$82</f>
        <v>5000</v>
      </c>
      <c r="F7" s="289">
        <f>SUM('19. IFCA Cost Assumptions'!G78:G79)</f>
        <v>2000</v>
      </c>
      <c r="G7" s="290" t="s">
        <v>12</v>
      </c>
    </row>
    <row r="8" spans="1:7" ht="58.5" customHeight="1">
      <c r="A8" s="253" t="s">
        <v>596</v>
      </c>
      <c r="B8" s="207" t="s">
        <v>388</v>
      </c>
      <c r="C8" s="253" t="s">
        <v>381</v>
      </c>
      <c r="D8" s="253" t="s">
        <v>15</v>
      </c>
      <c r="E8" s="268" t="s">
        <v>15</v>
      </c>
      <c r="F8" s="268" t="s">
        <v>15</v>
      </c>
      <c r="G8" s="290" t="s">
        <v>12</v>
      </c>
    </row>
    <row r="9" spans="1:7" ht="46.5" customHeight="1">
      <c r="A9" s="253" t="s">
        <v>597</v>
      </c>
      <c r="B9" s="207" t="s">
        <v>388</v>
      </c>
      <c r="C9" s="253" t="s">
        <v>381</v>
      </c>
      <c r="D9" s="253" t="s">
        <v>15</v>
      </c>
      <c r="E9" s="268" t="s">
        <v>15</v>
      </c>
      <c r="F9" s="268" t="s">
        <v>15</v>
      </c>
      <c r="G9" s="290" t="s">
        <v>12</v>
      </c>
    </row>
    <row r="10" spans="1:7" s="216" customFormat="1" ht="13.5" thickBot="1">
      <c r="A10" s="281"/>
      <c r="B10" s="277"/>
      <c r="C10" s="278"/>
      <c r="D10" s="43" t="s">
        <v>36</v>
      </c>
      <c r="E10" s="153">
        <f>SUM(E7:E7)</f>
        <v>5000</v>
      </c>
      <c r="F10" s="153">
        <f>SUM(F7:F7)</f>
        <v>2000</v>
      </c>
      <c r="G10" s="279"/>
    </row>
    <row r="11" spans="1:7">
      <c r="D11" s="18" t="s">
        <v>388</v>
      </c>
      <c r="E11" s="291">
        <f>SUM(E10)</f>
        <v>5000</v>
      </c>
      <c r="F11" s="291">
        <f>SUM(F10)</f>
        <v>2000</v>
      </c>
    </row>
    <row r="12" spans="1:7">
      <c r="D12" s="18" t="s">
        <v>503</v>
      </c>
      <c r="E12" s="218">
        <v>1</v>
      </c>
      <c r="F12" s="218">
        <v>1</v>
      </c>
    </row>
    <row r="13" spans="1:7">
      <c r="D13" s="20" t="s">
        <v>504</v>
      </c>
      <c r="E13" s="231">
        <v>1</v>
      </c>
      <c r="F13" s="231">
        <v>1</v>
      </c>
    </row>
  </sheetData>
  <sheetProtection password="8725" sheet="1" objects="1" scenarios="1"/>
  <mergeCells count="1">
    <mergeCell ref="A5:G5"/>
  </mergeCells>
  <pageMargins left="0.25" right="0.25" top="0.75" bottom="0.75" header="0.3" footer="0.3"/>
  <pageSetup paperSize="9" scale="69" orientation="portrait" r:id="rId1"/>
</worksheet>
</file>

<file path=xl/worksheets/sheet14.xml><?xml version="1.0" encoding="utf-8"?>
<worksheet xmlns="http://schemas.openxmlformats.org/spreadsheetml/2006/main" xmlns:r="http://schemas.openxmlformats.org/officeDocument/2006/relationships">
  <dimension ref="A1:G20"/>
  <sheetViews>
    <sheetView zoomScale="80" zoomScaleNormal="80" zoomScaleSheetLayoutView="80" workbookViewId="0">
      <selection activeCell="E10" sqref="E10"/>
    </sheetView>
  </sheetViews>
  <sheetFormatPr defaultRowHeight="12.75"/>
  <cols>
    <col min="1" max="1" width="16.85546875" style="237" customWidth="1"/>
    <col min="2" max="2" width="11" style="237" customWidth="1"/>
    <col min="3" max="3" width="37.85546875" style="237" customWidth="1"/>
    <col min="4" max="4" width="20.7109375" style="237" customWidth="1"/>
    <col min="5" max="5" width="29" style="237" customWidth="1"/>
    <col min="6" max="6" width="27.7109375" style="237" customWidth="1"/>
    <col min="7" max="7" width="12.85546875" style="237" customWidth="1"/>
    <col min="8" max="16384" width="9.140625" style="237"/>
  </cols>
  <sheetData>
    <row r="1" spans="1:7" s="225" customFormat="1" ht="43.5" customHeight="1">
      <c r="A1" s="244" t="s">
        <v>613</v>
      </c>
      <c r="B1" s="224"/>
      <c r="C1" s="224"/>
      <c r="D1" s="224"/>
      <c r="E1" s="224"/>
      <c r="F1" s="224"/>
      <c r="G1" s="224"/>
    </row>
    <row r="2" spans="1:7" s="216" customFormat="1">
      <c r="A2" s="216" t="s">
        <v>291</v>
      </c>
      <c r="C2" s="230"/>
      <c r="E2" s="219"/>
      <c r="F2" s="219"/>
      <c r="G2" s="219"/>
    </row>
    <row r="3" spans="1:7" s="216" customFormat="1">
      <c r="A3" s="216" t="s">
        <v>198</v>
      </c>
      <c r="C3" s="230"/>
      <c r="E3" s="219"/>
      <c r="F3" s="219"/>
      <c r="G3" s="219"/>
    </row>
    <row r="4" spans="1:7" s="216" customFormat="1">
      <c r="C4" s="230"/>
      <c r="E4" s="219"/>
      <c r="F4" s="219"/>
      <c r="G4" s="219"/>
    </row>
    <row r="5" spans="1:7" ht="30" customHeight="1" thickBot="1">
      <c r="A5" s="576" t="s">
        <v>612</v>
      </c>
      <c r="B5" s="576"/>
      <c r="C5" s="576"/>
      <c r="D5" s="576"/>
      <c r="E5" s="576"/>
      <c r="F5" s="576"/>
      <c r="G5" s="576"/>
    </row>
    <row r="6" spans="1:7" ht="84.75" customHeight="1" thickBot="1">
      <c r="A6" s="201" t="s">
        <v>475</v>
      </c>
      <c r="B6" s="202" t="s">
        <v>485</v>
      </c>
      <c r="C6" s="202" t="s">
        <v>292</v>
      </c>
      <c r="D6" s="202" t="s">
        <v>43</v>
      </c>
      <c r="E6" s="203" t="s">
        <v>351</v>
      </c>
      <c r="F6" s="203" t="s">
        <v>352</v>
      </c>
      <c r="G6" s="204" t="s">
        <v>476</v>
      </c>
    </row>
    <row r="7" spans="1:7" ht="77.25" customHeight="1">
      <c r="A7" s="293" t="s">
        <v>605</v>
      </c>
      <c r="B7" s="246" t="s">
        <v>388</v>
      </c>
      <c r="C7" s="253" t="s">
        <v>433</v>
      </c>
      <c r="D7" s="246" t="s">
        <v>62</v>
      </c>
      <c r="E7" s="247">
        <f>SUM('19. IFCA Cost Assumptions'!$C$47)</f>
        <v>2287</v>
      </c>
      <c r="F7" s="296">
        <f>SUM('19. IFCA Cost Assumptions'!$B$191)</f>
        <v>42493.928571428572</v>
      </c>
      <c r="G7" s="290" t="s">
        <v>12</v>
      </c>
    </row>
    <row r="8" spans="1:7" ht="59.25" customHeight="1">
      <c r="A8" s="294" t="s">
        <v>606</v>
      </c>
      <c r="B8" s="207" t="s">
        <v>388</v>
      </c>
      <c r="C8" s="253" t="s">
        <v>14</v>
      </c>
      <c r="D8" s="207" t="s">
        <v>15</v>
      </c>
      <c r="E8" s="232" t="s">
        <v>15</v>
      </c>
      <c r="F8" s="232" t="s">
        <v>15</v>
      </c>
      <c r="G8" s="297" t="s">
        <v>12</v>
      </c>
    </row>
    <row r="9" spans="1:7" ht="47.25" customHeight="1">
      <c r="A9" s="294" t="s">
        <v>607</v>
      </c>
      <c r="B9" s="207" t="s">
        <v>388</v>
      </c>
      <c r="C9" s="253" t="s">
        <v>14</v>
      </c>
      <c r="D9" s="207" t="s">
        <v>15</v>
      </c>
      <c r="E9" s="232" t="s">
        <v>15</v>
      </c>
      <c r="F9" s="232" t="s">
        <v>15</v>
      </c>
      <c r="G9" s="290" t="s">
        <v>12</v>
      </c>
    </row>
    <row r="10" spans="1:7" ht="73.5" customHeight="1">
      <c r="A10" s="294" t="s">
        <v>608</v>
      </c>
      <c r="B10" s="207" t="s">
        <v>388</v>
      </c>
      <c r="C10" s="253" t="s">
        <v>433</v>
      </c>
      <c r="D10" s="207" t="s">
        <v>63</v>
      </c>
      <c r="E10" s="209">
        <f>SUM('19. IFCA Cost Assumptions'!$C$47)</f>
        <v>2287</v>
      </c>
      <c r="F10" s="298">
        <f>SUM('19. IFCA Cost Assumptions'!$B$191)</f>
        <v>42493.928571428572</v>
      </c>
      <c r="G10" s="297" t="s">
        <v>12</v>
      </c>
    </row>
    <row r="11" spans="1:7" ht="75.75" customHeight="1">
      <c r="A11" s="294" t="s">
        <v>609</v>
      </c>
      <c r="B11" s="207" t="s">
        <v>388</v>
      </c>
      <c r="C11" s="253" t="s">
        <v>433</v>
      </c>
      <c r="D11" s="207" t="s">
        <v>63</v>
      </c>
      <c r="E11" s="209">
        <f>SUM('19. IFCA Cost Assumptions'!$C$47)</f>
        <v>2287</v>
      </c>
      <c r="F11" s="298">
        <f>SUM('19. IFCA Cost Assumptions'!$B$191)</f>
        <v>42493.928571428572</v>
      </c>
      <c r="G11" s="290" t="s">
        <v>12</v>
      </c>
    </row>
    <row r="12" spans="1:7" ht="44.25" customHeight="1">
      <c r="A12" s="294" t="s">
        <v>610</v>
      </c>
      <c r="B12" s="207" t="s">
        <v>388</v>
      </c>
      <c r="C12" s="253" t="s">
        <v>14</v>
      </c>
      <c r="D12" s="207" t="s">
        <v>15</v>
      </c>
      <c r="E12" s="232" t="s">
        <v>15</v>
      </c>
      <c r="F12" s="232" t="s">
        <v>15</v>
      </c>
      <c r="G12" s="297" t="s">
        <v>12</v>
      </c>
    </row>
    <row r="13" spans="1:7" ht="46.5" customHeight="1">
      <c r="A13" s="295" t="s">
        <v>611</v>
      </c>
      <c r="B13" s="207" t="s">
        <v>388</v>
      </c>
      <c r="C13" s="251" t="s">
        <v>14</v>
      </c>
      <c r="D13" s="211" t="s">
        <v>15</v>
      </c>
      <c r="E13" s="233" t="s">
        <v>15</v>
      </c>
      <c r="F13" s="233" t="s">
        <v>15</v>
      </c>
      <c r="G13" s="299" t="s">
        <v>12</v>
      </c>
    </row>
    <row r="14" spans="1:7" s="300" customFormat="1" ht="25.5">
      <c r="A14" s="253" t="s">
        <v>604</v>
      </c>
      <c r="B14" s="207" t="s">
        <v>388</v>
      </c>
      <c r="C14" s="251" t="s">
        <v>14</v>
      </c>
      <c r="D14" s="253" t="s">
        <v>15</v>
      </c>
      <c r="E14" s="268" t="s">
        <v>15</v>
      </c>
      <c r="F14" s="268" t="s">
        <v>15</v>
      </c>
      <c r="G14" s="290" t="s">
        <v>12</v>
      </c>
    </row>
    <row r="15" spans="1:7" s="300" customFormat="1" ht="45" customHeight="1">
      <c r="A15" s="253" t="s">
        <v>603</v>
      </c>
      <c r="B15" s="207" t="s">
        <v>388</v>
      </c>
      <c r="C15" s="251" t="s">
        <v>14</v>
      </c>
      <c r="D15" s="253" t="s">
        <v>15</v>
      </c>
      <c r="E15" s="268" t="s">
        <v>15</v>
      </c>
      <c r="F15" s="268" t="s">
        <v>15</v>
      </c>
      <c r="G15" s="290" t="s">
        <v>12</v>
      </c>
    </row>
    <row r="16" spans="1:7" s="300" customFormat="1" ht="31.5" customHeight="1">
      <c r="A16" s="253" t="s">
        <v>602</v>
      </c>
      <c r="B16" s="199" t="s">
        <v>388</v>
      </c>
      <c r="C16" s="251" t="s">
        <v>14</v>
      </c>
      <c r="D16" s="253" t="s">
        <v>15</v>
      </c>
      <c r="E16" s="268" t="s">
        <v>15</v>
      </c>
      <c r="F16" s="268" t="s">
        <v>15</v>
      </c>
      <c r="G16" s="290" t="s">
        <v>12</v>
      </c>
    </row>
    <row r="17" spans="1:7" s="216" customFormat="1" ht="13.5" thickBot="1">
      <c r="A17" s="281"/>
      <c r="B17" s="277"/>
      <c r="C17" s="260"/>
      <c r="D17" s="36" t="s">
        <v>16</v>
      </c>
      <c r="E17" s="148">
        <f>SUM(E7,E10,E11)</f>
        <v>6861</v>
      </c>
      <c r="F17" s="148">
        <f>SUM(F7,F10,F11)</f>
        <v>127481.78571428571</v>
      </c>
      <c r="G17" s="279"/>
    </row>
    <row r="18" spans="1:7">
      <c r="D18" s="18" t="s">
        <v>601</v>
      </c>
      <c r="E18" s="217">
        <f>SUM(E17)</f>
        <v>6861</v>
      </c>
      <c r="F18" s="217">
        <f>SUM(F17)</f>
        <v>127481.78571428571</v>
      </c>
    </row>
    <row r="19" spans="1:7">
      <c r="D19" s="18" t="s">
        <v>503</v>
      </c>
      <c r="E19" s="218">
        <v>3</v>
      </c>
      <c r="F19" s="218">
        <v>3</v>
      </c>
    </row>
    <row r="20" spans="1:7">
      <c r="D20" s="20" t="s">
        <v>504</v>
      </c>
      <c r="E20" s="231">
        <v>3</v>
      </c>
      <c r="F20" s="231">
        <v>3</v>
      </c>
    </row>
  </sheetData>
  <sheetProtection password="8725" sheet="1" objects="1" scenarios="1"/>
  <mergeCells count="1">
    <mergeCell ref="A5:G5"/>
  </mergeCells>
  <pageMargins left="0.23622047244094491" right="0.23622047244094491" top="0.74803149606299213" bottom="0.74803149606299213" header="0.31496062992125984" footer="0.31496062992125984"/>
  <pageSetup paperSize="9" scale="74" orientation="portrait" r:id="rId1"/>
</worksheet>
</file>

<file path=xl/worksheets/sheet15.xml><?xml version="1.0" encoding="utf-8"?>
<worksheet xmlns="http://schemas.openxmlformats.org/spreadsheetml/2006/main" xmlns:r="http://schemas.openxmlformats.org/officeDocument/2006/relationships">
  <dimension ref="A1:J20"/>
  <sheetViews>
    <sheetView zoomScale="80" zoomScaleNormal="80" zoomScaleSheetLayoutView="80" workbookViewId="0">
      <selection activeCell="J6" sqref="J6"/>
    </sheetView>
  </sheetViews>
  <sheetFormatPr defaultRowHeight="12.75"/>
  <cols>
    <col min="1" max="1" width="18.7109375" style="237" customWidth="1"/>
    <col min="2" max="2" width="11.140625" style="237" customWidth="1"/>
    <col min="3" max="3" width="40.5703125" style="237" customWidth="1"/>
    <col min="4" max="4" width="26.28515625" style="237" customWidth="1"/>
    <col min="5" max="5" width="24.7109375" style="237" bestFit="1" customWidth="1"/>
    <col min="6" max="6" width="24.5703125" style="237" customWidth="1"/>
    <col min="7" max="7" width="15.28515625" style="237" customWidth="1"/>
    <col min="8" max="16384" width="9.140625" style="237"/>
  </cols>
  <sheetData>
    <row r="1" spans="1:7" s="225" customFormat="1" ht="34.5" customHeight="1">
      <c r="A1" s="244" t="s">
        <v>614</v>
      </c>
      <c r="B1" s="224"/>
      <c r="C1" s="224"/>
      <c r="D1" s="224"/>
      <c r="E1" s="224"/>
      <c r="F1" s="224"/>
      <c r="G1" s="224"/>
    </row>
    <row r="2" spans="1:7" s="216" customFormat="1">
      <c r="A2" s="216" t="s">
        <v>291</v>
      </c>
      <c r="C2" s="230"/>
      <c r="E2" s="219"/>
      <c r="F2" s="219"/>
      <c r="G2" s="219"/>
    </row>
    <row r="3" spans="1:7" s="216" customFormat="1">
      <c r="A3" s="216" t="s">
        <v>162</v>
      </c>
      <c r="C3" s="230"/>
      <c r="E3" s="219"/>
      <c r="F3" s="219"/>
      <c r="G3" s="219"/>
    </row>
    <row r="4" spans="1:7" s="216" customFormat="1">
      <c r="C4" s="230"/>
      <c r="E4" s="219"/>
      <c r="F4" s="219"/>
      <c r="G4" s="219"/>
    </row>
    <row r="5" spans="1:7" s="216" customFormat="1" ht="35.25" customHeight="1" thickBot="1">
      <c r="A5" s="576" t="s">
        <v>615</v>
      </c>
      <c r="B5" s="576"/>
      <c r="C5" s="576"/>
      <c r="D5" s="576"/>
      <c r="E5" s="576"/>
      <c r="F5" s="576"/>
      <c r="G5" s="576"/>
    </row>
    <row r="6" spans="1:7" ht="93" customHeight="1" thickBot="1">
      <c r="A6" s="201" t="s">
        <v>475</v>
      </c>
      <c r="B6" s="202" t="s">
        <v>485</v>
      </c>
      <c r="C6" s="202" t="s">
        <v>292</v>
      </c>
      <c r="D6" s="202" t="s">
        <v>43</v>
      </c>
      <c r="E6" s="229" t="s">
        <v>353</v>
      </c>
      <c r="F6" s="304" t="s">
        <v>354</v>
      </c>
      <c r="G6" s="204" t="s">
        <v>476</v>
      </c>
    </row>
    <row r="7" spans="1:7" ht="70.5" customHeight="1">
      <c r="A7" s="293" t="s">
        <v>605</v>
      </c>
      <c r="B7" s="199" t="s">
        <v>388</v>
      </c>
      <c r="C7" s="253" t="s">
        <v>433</v>
      </c>
      <c r="D7" s="199" t="s">
        <v>62</v>
      </c>
      <c r="E7" s="301">
        <f>'19. IFCA Cost Assumptions'!$D$26</f>
        <v>17200</v>
      </c>
      <c r="F7" s="236">
        <f>SUM('19. IFCA Cost Assumptions'!D110)</f>
        <v>117500</v>
      </c>
      <c r="G7" s="302" t="s">
        <v>12</v>
      </c>
    </row>
    <row r="8" spans="1:7" ht="55.5" customHeight="1">
      <c r="A8" s="294" t="s">
        <v>606</v>
      </c>
      <c r="B8" s="199" t="s">
        <v>388</v>
      </c>
      <c r="C8" s="253" t="s">
        <v>14</v>
      </c>
      <c r="D8" s="207" t="s">
        <v>15</v>
      </c>
      <c r="E8" s="232" t="s">
        <v>15</v>
      </c>
      <c r="F8" s="232" t="s">
        <v>15</v>
      </c>
      <c r="G8" s="302" t="s">
        <v>12</v>
      </c>
    </row>
    <row r="9" spans="1:7" ht="42.75" customHeight="1">
      <c r="A9" s="294" t="s">
        <v>607</v>
      </c>
      <c r="B9" s="199" t="s">
        <v>388</v>
      </c>
      <c r="C9" s="253" t="s">
        <v>14</v>
      </c>
      <c r="D9" s="207" t="s">
        <v>15</v>
      </c>
      <c r="E9" s="232" t="s">
        <v>15</v>
      </c>
      <c r="F9" s="232" t="s">
        <v>15</v>
      </c>
      <c r="G9" s="302" t="s">
        <v>12</v>
      </c>
    </row>
    <row r="10" spans="1:7" ht="69" customHeight="1">
      <c r="A10" s="294" t="s">
        <v>608</v>
      </c>
      <c r="B10" s="199" t="s">
        <v>388</v>
      </c>
      <c r="C10" s="253" t="s">
        <v>433</v>
      </c>
      <c r="D10" s="207" t="s">
        <v>63</v>
      </c>
      <c r="E10" s="303">
        <f>'19. IFCA Cost Assumptions'!$D$26</f>
        <v>17200</v>
      </c>
      <c r="F10" s="255">
        <f>SUM('19. IFCA Cost Assumptions'!D122)</f>
        <v>13072</v>
      </c>
      <c r="G10" s="302" t="s">
        <v>12</v>
      </c>
    </row>
    <row r="11" spans="1:7" ht="69" customHeight="1">
      <c r="A11" s="294" t="s">
        <v>609</v>
      </c>
      <c r="B11" s="199" t="s">
        <v>388</v>
      </c>
      <c r="C11" s="253" t="s">
        <v>433</v>
      </c>
      <c r="D11" s="207" t="s">
        <v>63</v>
      </c>
      <c r="E11" s="303">
        <f>'19. IFCA Cost Assumptions'!$D$26</f>
        <v>17200</v>
      </c>
      <c r="F11" s="255">
        <f>SUM('19. IFCA Cost Assumptions'!D126)</f>
        <v>11572</v>
      </c>
      <c r="G11" s="302" t="s">
        <v>12</v>
      </c>
    </row>
    <row r="12" spans="1:7" ht="84" customHeight="1">
      <c r="A12" s="294" t="s">
        <v>610</v>
      </c>
      <c r="B12" s="199" t="s">
        <v>388</v>
      </c>
      <c r="C12" s="253" t="s">
        <v>14</v>
      </c>
      <c r="D12" s="207" t="s">
        <v>15</v>
      </c>
      <c r="E12" s="232" t="s">
        <v>15</v>
      </c>
      <c r="F12" s="232" t="s">
        <v>15</v>
      </c>
      <c r="G12" s="302" t="s">
        <v>12</v>
      </c>
    </row>
    <row r="13" spans="1:7" ht="51">
      <c r="A13" s="295" t="s">
        <v>611</v>
      </c>
      <c r="B13" s="199" t="s">
        <v>388</v>
      </c>
      <c r="C13" s="253" t="s">
        <v>14</v>
      </c>
      <c r="D13" s="207" t="s">
        <v>15</v>
      </c>
      <c r="E13" s="232" t="s">
        <v>15</v>
      </c>
      <c r="F13" s="232" t="s">
        <v>15</v>
      </c>
      <c r="G13" s="302" t="s">
        <v>12</v>
      </c>
    </row>
    <row r="14" spans="1:7" s="300" customFormat="1" ht="25.5">
      <c r="A14" s="253" t="s">
        <v>604</v>
      </c>
      <c r="B14" s="199" t="s">
        <v>388</v>
      </c>
      <c r="C14" s="251" t="s">
        <v>14</v>
      </c>
      <c r="D14" s="253" t="s">
        <v>15</v>
      </c>
      <c r="E14" s="268" t="s">
        <v>15</v>
      </c>
      <c r="F14" s="268" t="s">
        <v>15</v>
      </c>
      <c r="G14" s="302" t="s">
        <v>12</v>
      </c>
    </row>
    <row r="15" spans="1:7" s="300" customFormat="1" ht="25.5">
      <c r="A15" s="253" t="s">
        <v>603</v>
      </c>
      <c r="B15" s="199" t="s">
        <v>388</v>
      </c>
      <c r="C15" s="251" t="s">
        <v>14</v>
      </c>
      <c r="D15" s="253" t="s">
        <v>15</v>
      </c>
      <c r="E15" s="268" t="s">
        <v>15</v>
      </c>
      <c r="F15" s="268" t="s">
        <v>15</v>
      </c>
      <c r="G15" s="302" t="s">
        <v>12</v>
      </c>
    </row>
    <row r="16" spans="1:7" s="300" customFormat="1" ht="26.25" thickBot="1">
      <c r="A16" s="253" t="s">
        <v>602</v>
      </c>
      <c r="B16" s="199" t="s">
        <v>388</v>
      </c>
      <c r="C16" s="251" t="s">
        <v>14</v>
      </c>
      <c r="D16" s="253" t="s">
        <v>15</v>
      </c>
      <c r="E16" s="268" t="s">
        <v>15</v>
      </c>
      <c r="F16" s="268" t="s">
        <v>15</v>
      </c>
      <c r="G16" s="302" t="s">
        <v>12</v>
      </c>
    </row>
    <row r="17" spans="1:10" s="216" customFormat="1" ht="13.5" thickBot="1">
      <c r="A17" s="213"/>
      <c r="B17" s="214"/>
      <c r="C17" s="234"/>
      <c r="D17" s="22" t="s">
        <v>36</v>
      </c>
      <c r="E17" s="150">
        <f>SUM(E11,E10,E7)</f>
        <v>51600</v>
      </c>
      <c r="F17" s="150">
        <f>SUM(F11,F10,F7)</f>
        <v>142144</v>
      </c>
      <c r="G17" s="215"/>
      <c r="J17" s="237"/>
    </row>
    <row r="18" spans="1:10">
      <c r="D18" s="18" t="s">
        <v>388</v>
      </c>
      <c r="E18" s="217">
        <f>SUM(E17)</f>
        <v>51600</v>
      </c>
      <c r="F18" s="217">
        <f>SUM(F17)</f>
        <v>142144</v>
      </c>
    </row>
    <row r="19" spans="1:10">
      <c r="D19" s="18" t="s">
        <v>503</v>
      </c>
      <c r="E19" s="218">
        <v>3</v>
      </c>
      <c r="F19" s="218">
        <v>3</v>
      </c>
    </row>
    <row r="20" spans="1:10">
      <c r="D20" s="20" t="s">
        <v>504</v>
      </c>
      <c r="E20" s="231">
        <v>3</v>
      </c>
      <c r="F20" s="231">
        <v>3</v>
      </c>
    </row>
  </sheetData>
  <sheetProtection password="8725" sheet="1" objects="1" scenarios="1"/>
  <sortState ref="J13:J20">
    <sortCondition ref="J13"/>
  </sortState>
  <mergeCells count="1">
    <mergeCell ref="A5:G5"/>
  </mergeCells>
  <pageMargins left="0.25" right="0.25"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dimension ref="A1:K34"/>
  <sheetViews>
    <sheetView zoomScale="80" zoomScaleNormal="80" zoomScaleSheetLayoutView="80" workbookViewId="0">
      <selection activeCell="H6" sqref="H6"/>
    </sheetView>
  </sheetViews>
  <sheetFormatPr defaultColWidth="13.42578125" defaultRowHeight="12.75"/>
  <cols>
    <col min="1" max="1" width="22.85546875" style="231" customWidth="1"/>
    <col min="2" max="2" width="9.85546875" style="237" customWidth="1"/>
    <col min="3" max="3" width="41.140625" style="231" customWidth="1"/>
    <col min="4" max="4" width="17" style="231" customWidth="1"/>
    <col min="5" max="5" width="24.7109375" style="231" bestFit="1" customWidth="1"/>
    <col min="6" max="6" width="24.85546875" style="231" customWidth="1"/>
    <col min="7" max="7" width="15.28515625" style="231" customWidth="1"/>
    <col min="8" max="16384" width="13.42578125" style="231"/>
  </cols>
  <sheetData>
    <row r="1" spans="1:11" s="313" customFormat="1" ht="41.25" customHeight="1">
      <c r="A1" s="244" t="s">
        <v>625</v>
      </c>
      <c r="B1" s="224"/>
      <c r="C1" s="224"/>
      <c r="D1" s="224"/>
      <c r="E1" s="224"/>
      <c r="F1" s="224"/>
      <c r="G1" s="224"/>
    </row>
    <row r="2" spans="1:11" s="216" customFormat="1">
      <c r="A2" s="216" t="s">
        <v>291</v>
      </c>
      <c r="C2" s="230"/>
      <c r="E2" s="219"/>
      <c r="F2" s="219"/>
      <c r="G2" s="219"/>
    </row>
    <row r="3" spans="1:11" s="216" customFormat="1">
      <c r="A3" s="216" t="s">
        <v>198</v>
      </c>
      <c r="C3" s="230"/>
      <c r="E3" s="219"/>
      <c r="F3" s="219"/>
      <c r="G3" s="219"/>
      <c r="K3" s="231"/>
    </row>
    <row r="4" spans="1:11" s="216" customFormat="1">
      <c r="C4" s="230"/>
      <c r="E4" s="219"/>
      <c r="F4" s="219"/>
      <c r="G4" s="219"/>
      <c r="K4" s="231"/>
    </row>
    <row r="5" spans="1:11" ht="35.25" customHeight="1" thickBot="1">
      <c r="A5" s="576" t="s">
        <v>624</v>
      </c>
      <c r="B5" s="576"/>
      <c r="C5" s="576"/>
      <c r="D5" s="576"/>
      <c r="E5" s="576"/>
      <c r="F5" s="576"/>
      <c r="G5" s="576"/>
    </row>
    <row r="6" spans="1:11" ht="162" customHeight="1">
      <c r="A6" s="264" t="s">
        <v>475</v>
      </c>
      <c r="B6" s="265" t="s">
        <v>485</v>
      </c>
      <c r="C6" s="265" t="s">
        <v>292</v>
      </c>
      <c r="D6" s="265" t="s">
        <v>43</v>
      </c>
      <c r="E6" s="266" t="s">
        <v>355</v>
      </c>
      <c r="F6" s="266" t="s">
        <v>356</v>
      </c>
      <c r="G6" s="267" t="s">
        <v>476</v>
      </c>
    </row>
    <row r="7" spans="1:11" ht="42" customHeight="1">
      <c r="A7" s="314" t="s">
        <v>626</v>
      </c>
      <c r="B7" s="207" t="s">
        <v>386</v>
      </c>
      <c r="C7" s="273" t="s">
        <v>434</v>
      </c>
      <c r="D7" s="211" t="s">
        <v>15</v>
      </c>
      <c r="E7" s="233" t="s">
        <v>15</v>
      </c>
      <c r="F7" s="233" t="s">
        <v>15</v>
      </c>
      <c r="G7" s="315" t="s">
        <v>12</v>
      </c>
    </row>
    <row r="8" spans="1:11" ht="48.75" customHeight="1">
      <c r="A8" s="73" t="s">
        <v>627</v>
      </c>
      <c r="B8" s="207" t="s">
        <v>386</v>
      </c>
      <c r="C8" s="6" t="s">
        <v>616</v>
      </c>
      <c r="D8" s="6" t="s">
        <v>82</v>
      </c>
      <c r="E8" s="275" t="s">
        <v>15</v>
      </c>
      <c r="F8" s="275">
        <f>SUM('19. IFCA Cost Assumptions'!$G$156)</f>
        <v>15000</v>
      </c>
      <c r="G8" s="307" t="s">
        <v>298</v>
      </c>
    </row>
    <row r="9" spans="1:11" ht="27.75" customHeight="1">
      <c r="A9" s="78" t="s">
        <v>628</v>
      </c>
      <c r="B9" s="207" t="s">
        <v>386</v>
      </c>
      <c r="C9" s="24" t="s">
        <v>434</v>
      </c>
      <c r="D9" s="207" t="s">
        <v>15</v>
      </c>
      <c r="E9" s="232" t="s">
        <v>15</v>
      </c>
      <c r="F9" s="232" t="s">
        <v>15</v>
      </c>
      <c r="G9" s="307" t="s">
        <v>12</v>
      </c>
    </row>
    <row r="10" spans="1:11" ht="30" customHeight="1">
      <c r="A10" s="78" t="s">
        <v>629</v>
      </c>
      <c r="B10" s="207" t="s">
        <v>386</v>
      </c>
      <c r="C10" s="24" t="s">
        <v>434</v>
      </c>
      <c r="D10" s="207" t="s">
        <v>15</v>
      </c>
      <c r="E10" s="232" t="s">
        <v>15</v>
      </c>
      <c r="F10" s="232" t="s">
        <v>15</v>
      </c>
      <c r="G10" s="305" t="s">
        <v>12</v>
      </c>
    </row>
    <row r="11" spans="1:11" ht="29.25" customHeight="1">
      <c r="A11" s="78" t="s">
        <v>630</v>
      </c>
      <c r="B11" s="207" t="s">
        <v>386</v>
      </c>
      <c r="C11" s="24" t="s">
        <v>434</v>
      </c>
      <c r="D11" s="207" t="s">
        <v>15</v>
      </c>
      <c r="E11" s="232" t="s">
        <v>15</v>
      </c>
      <c r="F11" s="232" t="s">
        <v>15</v>
      </c>
      <c r="G11" s="307" t="s">
        <v>12</v>
      </c>
    </row>
    <row r="12" spans="1:11" ht="74.25" customHeight="1">
      <c r="A12" s="79" t="s">
        <v>631</v>
      </c>
      <c r="B12" s="207" t="s">
        <v>386</v>
      </c>
      <c r="C12" s="250" t="s">
        <v>617</v>
      </c>
      <c r="D12" s="80" t="s">
        <v>78</v>
      </c>
      <c r="E12" s="209">
        <f>SUM('19. IFCA Cost Assumptions'!G143)</f>
        <v>9000</v>
      </c>
      <c r="F12" s="275" t="s">
        <v>15</v>
      </c>
      <c r="G12" s="305" t="s">
        <v>12</v>
      </c>
    </row>
    <row r="13" spans="1:11" ht="57.75" customHeight="1">
      <c r="A13" s="79" t="s">
        <v>632</v>
      </c>
      <c r="B13" s="207" t="s">
        <v>386</v>
      </c>
      <c r="C13" s="80" t="s">
        <v>618</v>
      </c>
      <c r="D13" s="80" t="s">
        <v>78</v>
      </c>
      <c r="E13" s="209">
        <f>SUM('19. IFCA Cost Assumptions'!G144)</f>
        <v>15000</v>
      </c>
      <c r="F13" s="275" t="s">
        <v>15</v>
      </c>
      <c r="G13" s="307" t="s">
        <v>12</v>
      </c>
    </row>
    <row r="14" spans="1:11" ht="62.25" customHeight="1">
      <c r="A14" s="79" t="s">
        <v>297</v>
      </c>
      <c r="B14" s="207" t="s">
        <v>386</v>
      </c>
      <c r="C14" s="253" t="s">
        <v>619</v>
      </c>
      <c r="D14" s="80" t="s">
        <v>78</v>
      </c>
      <c r="E14" s="209">
        <f>SUM('19. IFCA Cost Assumptions'!G145:G148)</f>
        <v>21000</v>
      </c>
      <c r="F14" s="275" t="s">
        <v>15</v>
      </c>
      <c r="G14" s="307" t="s">
        <v>12</v>
      </c>
    </row>
    <row r="15" spans="1:11" ht="72.75" customHeight="1">
      <c r="A15" s="79" t="s">
        <v>633</v>
      </c>
      <c r="B15" s="207" t="s">
        <v>386</v>
      </c>
      <c r="C15" s="80" t="s">
        <v>620</v>
      </c>
      <c r="D15" s="80" t="s">
        <v>78</v>
      </c>
      <c r="E15" s="209">
        <f>SUM('19. IFCA Cost Assumptions'!G149)</f>
        <v>9000</v>
      </c>
      <c r="F15" s="275" t="s">
        <v>15</v>
      </c>
      <c r="G15" s="307" t="s">
        <v>12</v>
      </c>
    </row>
    <row r="16" spans="1:11" ht="74.25" customHeight="1">
      <c r="A16" s="79" t="s">
        <v>634</v>
      </c>
      <c r="B16" s="207" t="s">
        <v>386</v>
      </c>
      <c r="C16" s="80" t="s">
        <v>621</v>
      </c>
      <c r="D16" s="80" t="s">
        <v>78</v>
      </c>
      <c r="E16" s="209">
        <f>SUM('19. IFCA Cost Assumptions'!$G$150)</f>
        <v>9000</v>
      </c>
      <c r="F16" s="275" t="s">
        <v>15</v>
      </c>
      <c r="G16" s="307" t="s">
        <v>12</v>
      </c>
    </row>
    <row r="17" spans="1:11" ht="167.25" customHeight="1">
      <c r="A17" s="79" t="s">
        <v>635</v>
      </c>
      <c r="B17" s="207" t="s">
        <v>386</v>
      </c>
      <c r="C17" s="80" t="s">
        <v>622</v>
      </c>
      <c r="D17" s="80" t="s">
        <v>78</v>
      </c>
      <c r="E17" s="209">
        <f>SUM('19. IFCA Cost Assumptions'!G151:G154)</f>
        <v>27000</v>
      </c>
      <c r="F17" s="275" t="s">
        <v>15</v>
      </c>
      <c r="G17" s="307" t="s">
        <v>12</v>
      </c>
    </row>
    <row r="18" spans="1:11" ht="93.75" customHeight="1">
      <c r="A18" s="79" t="s">
        <v>636</v>
      </c>
      <c r="B18" s="207" t="s">
        <v>386</v>
      </c>
      <c r="C18" s="80" t="s">
        <v>623</v>
      </c>
      <c r="D18" s="80" t="s">
        <v>81</v>
      </c>
      <c r="E18" s="209" t="s">
        <v>15</v>
      </c>
      <c r="F18" s="275">
        <f>SUM('19. IFCA Cost Assumptions'!G155)</f>
        <v>25000</v>
      </c>
      <c r="G18" s="307" t="s">
        <v>12</v>
      </c>
    </row>
    <row r="19" spans="1:11" s="280" customFormat="1" ht="44.25" customHeight="1">
      <c r="A19" s="78" t="s">
        <v>648</v>
      </c>
      <c r="B19" s="207" t="s">
        <v>386</v>
      </c>
      <c r="C19" s="6" t="s">
        <v>430</v>
      </c>
      <c r="D19" s="80" t="s">
        <v>80</v>
      </c>
      <c r="E19" s="275">
        <f>SUM('19. IFCA Cost Assumptions'!$G$173)</f>
        <v>19000</v>
      </c>
      <c r="F19" s="275">
        <f>SUM('19. IFCA Cost Assumptions'!$G$173)</f>
        <v>19000</v>
      </c>
      <c r="G19" s="307" t="s">
        <v>12</v>
      </c>
    </row>
    <row r="20" spans="1:11" s="280" customFormat="1" ht="44.25" customHeight="1">
      <c r="A20" s="78" t="s">
        <v>647</v>
      </c>
      <c r="B20" s="207" t="s">
        <v>386</v>
      </c>
      <c r="C20" s="6" t="s">
        <v>430</v>
      </c>
      <c r="D20" s="80" t="s">
        <v>80</v>
      </c>
      <c r="E20" s="275">
        <f>SUM('19. IFCA Cost Assumptions'!$G$174)</f>
        <v>19000</v>
      </c>
      <c r="F20" s="275">
        <f>SUM('19. IFCA Cost Assumptions'!$G$174)</f>
        <v>19000</v>
      </c>
      <c r="G20" s="307" t="s">
        <v>12</v>
      </c>
    </row>
    <row r="21" spans="1:11" s="280" customFormat="1" ht="44.25" customHeight="1">
      <c r="A21" s="78" t="s">
        <v>646</v>
      </c>
      <c r="B21" s="207" t="s">
        <v>386</v>
      </c>
      <c r="C21" s="6" t="s">
        <v>430</v>
      </c>
      <c r="D21" s="80" t="s">
        <v>80</v>
      </c>
      <c r="E21" s="275">
        <f>SUM('19. IFCA Cost Assumptions'!$G$175)</f>
        <v>19000</v>
      </c>
      <c r="F21" s="275">
        <f>SUM('19. IFCA Cost Assumptions'!$G$175)</f>
        <v>19000</v>
      </c>
      <c r="G21" s="307" t="s">
        <v>12</v>
      </c>
    </row>
    <row r="22" spans="1:11" s="280" customFormat="1" ht="44.25" customHeight="1">
      <c r="A22" s="78" t="s">
        <v>645</v>
      </c>
      <c r="B22" s="207" t="s">
        <v>386</v>
      </c>
      <c r="C22" s="6" t="s">
        <v>430</v>
      </c>
      <c r="D22" s="80" t="s">
        <v>80</v>
      </c>
      <c r="E22" s="275">
        <f>'19. IFCA Cost Assumptions'!$G$176</f>
        <v>19000</v>
      </c>
      <c r="F22" s="275">
        <f>'19. IFCA Cost Assumptions'!$G$176</f>
        <v>19000</v>
      </c>
      <c r="G22" s="307" t="s">
        <v>12</v>
      </c>
    </row>
    <row r="23" spans="1:11" s="280" customFormat="1" ht="38.25">
      <c r="A23" s="78" t="s">
        <v>644</v>
      </c>
      <c r="B23" s="207" t="s">
        <v>386</v>
      </c>
      <c r="C23" s="6" t="s">
        <v>430</v>
      </c>
      <c r="D23" s="80" t="s">
        <v>80</v>
      </c>
      <c r="E23" s="275">
        <f>SUM('19. IFCA Cost Assumptions'!$G$177)</f>
        <v>19000</v>
      </c>
      <c r="F23" s="275">
        <f>SUM('19. IFCA Cost Assumptions'!$G$177)</f>
        <v>19000</v>
      </c>
      <c r="G23" s="307" t="s">
        <v>12</v>
      </c>
    </row>
    <row r="24" spans="1:11" s="280" customFormat="1" ht="42" customHeight="1">
      <c r="A24" s="78" t="s">
        <v>643</v>
      </c>
      <c r="B24" s="207" t="s">
        <v>386</v>
      </c>
      <c r="C24" s="6" t="s">
        <v>430</v>
      </c>
      <c r="D24" s="80" t="s">
        <v>80</v>
      </c>
      <c r="E24" s="275">
        <f>SUM('19. IFCA Cost Assumptions'!$G$178)</f>
        <v>22000</v>
      </c>
      <c r="F24" s="275">
        <f>SUM('19. IFCA Cost Assumptions'!$G$178)</f>
        <v>22000</v>
      </c>
      <c r="G24" s="307" t="s">
        <v>12</v>
      </c>
    </row>
    <row r="25" spans="1:11" s="280" customFormat="1" ht="42" customHeight="1">
      <c r="A25" s="78" t="s">
        <v>642</v>
      </c>
      <c r="B25" s="207" t="s">
        <v>386</v>
      </c>
      <c r="C25" s="6" t="s">
        <v>430</v>
      </c>
      <c r="D25" s="80" t="s">
        <v>80</v>
      </c>
      <c r="E25" s="275">
        <f>SUM('19. IFCA Cost Assumptions'!$G$179)</f>
        <v>19000</v>
      </c>
      <c r="F25" s="275">
        <f>SUM('19. IFCA Cost Assumptions'!$G$179)</f>
        <v>19000</v>
      </c>
      <c r="G25" s="307" t="s">
        <v>12</v>
      </c>
    </row>
    <row r="26" spans="1:11" s="280" customFormat="1" ht="42.75" customHeight="1">
      <c r="A26" s="78" t="s">
        <v>641</v>
      </c>
      <c r="B26" s="207" t="s">
        <v>386</v>
      </c>
      <c r="C26" s="6" t="s">
        <v>430</v>
      </c>
      <c r="D26" s="80" t="s">
        <v>80</v>
      </c>
      <c r="E26" s="275">
        <f>SUM('19. IFCA Cost Assumptions'!$G$180)</f>
        <v>25000</v>
      </c>
      <c r="F26" s="275">
        <f>SUM('19. IFCA Cost Assumptions'!$G$180)</f>
        <v>25000</v>
      </c>
      <c r="G26" s="307" t="s">
        <v>12</v>
      </c>
    </row>
    <row r="27" spans="1:11" s="280" customFormat="1" ht="45" customHeight="1">
      <c r="A27" s="78" t="s">
        <v>640</v>
      </c>
      <c r="B27" s="207" t="s">
        <v>386</v>
      </c>
      <c r="C27" s="6" t="s">
        <v>430</v>
      </c>
      <c r="D27" s="80" t="s">
        <v>80</v>
      </c>
      <c r="E27" s="275">
        <f>SUM('19. IFCA Cost Assumptions'!$G$181)</f>
        <v>22000</v>
      </c>
      <c r="F27" s="275">
        <f>SUM('19. IFCA Cost Assumptions'!$G$181)</f>
        <v>22000</v>
      </c>
      <c r="G27" s="307" t="s">
        <v>12</v>
      </c>
    </row>
    <row r="28" spans="1:11" s="280" customFormat="1" ht="28.5" customHeight="1">
      <c r="A28" s="78" t="s">
        <v>639</v>
      </c>
      <c r="B28" s="207" t="s">
        <v>386</v>
      </c>
      <c r="C28" s="24" t="s">
        <v>434</v>
      </c>
      <c r="D28" s="207" t="s">
        <v>15</v>
      </c>
      <c r="E28" s="232" t="s">
        <v>15</v>
      </c>
      <c r="F28" s="232" t="s">
        <v>15</v>
      </c>
      <c r="G28" s="307" t="s">
        <v>12</v>
      </c>
    </row>
    <row r="29" spans="1:11" s="280" customFormat="1" ht="45.75" customHeight="1">
      <c r="A29" s="78" t="s">
        <v>638</v>
      </c>
      <c r="B29" s="207" t="s">
        <v>386</v>
      </c>
      <c r="C29" s="6" t="s">
        <v>430</v>
      </c>
      <c r="D29" s="80" t="s">
        <v>80</v>
      </c>
      <c r="E29" s="275">
        <f>SUM('19. IFCA Cost Assumptions'!$G$183)</f>
        <v>22000</v>
      </c>
      <c r="F29" s="275">
        <f>SUM('19. IFCA Cost Assumptions'!$G$183)</f>
        <v>22000</v>
      </c>
      <c r="G29" s="307" t="s">
        <v>12</v>
      </c>
    </row>
    <row r="30" spans="1:11" s="280" customFormat="1" ht="39" thickBot="1">
      <c r="A30" s="82" t="s">
        <v>637</v>
      </c>
      <c r="B30" s="269" t="s">
        <v>386</v>
      </c>
      <c r="C30" s="76" t="s">
        <v>430</v>
      </c>
      <c r="D30" s="85" t="s">
        <v>80</v>
      </c>
      <c r="E30" s="308">
        <f>SUM('19. IFCA Cost Assumptions'!$G$184)</f>
        <v>22000</v>
      </c>
      <c r="F30" s="308">
        <f>SUM('19. IFCA Cost Assumptions'!$G$184)</f>
        <v>22000</v>
      </c>
      <c r="G30" s="309" t="s">
        <v>12</v>
      </c>
    </row>
    <row r="31" spans="1:11" s="216" customFormat="1" ht="13.5" thickBot="1">
      <c r="A31" s="310"/>
      <c r="B31" s="311"/>
      <c r="C31" s="311"/>
      <c r="D31" s="43" t="s">
        <v>16</v>
      </c>
      <c r="E31" s="158">
        <f>SUM(E7:E30)</f>
        <v>317000</v>
      </c>
      <c r="F31" s="158">
        <f>SUM(F7:F30)</f>
        <v>267000</v>
      </c>
      <c r="G31" s="312"/>
      <c r="K31" s="231"/>
    </row>
    <row r="32" spans="1:11">
      <c r="D32" s="18" t="s">
        <v>386</v>
      </c>
      <c r="E32" s="217">
        <f>SUM(E31)</f>
        <v>317000</v>
      </c>
      <c r="F32" s="217">
        <f>SUM(F31)</f>
        <v>267000</v>
      </c>
    </row>
    <row r="33" spans="4:6">
      <c r="D33" s="18" t="s">
        <v>503</v>
      </c>
      <c r="E33" s="218">
        <v>17</v>
      </c>
      <c r="F33" s="218">
        <v>13</v>
      </c>
    </row>
    <row r="34" spans="4:6">
      <c r="D34" s="20" t="s">
        <v>504</v>
      </c>
      <c r="E34" s="231">
        <v>17</v>
      </c>
      <c r="F34" s="231">
        <v>13</v>
      </c>
    </row>
  </sheetData>
  <sheetProtection password="8725" sheet="1" objects="1" scenarios="1"/>
  <sortState ref="K10:K41">
    <sortCondition ref="K10"/>
  </sortState>
  <mergeCells count="1">
    <mergeCell ref="A5:G5"/>
  </mergeCells>
  <pageMargins left="0.23622047244094491" right="0.23622047244094491" top="0.74803149606299213" bottom="0.74803149606299213" header="0.31496062992125984" footer="0.31496062992125984"/>
  <pageSetup paperSize="9" scale="71" orientation="portrait" r:id="rId1"/>
</worksheet>
</file>

<file path=xl/worksheets/sheet17.xml><?xml version="1.0" encoding="utf-8"?>
<worksheet xmlns="http://schemas.openxmlformats.org/spreadsheetml/2006/main" xmlns:r="http://schemas.openxmlformats.org/officeDocument/2006/relationships">
  <dimension ref="A1:J34"/>
  <sheetViews>
    <sheetView zoomScale="80" zoomScaleNormal="80" zoomScaleSheetLayoutView="80" workbookViewId="0">
      <selection activeCell="I7" sqref="I7"/>
    </sheetView>
  </sheetViews>
  <sheetFormatPr defaultColWidth="13.42578125" defaultRowHeight="12.75"/>
  <cols>
    <col min="1" max="1" width="22.85546875" style="231" customWidth="1"/>
    <col min="2" max="2" width="9.85546875" style="237" customWidth="1"/>
    <col min="3" max="3" width="37.140625" style="231" customWidth="1"/>
    <col min="4" max="4" width="17" style="231" customWidth="1"/>
    <col min="5" max="5" width="21.42578125" style="231" customWidth="1"/>
    <col min="6" max="6" width="20.5703125" style="231" bestFit="1" customWidth="1"/>
    <col min="7" max="7" width="14" style="231" customWidth="1"/>
    <col min="8" max="16384" width="13.42578125" style="231"/>
  </cols>
  <sheetData>
    <row r="1" spans="1:9" s="225" customFormat="1" ht="47.25" customHeight="1">
      <c r="A1" s="244" t="s">
        <v>657</v>
      </c>
      <c r="B1" s="224"/>
      <c r="C1" s="224"/>
      <c r="D1" s="224"/>
      <c r="E1" s="224"/>
      <c r="F1" s="224"/>
      <c r="G1" s="224"/>
    </row>
    <row r="2" spans="1:9" s="216" customFormat="1">
      <c r="A2" s="216" t="s">
        <v>291</v>
      </c>
      <c r="C2" s="230"/>
      <c r="E2" s="219"/>
      <c r="F2" s="219"/>
      <c r="G2" s="219"/>
    </row>
    <row r="3" spans="1:9" s="216" customFormat="1">
      <c r="A3" s="216" t="s">
        <v>198</v>
      </c>
      <c r="B3" s="230"/>
      <c r="C3" s="230"/>
      <c r="E3" s="219"/>
      <c r="F3" s="219"/>
      <c r="G3" s="219"/>
    </row>
    <row r="4" spans="1:9" s="216" customFormat="1">
      <c r="B4" s="230"/>
      <c r="C4" s="230"/>
      <c r="E4" s="219"/>
      <c r="F4" s="219"/>
      <c r="G4" s="219"/>
    </row>
    <row r="5" spans="1:9" ht="29.25" customHeight="1" thickBot="1">
      <c r="A5" s="576" t="s">
        <v>656</v>
      </c>
      <c r="B5" s="576"/>
      <c r="C5" s="576"/>
      <c r="D5" s="576"/>
      <c r="E5" s="576"/>
      <c r="F5" s="576"/>
      <c r="G5" s="576"/>
    </row>
    <row r="6" spans="1:9" ht="110.25" customHeight="1" thickBot="1">
      <c r="A6" s="201" t="s">
        <v>475</v>
      </c>
      <c r="B6" s="265" t="s">
        <v>485</v>
      </c>
      <c r="C6" s="202" t="s">
        <v>292</v>
      </c>
      <c r="D6" s="202" t="s">
        <v>43</v>
      </c>
      <c r="E6" s="203" t="s">
        <v>357</v>
      </c>
      <c r="F6" s="203" t="s">
        <v>358</v>
      </c>
      <c r="G6" s="204" t="s">
        <v>476</v>
      </c>
    </row>
    <row r="7" spans="1:9" ht="48" customHeight="1">
      <c r="A7" s="314" t="s">
        <v>626</v>
      </c>
      <c r="B7" s="246" t="s">
        <v>386</v>
      </c>
      <c r="C7" s="24" t="s">
        <v>216</v>
      </c>
      <c r="D7" s="211" t="s">
        <v>15</v>
      </c>
      <c r="E7" s="233" t="s">
        <v>15</v>
      </c>
      <c r="F7" s="233" t="s">
        <v>15</v>
      </c>
      <c r="G7" s="302" t="s">
        <v>12</v>
      </c>
    </row>
    <row r="8" spans="1:9" ht="45.75" customHeight="1">
      <c r="A8" s="73" t="s">
        <v>627</v>
      </c>
      <c r="B8" s="207" t="s">
        <v>386</v>
      </c>
      <c r="C8" s="6" t="s">
        <v>552</v>
      </c>
      <c r="D8" s="6" t="s">
        <v>82</v>
      </c>
      <c r="E8" s="209" t="s">
        <v>15</v>
      </c>
      <c r="F8" s="209">
        <f>SUM('19. IFCA Cost Assumptions'!$H$156)</f>
        <v>54000</v>
      </c>
      <c r="G8" s="302" t="s">
        <v>298</v>
      </c>
      <c r="I8" s="8"/>
    </row>
    <row r="9" spans="1:9" ht="31.5" customHeight="1">
      <c r="A9" s="78" t="s">
        <v>628</v>
      </c>
      <c r="B9" s="207" t="s">
        <v>386</v>
      </c>
      <c r="C9" s="24" t="s">
        <v>216</v>
      </c>
      <c r="D9" s="211" t="s">
        <v>15</v>
      </c>
      <c r="E9" s="233" t="s">
        <v>15</v>
      </c>
      <c r="F9" s="233" t="s">
        <v>15</v>
      </c>
      <c r="G9" s="302" t="s">
        <v>12</v>
      </c>
    </row>
    <row r="10" spans="1:9" ht="30" customHeight="1">
      <c r="A10" s="78" t="s">
        <v>629</v>
      </c>
      <c r="B10" s="207" t="s">
        <v>386</v>
      </c>
      <c r="C10" s="24" t="s">
        <v>216</v>
      </c>
      <c r="D10" s="211" t="s">
        <v>15</v>
      </c>
      <c r="E10" s="233" t="s">
        <v>15</v>
      </c>
      <c r="F10" s="233" t="s">
        <v>15</v>
      </c>
      <c r="G10" s="302" t="s">
        <v>12</v>
      </c>
    </row>
    <row r="11" spans="1:9" ht="30" customHeight="1">
      <c r="A11" s="78" t="s">
        <v>630</v>
      </c>
      <c r="B11" s="207" t="s">
        <v>386</v>
      </c>
      <c r="C11" s="24" t="s">
        <v>216</v>
      </c>
      <c r="D11" s="211" t="s">
        <v>15</v>
      </c>
      <c r="E11" s="233" t="s">
        <v>15</v>
      </c>
      <c r="F11" s="233" t="s">
        <v>15</v>
      </c>
      <c r="G11" s="302" t="s">
        <v>12</v>
      </c>
    </row>
    <row r="12" spans="1:9" ht="82.5" customHeight="1">
      <c r="A12" s="79" t="s">
        <v>631</v>
      </c>
      <c r="B12" s="207" t="s">
        <v>386</v>
      </c>
      <c r="C12" s="250" t="s">
        <v>649</v>
      </c>
      <c r="D12" s="80" t="s">
        <v>78</v>
      </c>
      <c r="E12" s="209">
        <f>SUM('19. IFCA Cost Assumptions'!H143)</f>
        <v>8800</v>
      </c>
      <c r="F12" s="209" t="s">
        <v>15</v>
      </c>
      <c r="G12" s="302" t="s">
        <v>12</v>
      </c>
    </row>
    <row r="13" spans="1:9" ht="71.25" customHeight="1">
      <c r="A13" s="79" t="s">
        <v>632</v>
      </c>
      <c r="B13" s="207" t="s">
        <v>386</v>
      </c>
      <c r="C13" s="80" t="s">
        <v>650</v>
      </c>
      <c r="D13" s="80" t="s">
        <v>78</v>
      </c>
      <c r="E13" s="209">
        <f>SUM('19. IFCA Cost Assumptions'!H144)</f>
        <v>17600</v>
      </c>
      <c r="F13" s="209" t="s">
        <v>15</v>
      </c>
      <c r="G13" s="302" t="s">
        <v>12</v>
      </c>
    </row>
    <row r="14" spans="1:9" ht="71.25" customHeight="1">
      <c r="A14" s="79" t="s">
        <v>297</v>
      </c>
      <c r="B14" s="207" t="s">
        <v>386</v>
      </c>
      <c r="C14" s="253" t="s">
        <v>651</v>
      </c>
      <c r="D14" s="80" t="s">
        <v>78</v>
      </c>
      <c r="E14" s="209">
        <f>SUM('19. IFCA Cost Assumptions'!H145:H148)</f>
        <v>26400</v>
      </c>
      <c r="F14" s="209" t="s">
        <v>15</v>
      </c>
      <c r="G14" s="302" t="s">
        <v>12</v>
      </c>
    </row>
    <row r="15" spans="1:9" ht="86.25" customHeight="1">
      <c r="A15" s="79" t="s">
        <v>633</v>
      </c>
      <c r="B15" s="207" t="s">
        <v>386</v>
      </c>
      <c r="C15" s="80" t="s">
        <v>652</v>
      </c>
      <c r="D15" s="80" t="s">
        <v>78</v>
      </c>
      <c r="E15" s="209">
        <f>SUM('19. IFCA Cost Assumptions'!H149)</f>
        <v>8800</v>
      </c>
      <c r="F15" s="209" t="s">
        <v>15</v>
      </c>
      <c r="G15" s="302" t="s">
        <v>12</v>
      </c>
    </row>
    <row r="16" spans="1:9" ht="99" customHeight="1">
      <c r="A16" s="79" t="s">
        <v>634</v>
      </c>
      <c r="B16" s="207" t="s">
        <v>386</v>
      </c>
      <c r="C16" s="80" t="s">
        <v>653</v>
      </c>
      <c r="D16" s="80" t="s">
        <v>78</v>
      </c>
      <c r="E16" s="209">
        <f>SUM('19. IFCA Cost Assumptions'!H150)</f>
        <v>8800</v>
      </c>
      <c r="F16" s="209" t="s">
        <v>15</v>
      </c>
      <c r="G16" s="302" t="s">
        <v>12</v>
      </c>
    </row>
    <row r="17" spans="1:10" ht="195.75" customHeight="1">
      <c r="A17" s="79" t="s">
        <v>635</v>
      </c>
      <c r="B17" s="207" t="s">
        <v>386</v>
      </c>
      <c r="C17" s="80" t="s">
        <v>654</v>
      </c>
      <c r="D17" s="80" t="s">
        <v>78</v>
      </c>
      <c r="E17" s="209">
        <f>SUM('19. IFCA Cost Assumptions'!H151:H154)</f>
        <v>35200</v>
      </c>
      <c r="F17" s="209" t="s">
        <v>15</v>
      </c>
      <c r="G17" s="302" t="s">
        <v>12</v>
      </c>
    </row>
    <row r="18" spans="1:10" ht="98.25" customHeight="1">
      <c r="A18" s="79" t="s">
        <v>636</v>
      </c>
      <c r="B18" s="207" t="s">
        <v>386</v>
      </c>
      <c r="C18" s="80" t="s">
        <v>655</v>
      </c>
      <c r="D18" s="80" t="s">
        <v>81</v>
      </c>
      <c r="E18" s="209" t="s">
        <v>15</v>
      </c>
      <c r="F18" s="209">
        <f>SUM('19. IFCA Cost Assumptions'!H155)</f>
        <v>54000</v>
      </c>
      <c r="G18" s="302" t="s">
        <v>12</v>
      </c>
    </row>
    <row r="19" spans="1:10" s="280" customFormat="1" ht="46.5" customHeight="1">
      <c r="A19" s="78" t="s">
        <v>648</v>
      </c>
      <c r="B19" s="207" t="s">
        <v>386</v>
      </c>
      <c r="C19" s="6" t="s">
        <v>243</v>
      </c>
      <c r="D19" s="80" t="s">
        <v>80</v>
      </c>
      <c r="E19" s="275">
        <f>SUM('19. IFCA Cost Assumptions'!$H$173)</f>
        <v>54000</v>
      </c>
      <c r="F19" s="275">
        <f>SUM('19. IFCA Cost Assumptions'!$H$173)</f>
        <v>54000</v>
      </c>
      <c r="G19" s="302" t="s">
        <v>12</v>
      </c>
    </row>
    <row r="20" spans="1:10" s="280" customFormat="1" ht="45" customHeight="1">
      <c r="A20" s="78" t="s">
        <v>647</v>
      </c>
      <c r="B20" s="207" t="s">
        <v>386</v>
      </c>
      <c r="C20" s="6" t="s">
        <v>243</v>
      </c>
      <c r="D20" s="80" t="s">
        <v>80</v>
      </c>
      <c r="E20" s="275">
        <f>SUM('19. IFCA Cost Assumptions'!$H$174)</f>
        <v>54000</v>
      </c>
      <c r="F20" s="275">
        <f>SUM('19. IFCA Cost Assumptions'!$H$174)</f>
        <v>54000</v>
      </c>
      <c r="G20" s="302" t="s">
        <v>12</v>
      </c>
    </row>
    <row r="21" spans="1:10" s="280" customFormat="1" ht="44.25" customHeight="1">
      <c r="A21" s="78" t="s">
        <v>646</v>
      </c>
      <c r="B21" s="207" t="s">
        <v>386</v>
      </c>
      <c r="C21" s="6" t="s">
        <v>243</v>
      </c>
      <c r="D21" s="80" t="s">
        <v>80</v>
      </c>
      <c r="E21" s="275">
        <f>SUM('19. IFCA Cost Assumptions'!$H$175)</f>
        <v>54000</v>
      </c>
      <c r="F21" s="275">
        <f>SUM('19. IFCA Cost Assumptions'!$H$175)</f>
        <v>54000</v>
      </c>
      <c r="G21" s="302" t="s">
        <v>12</v>
      </c>
    </row>
    <row r="22" spans="1:10" s="280" customFormat="1" ht="38.25">
      <c r="A22" s="78" t="s">
        <v>645</v>
      </c>
      <c r="B22" s="207" t="s">
        <v>386</v>
      </c>
      <c r="C22" s="6" t="s">
        <v>243</v>
      </c>
      <c r="D22" s="80" t="s">
        <v>80</v>
      </c>
      <c r="E22" s="275">
        <f>'19. IFCA Cost Assumptions'!$H$176</f>
        <v>15000</v>
      </c>
      <c r="F22" s="275">
        <f>'19. IFCA Cost Assumptions'!$H$176</f>
        <v>15000</v>
      </c>
      <c r="G22" s="302" t="s">
        <v>12</v>
      </c>
    </row>
    <row r="23" spans="1:10" s="280" customFormat="1" ht="38.25">
      <c r="A23" s="78" t="s">
        <v>644</v>
      </c>
      <c r="B23" s="207" t="s">
        <v>386</v>
      </c>
      <c r="C23" s="6" t="s">
        <v>243</v>
      </c>
      <c r="D23" s="80" t="s">
        <v>80</v>
      </c>
      <c r="E23" s="275">
        <f>SUM('19. IFCA Cost Assumptions'!$H$177)</f>
        <v>15000</v>
      </c>
      <c r="F23" s="275">
        <f>SUM('19. IFCA Cost Assumptions'!$H$177)</f>
        <v>15000</v>
      </c>
      <c r="G23" s="302" t="s">
        <v>12</v>
      </c>
    </row>
    <row r="24" spans="1:10" s="280" customFormat="1" ht="46.5" customHeight="1">
      <c r="A24" s="78" t="s">
        <v>643</v>
      </c>
      <c r="B24" s="207" t="s">
        <v>386</v>
      </c>
      <c r="C24" s="6" t="s">
        <v>243</v>
      </c>
      <c r="D24" s="80" t="s">
        <v>80</v>
      </c>
      <c r="E24" s="275">
        <f>SUM('19. IFCA Cost Assumptions'!$H$178)</f>
        <v>54000</v>
      </c>
      <c r="F24" s="275">
        <f>SUM('19. IFCA Cost Assumptions'!$H$178)</f>
        <v>54000</v>
      </c>
      <c r="G24" s="302" t="s">
        <v>12</v>
      </c>
    </row>
    <row r="25" spans="1:10" s="280" customFormat="1" ht="46.5" customHeight="1">
      <c r="A25" s="78" t="s">
        <v>642</v>
      </c>
      <c r="B25" s="207" t="s">
        <v>386</v>
      </c>
      <c r="C25" s="6" t="s">
        <v>243</v>
      </c>
      <c r="D25" s="80" t="s">
        <v>80</v>
      </c>
      <c r="E25" s="275">
        <f>SUM('19. IFCA Cost Assumptions'!$H$179)</f>
        <v>15000</v>
      </c>
      <c r="F25" s="275">
        <f>SUM('19. IFCA Cost Assumptions'!$H$179)</f>
        <v>15000</v>
      </c>
      <c r="G25" s="302" t="s">
        <v>12</v>
      </c>
    </row>
    <row r="26" spans="1:10" s="280" customFormat="1" ht="47.25" customHeight="1">
      <c r="A26" s="78" t="s">
        <v>641</v>
      </c>
      <c r="B26" s="207" t="s">
        <v>386</v>
      </c>
      <c r="C26" s="6" t="s">
        <v>243</v>
      </c>
      <c r="D26" s="80" t="s">
        <v>80</v>
      </c>
      <c r="E26" s="275">
        <f>SUM('19. IFCA Cost Assumptions'!$H$180)</f>
        <v>54000</v>
      </c>
      <c r="F26" s="275">
        <f>SUM('19. IFCA Cost Assumptions'!$H$180)</f>
        <v>54000</v>
      </c>
      <c r="G26" s="302" t="s">
        <v>12</v>
      </c>
    </row>
    <row r="27" spans="1:10" s="280" customFormat="1" ht="45" customHeight="1">
      <c r="A27" s="78" t="s">
        <v>640</v>
      </c>
      <c r="B27" s="207" t="s">
        <v>386</v>
      </c>
      <c r="C27" s="6" t="s">
        <v>243</v>
      </c>
      <c r="D27" s="80" t="s">
        <v>80</v>
      </c>
      <c r="E27" s="275">
        <f>SUM('19. IFCA Cost Assumptions'!$H$181)</f>
        <v>54000</v>
      </c>
      <c r="F27" s="275">
        <f>SUM('19. IFCA Cost Assumptions'!$H$181)</f>
        <v>54000</v>
      </c>
      <c r="G27" s="302" t="s">
        <v>12</v>
      </c>
    </row>
    <row r="28" spans="1:10" s="280" customFormat="1" ht="33" customHeight="1">
      <c r="A28" s="78" t="s">
        <v>639</v>
      </c>
      <c r="B28" s="207" t="s">
        <v>386</v>
      </c>
      <c r="C28" s="24" t="s">
        <v>216</v>
      </c>
      <c r="D28" s="207" t="s">
        <v>15</v>
      </c>
      <c r="E28" s="232" t="s">
        <v>15</v>
      </c>
      <c r="F28" s="232" t="s">
        <v>15</v>
      </c>
      <c r="G28" s="302" t="s">
        <v>12</v>
      </c>
    </row>
    <row r="29" spans="1:10" s="280" customFormat="1" ht="45" customHeight="1">
      <c r="A29" s="78" t="s">
        <v>638</v>
      </c>
      <c r="B29" s="207" t="s">
        <v>386</v>
      </c>
      <c r="C29" s="6" t="s">
        <v>243</v>
      </c>
      <c r="D29" s="80" t="s">
        <v>80</v>
      </c>
      <c r="E29" s="275">
        <f>SUM('19. IFCA Cost Assumptions'!$H$183)</f>
        <v>54000</v>
      </c>
      <c r="F29" s="275">
        <f>SUM('19. IFCA Cost Assumptions'!$H$183)</f>
        <v>54000</v>
      </c>
      <c r="G29" s="302" t="s">
        <v>12</v>
      </c>
    </row>
    <row r="30" spans="1:10" s="280" customFormat="1" ht="43.5" customHeight="1" thickBot="1">
      <c r="A30" s="82" t="s">
        <v>637</v>
      </c>
      <c r="B30" s="207" t="s">
        <v>386</v>
      </c>
      <c r="C30" s="6" t="s">
        <v>243</v>
      </c>
      <c r="D30" s="80" t="s">
        <v>80</v>
      </c>
      <c r="E30" s="275">
        <f>SUM('19. IFCA Cost Assumptions'!$H$184)</f>
        <v>54000</v>
      </c>
      <c r="F30" s="275">
        <f>SUM('19. IFCA Cost Assumptions'!$H$184)</f>
        <v>54000</v>
      </c>
      <c r="G30" s="302" t="s">
        <v>12</v>
      </c>
    </row>
    <row r="31" spans="1:10" s="216" customFormat="1" ht="13.5" thickBot="1">
      <c r="A31" s="316"/>
      <c r="B31" s="317"/>
      <c r="C31" s="317"/>
      <c r="D31" s="22" t="s">
        <v>36</v>
      </c>
      <c r="E31" s="159">
        <f>SUM(E7:E30)</f>
        <v>582600</v>
      </c>
      <c r="F31" s="159">
        <f>SUM(F7:F30)</f>
        <v>585000</v>
      </c>
      <c r="G31" s="318"/>
      <c r="J31" s="231"/>
    </row>
    <row r="32" spans="1:10">
      <c r="D32" s="18" t="s">
        <v>386</v>
      </c>
      <c r="E32" s="319">
        <f>SUM(E31)</f>
        <v>582600</v>
      </c>
      <c r="F32" s="319">
        <f>SUM(F31)</f>
        <v>585000</v>
      </c>
    </row>
    <row r="33" spans="4:6">
      <c r="D33" s="18" t="s">
        <v>503</v>
      </c>
      <c r="E33" s="218">
        <v>17</v>
      </c>
      <c r="F33" s="218">
        <v>13</v>
      </c>
    </row>
    <row r="34" spans="4:6">
      <c r="D34" s="20" t="s">
        <v>504</v>
      </c>
      <c r="E34" s="231">
        <v>17</v>
      </c>
      <c r="F34" s="231">
        <v>13</v>
      </c>
    </row>
  </sheetData>
  <sheetProtection password="8725" sheet="1" objects="1" scenarios="1"/>
  <mergeCells count="1">
    <mergeCell ref="A5:G5"/>
  </mergeCells>
  <pageMargins left="0.23622047244094491" right="0.23622047244094491" top="0.74803149606299213" bottom="0.74803149606299213" header="0.31496062992125984" footer="0.31496062992125984"/>
  <pageSetup paperSize="9" scale="74" orientation="portrait" r:id="rId1"/>
</worksheet>
</file>

<file path=xl/worksheets/sheet18.xml><?xml version="1.0" encoding="utf-8"?>
<worksheet xmlns="http://schemas.openxmlformats.org/spreadsheetml/2006/main" xmlns:r="http://schemas.openxmlformats.org/officeDocument/2006/relationships">
  <dimension ref="A1:K21"/>
  <sheetViews>
    <sheetView zoomScale="80" zoomScaleNormal="80" zoomScaleSheetLayoutView="80" zoomScalePageLayoutView="70" workbookViewId="0">
      <selection activeCell="H6" sqref="H6"/>
    </sheetView>
  </sheetViews>
  <sheetFormatPr defaultColWidth="13.42578125" defaultRowHeight="12.75"/>
  <cols>
    <col min="1" max="1" width="22.85546875" style="231" customWidth="1"/>
    <col min="2" max="2" width="9.85546875" style="237" customWidth="1"/>
    <col min="3" max="3" width="50.7109375" style="231" customWidth="1"/>
    <col min="4" max="4" width="15.7109375" style="231" customWidth="1"/>
    <col min="5" max="5" width="24.7109375" style="231" customWidth="1"/>
    <col min="6" max="6" width="24.85546875" style="231" customWidth="1"/>
    <col min="7" max="7" width="16.85546875" style="231" customWidth="1"/>
    <col min="8" max="16384" width="13.42578125" style="231"/>
  </cols>
  <sheetData>
    <row r="1" spans="1:11" s="313" customFormat="1" ht="36" customHeight="1">
      <c r="A1" s="244" t="s">
        <v>674</v>
      </c>
      <c r="B1" s="224"/>
      <c r="C1" s="224"/>
      <c r="D1" s="224"/>
      <c r="E1" s="224"/>
      <c r="F1" s="224"/>
      <c r="G1" s="224"/>
    </row>
    <row r="2" spans="1:11" s="216" customFormat="1">
      <c r="A2" s="216" t="s">
        <v>291</v>
      </c>
      <c r="C2" s="230"/>
      <c r="E2" s="219"/>
      <c r="F2" s="219"/>
      <c r="G2" s="219"/>
    </row>
    <row r="3" spans="1:11" s="216" customFormat="1">
      <c r="A3" s="216" t="s">
        <v>198</v>
      </c>
      <c r="C3" s="230"/>
      <c r="E3" s="320"/>
      <c r="F3" s="320"/>
      <c r="G3" s="320"/>
      <c r="K3" s="231"/>
    </row>
    <row r="4" spans="1:11" s="216" customFormat="1">
      <c r="C4" s="230"/>
      <c r="E4" s="320"/>
      <c r="F4" s="320"/>
      <c r="G4" s="320"/>
      <c r="K4" s="231"/>
    </row>
    <row r="5" spans="1:11" ht="43.5" customHeight="1" thickBot="1">
      <c r="A5" s="576" t="s">
        <v>658</v>
      </c>
      <c r="B5" s="576"/>
      <c r="C5" s="576"/>
      <c r="D5" s="576"/>
      <c r="E5" s="576"/>
      <c r="F5" s="576"/>
      <c r="G5" s="576"/>
    </row>
    <row r="6" spans="1:11" ht="88.5" customHeight="1" thickBot="1">
      <c r="A6" s="264" t="s">
        <v>475</v>
      </c>
      <c r="B6" s="265" t="s">
        <v>485</v>
      </c>
      <c r="C6" s="265" t="s">
        <v>292</v>
      </c>
      <c r="D6" s="265" t="s">
        <v>43</v>
      </c>
      <c r="E6" s="331" t="s">
        <v>465</v>
      </c>
      <c r="F6" s="331" t="s">
        <v>464</v>
      </c>
      <c r="G6" s="332" t="s">
        <v>476</v>
      </c>
    </row>
    <row r="7" spans="1:11" ht="35.25" customHeight="1">
      <c r="A7" s="293" t="s">
        <v>663</v>
      </c>
      <c r="B7" s="321" t="s">
        <v>386</v>
      </c>
      <c r="C7" s="31" t="s">
        <v>216</v>
      </c>
      <c r="D7" s="246" t="s">
        <v>15</v>
      </c>
      <c r="E7" s="322" t="s">
        <v>15</v>
      </c>
      <c r="F7" s="322" t="s">
        <v>15</v>
      </c>
      <c r="G7" s="306" t="s">
        <v>12</v>
      </c>
    </row>
    <row r="8" spans="1:11" ht="114.75" customHeight="1">
      <c r="A8" s="73" t="s">
        <v>671</v>
      </c>
      <c r="B8" s="253" t="s">
        <v>386</v>
      </c>
      <c r="C8" s="6" t="s">
        <v>659</v>
      </c>
      <c r="D8" s="6" t="s">
        <v>78</v>
      </c>
      <c r="E8" s="275">
        <f>SUM('19. IFCA Cost Assumptions'!$G$157:$G$166)</f>
        <v>24000</v>
      </c>
      <c r="F8" s="275" t="s">
        <v>15</v>
      </c>
      <c r="G8" s="307" t="s">
        <v>12</v>
      </c>
    </row>
    <row r="9" spans="1:11" ht="97.5" customHeight="1">
      <c r="A9" s="73" t="s">
        <v>670</v>
      </c>
      <c r="B9" s="253" t="s">
        <v>386</v>
      </c>
      <c r="C9" s="6" t="s">
        <v>660</v>
      </c>
      <c r="D9" s="6" t="s">
        <v>83</v>
      </c>
      <c r="E9" s="275">
        <f>SUM('19. IFCA Cost Assumptions'!$G$167:$G$168)</f>
        <v>21000</v>
      </c>
      <c r="F9" s="275" t="s">
        <v>15</v>
      </c>
      <c r="G9" s="307" t="s">
        <v>12</v>
      </c>
    </row>
    <row r="10" spans="1:11" ht="109.5" customHeight="1">
      <c r="A10" s="74" t="s">
        <v>672</v>
      </c>
      <c r="B10" s="253" t="s">
        <v>386</v>
      </c>
      <c r="C10" s="6" t="s">
        <v>661</v>
      </c>
      <c r="D10" s="6" t="s">
        <v>82</v>
      </c>
      <c r="E10" s="275" t="s">
        <v>15</v>
      </c>
      <c r="F10" s="275">
        <f>SUM('19. IFCA Cost Assumptions'!$G$169:$G$171)</f>
        <v>6000</v>
      </c>
      <c r="G10" s="307" t="s">
        <v>298</v>
      </c>
    </row>
    <row r="11" spans="1:11" s="280" customFormat="1" ht="63" customHeight="1">
      <c r="A11" s="75" t="s">
        <v>673</v>
      </c>
      <c r="B11" s="253" t="s">
        <v>386</v>
      </c>
      <c r="C11" s="6" t="s">
        <v>662</v>
      </c>
      <c r="D11" s="6" t="s">
        <v>78</v>
      </c>
      <c r="E11" s="275">
        <f>SUM('19. IFCA Cost Assumptions'!$G$172)</f>
        <v>12000</v>
      </c>
      <c r="F11" s="275" t="s">
        <v>15</v>
      </c>
      <c r="G11" s="307" t="s">
        <v>12</v>
      </c>
    </row>
    <row r="12" spans="1:11" s="280" customFormat="1" ht="48" customHeight="1">
      <c r="A12" s="75" t="s">
        <v>669</v>
      </c>
      <c r="B12" s="253" t="s">
        <v>386</v>
      </c>
      <c r="C12" s="6" t="s">
        <v>430</v>
      </c>
      <c r="D12" s="6" t="s">
        <v>80</v>
      </c>
      <c r="E12" s="323">
        <f>SUM('19. IFCA Cost Assumptions'!$G$185)</f>
        <v>6000</v>
      </c>
      <c r="F12" s="324">
        <f>SUM('19. IFCA Cost Assumptions'!$G$185)</f>
        <v>6000</v>
      </c>
      <c r="G12" s="307" t="s">
        <v>12</v>
      </c>
    </row>
    <row r="13" spans="1:11" s="280" customFormat="1" ht="32.25" customHeight="1">
      <c r="A13" s="75" t="s">
        <v>668</v>
      </c>
      <c r="B13" s="253" t="s">
        <v>386</v>
      </c>
      <c r="C13" s="6" t="s">
        <v>244</v>
      </c>
      <c r="D13" s="6" t="s">
        <v>15</v>
      </c>
      <c r="E13" s="146" t="s">
        <v>15</v>
      </c>
      <c r="F13" s="146" t="s">
        <v>15</v>
      </c>
      <c r="G13" s="307" t="s">
        <v>12</v>
      </c>
    </row>
    <row r="14" spans="1:11" s="280" customFormat="1" ht="38.25">
      <c r="A14" s="75" t="s">
        <v>667</v>
      </c>
      <c r="B14" s="253" t="s">
        <v>386</v>
      </c>
      <c r="C14" s="6" t="s">
        <v>430</v>
      </c>
      <c r="D14" s="6" t="s">
        <v>80</v>
      </c>
      <c r="E14" s="323">
        <f>SUM('19. IFCA Cost Assumptions'!$G$187)</f>
        <v>6000</v>
      </c>
      <c r="F14" s="324">
        <f>SUM('19. IFCA Cost Assumptions'!$G$187)</f>
        <v>6000</v>
      </c>
      <c r="G14" s="307" t="s">
        <v>12</v>
      </c>
    </row>
    <row r="15" spans="1:11" ht="42.75" customHeight="1">
      <c r="A15" s="253" t="s">
        <v>665</v>
      </c>
      <c r="B15" s="253" t="s">
        <v>386</v>
      </c>
      <c r="C15" s="24" t="s">
        <v>216</v>
      </c>
      <c r="D15" s="211" t="s">
        <v>15</v>
      </c>
      <c r="E15" s="233" t="s">
        <v>15</v>
      </c>
      <c r="F15" s="232" t="s">
        <v>15</v>
      </c>
      <c r="G15" s="222" t="s">
        <v>12</v>
      </c>
    </row>
    <row r="16" spans="1:11" s="280" customFormat="1" ht="38.25">
      <c r="A16" s="75" t="s">
        <v>666</v>
      </c>
      <c r="B16" s="253" t="s">
        <v>386</v>
      </c>
      <c r="C16" s="6" t="s">
        <v>430</v>
      </c>
      <c r="D16" s="6" t="s">
        <v>80</v>
      </c>
      <c r="E16" s="323">
        <f>SUM('19. IFCA Cost Assumptions'!$G$188)</f>
        <v>22000</v>
      </c>
      <c r="F16" s="324">
        <f>SUM('19. IFCA Cost Assumptions'!$G$188)</f>
        <v>22000</v>
      </c>
      <c r="G16" s="307" t="s">
        <v>12</v>
      </c>
    </row>
    <row r="17" spans="1:11" s="280" customFormat="1" ht="31.5" customHeight="1">
      <c r="A17" s="75" t="s">
        <v>664</v>
      </c>
      <c r="B17" s="327" t="s">
        <v>386</v>
      </c>
      <c r="C17" s="328" t="s">
        <v>244</v>
      </c>
      <c r="D17" s="328" t="s">
        <v>15</v>
      </c>
      <c r="E17" s="329" t="s">
        <v>15</v>
      </c>
      <c r="F17" s="329" t="s">
        <v>15</v>
      </c>
      <c r="G17" s="330" t="s">
        <v>12</v>
      </c>
    </row>
    <row r="18" spans="1:11" s="216" customFormat="1" ht="13.5" thickBot="1">
      <c r="A18" s="310"/>
      <c r="B18" s="311"/>
      <c r="C18" s="311"/>
      <c r="D18" s="43" t="s">
        <v>16</v>
      </c>
      <c r="E18" s="160">
        <f>SUM(E8:E16)</f>
        <v>91000</v>
      </c>
      <c r="F18" s="160">
        <f>SUM(F8:F16)</f>
        <v>40000</v>
      </c>
      <c r="G18" s="325"/>
      <c r="K18" s="231"/>
    </row>
    <row r="19" spans="1:11">
      <c r="D19" s="18" t="s">
        <v>386</v>
      </c>
      <c r="E19" s="291">
        <f>SUM(E18)</f>
        <v>91000</v>
      </c>
      <c r="F19" s="291">
        <f>SUM(F18)</f>
        <v>40000</v>
      </c>
    </row>
    <row r="20" spans="1:11">
      <c r="D20" s="18" t="s">
        <v>503</v>
      </c>
      <c r="E20" s="326">
        <v>7</v>
      </c>
      <c r="F20" s="326">
        <v>3</v>
      </c>
    </row>
    <row r="21" spans="1:11">
      <c r="D21" s="20" t="s">
        <v>504</v>
      </c>
      <c r="E21" s="231">
        <v>7</v>
      </c>
      <c r="F21" s="231">
        <v>3</v>
      </c>
    </row>
  </sheetData>
  <sheetProtection password="8725" sheet="1" objects="1" scenarios="1"/>
  <mergeCells count="1">
    <mergeCell ref="A5:G5"/>
  </mergeCells>
  <pageMargins left="0.23622047244094491" right="0.23622047244094491" top="0.74803149606299213" bottom="0.74803149606299213" header="0.31496062992125984" footer="0.31496062992125984"/>
  <pageSetup paperSize="9" scale="71" orientation="portrait" r:id="rId1"/>
</worksheet>
</file>

<file path=xl/worksheets/sheet19.xml><?xml version="1.0" encoding="utf-8"?>
<worksheet xmlns="http://schemas.openxmlformats.org/spreadsheetml/2006/main" xmlns:r="http://schemas.openxmlformats.org/officeDocument/2006/relationships">
  <dimension ref="A1:J22"/>
  <sheetViews>
    <sheetView zoomScale="80" zoomScaleNormal="80" zoomScaleSheetLayoutView="80" zoomScalePageLayoutView="85" workbookViewId="0">
      <selection activeCell="H6" sqref="H6"/>
    </sheetView>
  </sheetViews>
  <sheetFormatPr defaultColWidth="13.42578125" defaultRowHeight="14.25"/>
  <cols>
    <col min="1" max="1" width="22.85546875" style="13" customWidth="1"/>
    <col min="2" max="2" width="9.7109375" style="29" customWidth="1"/>
    <col min="3" max="3" width="40.85546875" style="9" customWidth="1"/>
    <col min="4" max="4" width="16.85546875" style="13" customWidth="1"/>
    <col min="5" max="5" width="24.7109375" style="13" customWidth="1"/>
    <col min="6" max="6" width="20.42578125" style="13" customWidth="1"/>
    <col min="7" max="7" width="13.28515625" style="13" customWidth="1"/>
    <col min="8" max="16384" width="13.42578125" style="13"/>
  </cols>
  <sheetData>
    <row r="1" spans="1:9" s="226" customFormat="1" ht="44.25" customHeight="1">
      <c r="A1" s="244" t="s">
        <v>675</v>
      </c>
      <c r="B1" s="227"/>
      <c r="C1" s="227"/>
      <c r="D1" s="227"/>
      <c r="E1" s="227"/>
      <c r="F1" s="227"/>
      <c r="G1" s="227"/>
    </row>
    <row r="2" spans="1:9" s="10" customFormat="1">
      <c r="A2" s="10" t="s">
        <v>291</v>
      </c>
      <c r="C2" s="11"/>
      <c r="E2" s="12"/>
      <c r="F2" s="12"/>
      <c r="G2" s="12"/>
    </row>
    <row r="3" spans="1:9" s="10" customFormat="1">
      <c r="A3" s="10" t="s">
        <v>198</v>
      </c>
      <c r="B3" s="11"/>
      <c r="C3" s="7"/>
      <c r="E3" s="48"/>
      <c r="F3" s="48"/>
      <c r="G3" s="48"/>
    </row>
    <row r="4" spans="1:9" s="10" customFormat="1">
      <c r="B4" s="11"/>
      <c r="C4" s="7"/>
      <c r="E4" s="48"/>
      <c r="F4" s="48"/>
      <c r="G4" s="48"/>
    </row>
    <row r="5" spans="1:9" ht="35.25" customHeight="1" thickBot="1">
      <c r="A5" s="590" t="s">
        <v>676</v>
      </c>
      <c r="B5" s="590"/>
      <c r="C5" s="590"/>
      <c r="D5" s="590"/>
      <c r="E5" s="590"/>
      <c r="F5" s="590"/>
      <c r="G5" s="590"/>
    </row>
    <row r="6" spans="1:9" ht="112.5" customHeight="1" thickBot="1">
      <c r="A6" s="201" t="s">
        <v>475</v>
      </c>
      <c r="B6" s="202" t="s">
        <v>485</v>
      </c>
      <c r="C6" s="202" t="s">
        <v>292</v>
      </c>
      <c r="D6" s="202" t="s">
        <v>43</v>
      </c>
      <c r="E6" s="333" t="s">
        <v>390</v>
      </c>
      <c r="F6" s="333" t="s">
        <v>391</v>
      </c>
      <c r="G6" s="334" t="s">
        <v>476</v>
      </c>
    </row>
    <row r="7" spans="1:9" ht="25.5">
      <c r="A7" s="293" t="s">
        <v>663</v>
      </c>
      <c r="B7" s="86" t="s">
        <v>386</v>
      </c>
      <c r="C7" s="24" t="s">
        <v>216</v>
      </c>
      <c r="D7" s="15" t="s">
        <v>15</v>
      </c>
      <c r="E7" s="144" t="s">
        <v>15</v>
      </c>
      <c r="F7" s="144" t="s">
        <v>15</v>
      </c>
      <c r="G7" s="145" t="s">
        <v>12</v>
      </c>
    </row>
    <row r="8" spans="1:9" ht="113.25" customHeight="1">
      <c r="A8" s="73" t="s">
        <v>671</v>
      </c>
      <c r="B8" s="86" t="s">
        <v>386</v>
      </c>
      <c r="C8" s="6" t="s">
        <v>659</v>
      </c>
      <c r="D8" s="6" t="s">
        <v>78</v>
      </c>
      <c r="E8" s="14">
        <f>SUM('19. IFCA Cost Assumptions'!$H$157)</f>
        <v>35200</v>
      </c>
      <c r="F8" s="14" t="s">
        <v>15</v>
      </c>
      <c r="G8" s="145" t="s">
        <v>12</v>
      </c>
      <c r="I8" s="8"/>
    </row>
    <row r="9" spans="1:9" ht="122.25" customHeight="1">
      <c r="A9" s="73" t="s">
        <v>670</v>
      </c>
      <c r="B9" s="86" t="s">
        <v>386</v>
      </c>
      <c r="C9" s="6" t="s">
        <v>660</v>
      </c>
      <c r="D9" s="6" t="s">
        <v>83</v>
      </c>
      <c r="E9" s="14">
        <f>SUM('19. IFCA Cost Assumptions'!$H$167)</f>
        <v>17600</v>
      </c>
      <c r="F9" s="14" t="s">
        <v>15</v>
      </c>
      <c r="G9" s="145" t="s">
        <v>12</v>
      </c>
      <c r="I9" s="8"/>
    </row>
    <row r="10" spans="1:9" ht="114.75">
      <c r="A10" s="74" t="s">
        <v>672</v>
      </c>
      <c r="B10" s="86" t="s">
        <v>386</v>
      </c>
      <c r="C10" s="6" t="s">
        <v>661</v>
      </c>
      <c r="D10" s="6" t="s">
        <v>82</v>
      </c>
      <c r="E10" s="14" t="s">
        <v>15</v>
      </c>
      <c r="F10" s="14">
        <f>SUM('19. IFCA Cost Assumptions'!$H$169)</f>
        <v>8800</v>
      </c>
      <c r="G10" s="145" t="s">
        <v>298</v>
      </c>
      <c r="I10" s="8"/>
    </row>
    <row r="11" spans="1:9" ht="66.75" customHeight="1">
      <c r="A11" s="75" t="s">
        <v>673</v>
      </c>
      <c r="B11" s="86" t="s">
        <v>386</v>
      </c>
      <c r="C11" s="6" t="s">
        <v>662</v>
      </c>
      <c r="D11" s="6" t="s">
        <v>78</v>
      </c>
      <c r="E11" s="14">
        <f>SUM('19. IFCA Cost Assumptions'!$H$172)</f>
        <v>17600</v>
      </c>
      <c r="F11" s="14" t="s">
        <v>15</v>
      </c>
      <c r="G11" s="145" t="s">
        <v>12</v>
      </c>
      <c r="I11" s="8"/>
    </row>
    <row r="12" spans="1:9" ht="47.25" customHeight="1">
      <c r="A12" s="75" t="s">
        <v>669</v>
      </c>
      <c r="B12" s="86" t="s">
        <v>386</v>
      </c>
      <c r="C12" s="6" t="s">
        <v>243</v>
      </c>
      <c r="D12" s="6" t="s">
        <v>80</v>
      </c>
      <c r="E12" s="42">
        <f>SUM('19. IFCA Cost Assumptions'!$H$185)</f>
        <v>8800</v>
      </c>
      <c r="F12" s="42">
        <f>SUM('19. IFCA Cost Assumptions'!$H$185)</f>
        <v>8800</v>
      </c>
      <c r="G12" s="145" t="s">
        <v>12</v>
      </c>
    </row>
    <row r="13" spans="1:9" ht="30" customHeight="1">
      <c r="A13" s="75" t="s">
        <v>668</v>
      </c>
      <c r="B13" s="86" t="s">
        <v>386</v>
      </c>
      <c r="C13" s="6" t="s">
        <v>244</v>
      </c>
      <c r="D13" s="6" t="s">
        <v>15</v>
      </c>
      <c r="E13" s="87" t="s">
        <v>15</v>
      </c>
      <c r="F13" s="87" t="s">
        <v>15</v>
      </c>
      <c r="G13" s="145" t="s">
        <v>12</v>
      </c>
    </row>
    <row r="14" spans="1:9" ht="45" customHeight="1">
      <c r="A14" s="75" t="s">
        <v>667</v>
      </c>
      <c r="B14" s="86" t="s">
        <v>386</v>
      </c>
      <c r="C14" s="6" t="s">
        <v>430</v>
      </c>
      <c r="D14" s="6" t="s">
        <v>80</v>
      </c>
      <c r="E14" s="42">
        <f>SUM('19. IFCA Cost Assumptions'!$H$187)</f>
        <v>8800</v>
      </c>
      <c r="F14" s="42">
        <f>SUM('19. IFCA Cost Assumptions'!$H$187)</f>
        <v>8800</v>
      </c>
      <c r="G14" s="145" t="s">
        <v>12</v>
      </c>
    </row>
    <row r="15" spans="1:9" ht="31.5" customHeight="1">
      <c r="A15" s="253" t="s">
        <v>665</v>
      </c>
      <c r="B15" s="86" t="s">
        <v>386</v>
      </c>
      <c r="C15" s="24" t="s">
        <v>216</v>
      </c>
      <c r="D15" s="15" t="s">
        <v>15</v>
      </c>
      <c r="E15" s="144" t="s">
        <v>15</v>
      </c>
      <c r="F15" s="144" t="s">
        <v>15</v>
      </c>
      <c r="G15" s="81" t="s">
        <v>12</v>
      </c>
    </row>
    <row r="16" spans="1:9" ht="40.5" customHeight="1">
      <c r="A16" s="75" t="s">
        <v>666</v>
      </c>
      <c r="B16" s="86" t="s">
        <v>386</v>
      </c>
      <c r="C16" s="6" t="s">
        <v>243</v>
      </c>
      <c r="D16" s="6" t="s">
        <v>80</v>
      </c>
      <c r="E16" s="42">
        <f>SUM('19. IFCA Cost Assumptions'!$H$188)</f>
        <v>54000</v>
      </c>
      <c r="F16" s="42">
        <f>SUM('19. IFCA Cost Assumptions'!$H$188)</f>
        <v>54000</v>
      </c>
      <c r="G16" s="145" t="s">
        <v>12</v>
      </c>
    </row>
    <row r="17" spans="1:10" s="41" customFormat="1" ht="30" customHeight="1" thickBot="1">
      <c r="A17" s="75" t="s">
        <v>664</v>
      </c>
      <c r="B17" s="86" t="s">
        <v>386</v>
      </c>
      <c r="C17" s="6" t="s">
        <v>244</v>
      </c>
      <c r="D17" s="6" t="s">
        <v>15</v>
      </c>
      <c r="E17" s="146" t="s">
        <v>15</v>
      </c>
      <c r="F17" s="146" t="s">
        <v>15</v>
      </c>
      <c r="G17" s="147" t="s">
        <v>12</v>
      </c>
    </row>
    <row r="18" spans="1:10" s="10" customFormat="1" ht="15" thickBot="1">
      <c r="A18" s="83"/>
      <c r="B18" s="84"/>
      <c r="C18" s="88"/>
      <c r="D18" s="22" t="s">
        <v>36</v>
      </c>
      <c r="E18" s="161">
        <f>SUM(E8:E16)</f>
        <v>142000</v>
      </c>
      <c r="F18" s="161">
        <f>SUM(F8:F16)</f>
        <v>80400</v>
      </c>
      <c r="G18" s="89"/>
      <c r="J18" s="13"/>
    </row>
    <row r="19" spans="1:10">
      <c r="A19" s="4"/>
      <c r="B19" s="26"/>
      <c r="D19" s="18" t="s">
        <v>386</v>
      </c>
      <c r="E19" s="162">
        <f>SUM(E18)</f>
        <v>142000</v>
      </c>
      <c r="F19" s="162">
        <f>SUM(F18)</f>
        <v>80400</v>
      </c>
      <c r="G19" s="4"/>
    </row>
    <row r="20" spans="1:10">
      <c r="A20" s="4"/>
      <c r="B20" s="26"/>
      <c r="D20" s="18" t="s">
        <v>503</v>
      </c>
      <c r="E20" s="77">
        <v>7</v>
      </c>
      <c r="F20" s="77">
        <v>3</v>
      </c>
      <c r="G20" s="4"/>
    </row>
    <row r="21" spans="1:10">
      <c r="A21" s="4"/>
      <c r="B21" s="26"/>
      <c r="D21" s="20" t="s">
        <v>504</v>
      </c>
      <c r="E21" s="4">
        <v>7</v>
      </c>
      <c r="F21" s="4">
        <v>3</v>
      </c>
      <c r="G21" s="4"/>
    </row>
    <row r="22" spans="1:10">
      <c r="A22" s="4"/>
      <c r="B22" s="26"/>
      <c r="D22" s="4"/>
      <c r="E22" s="4"/>
      <c r="F22" s="4"/>
      <c r="G22" s="4"/>
    </row>
  </sheetData>
  <sheetProtection password="8725" sheet="1" objects="1" scenarios="1"/>
  <mergeCells count="1">
    <mergeCell ref="A5:G5"/>
  </mergeCells>
  <pageMargins left="0.23622047244094491" right="0.23622047244094491"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dimension ref="A1:I28"/>
  <sheetViews>
    <sheetView zoomScale="80" zoomScaleNormal="80" zoomScaleSheetLayoutView="80" workbookViewId="0">
      <selection activeCell="C7" sqref="C7"/>
    </sheetView>
  </sheetViews>
  <sheetFormatPr defaultRowHeight="12.75"/>
  <cols>
    <col min="1" max="1" width="19.5703125" style="216" customWidth="1"/>
    <col min="2" max="2" width="12.7109375" style="216" customWidth="1"/>
    <col min="3" max="3" width="123.140625" style="216" customWidth="1"/>
    <col min="4" max="4" width="15.5703125" style="216" customWidth="1"/>
    <col min="5" max="5" width="18.5703125" style="219" customWidth="1"/>
    <col min="6" max="6" width="18.28515625" style="219" customWidth="1"/>
    <col min="7" max="7" width="15.5703125" style="219" customWidth="1"/>
    <col min="8" max="16384" width="9.140625" style="216"/>
  </cols>
  <sheetData>
    <row r="1" spans="1:9" s="228" customFormat="1" ht="37.5" customHeight="1">
      <c r="A1" s="573" t="s">
        <v>505</v>
      </c>
      <c r="B1" s="573"/>
      <c r="C1" s="573"/>
      <c r="D1" s="573"/>
      <c r="E1" s="573"/>
      <c r="F1" s="573"/>
      <c r="G1" s="573"/>
      <c r="H1" s="227"/>
      <c r="I1" s="227"/>
    </row>
    <row r="2" spans="1:9" ht="20.25" customHeight="1">
      <c r="A2" s="216" t="s">
        <v>291</v>
      </c>
    </row>
    <row r="3" spans="1:9" ht="20.25" customHeight="1">
      <c r="A3" s="216" t="s">
        <v>197</v>
      </c>
    </row>
    <row r="4" spans="1:9" ht="20.25" customHeight="1"/>
    <row r="5" spans="1:9" ht="31.5" customHeight="1" thickBot="1">
      <c r="A5" s="574" t="s">
        <v>519</v>
      </c>
      <c r="B5" s="574"/>
      <c r="C5" s="574"/>
      <c r="D5" s="574"/>
      <c r="E5" s="574"/>
      <c r="F5" s="574"/>
      <c r="G5" s="574"/>
    </row>
    <row r="6" spans="1:9" ht="153.75" customHeight="1" thickBot="1">
      <c r="A6" s="201" t="s">
        <v>475</v>
      </c>
      <c r="B6" s="202" t="s">
        <v>485</v>
      </c>
      <c r="C6" s="202" t="s">
        <v>292</v>
      </c>
      <c r="D6" s="202" t="s">
        <v>43</v>
      </c>
      <c r="E6" s="203" t="s">
        <v>332</v>
      </c>
      <c r="F6" s="203" t="s">
        <v>333</v>
      </c>
      <c r="G6" s="204" t="s">
        <v>476</v>
      </c>
    </row>
    <row r="7" spans="1:9" ht="228" customHeight="1">
      <c r="A7" s="200" t="s">
        <v>484</v>
      </c>
      <c r="B7" s="199" t="s">
        <v>483</v>
      </c>
      <c r="C7" s="199" t="s">
        <v>477</v>
      </c>
      <c r="D7" s="199" t="s">
        <v>13</v>
      </c>
      <c r="E7" s="208">
        <f>SUM('19. IFCA Cost Assumptions'!$C$47:$C$47)</f>
        <v>2287</v>
      </c>
      <c r="F7" s="208">
        <f>SUM('19. IFCA Cost Assumptions'!$B$16)</f>
        <v>10000</v>
      </c>
      <c r="G7" s="221" t="s">
        <v>12</v>
      </c>
      <c r="H7" s="220"/>
    </row>
    <row r="8" spans="1:9" ht="69.75" customHeight="1">
      <c r="A8" s="205" t="s">
        <v>495</v>
      </c>
      <c r="B8" s="199" t="s">
        <v>483</v>
      </c>
      <c r="C8" s="207" t="s">
        <v>478</v>
      </c>
      <c r="D8" s="207" t="s">
        <v>13</v>
      </c>
      <c r="E8" s="209">
        <f>SUM('19. IFCA Cost Assumptions'!$C$47:$C$47)</f>
        <v>2287</v>
      </c>
      <c r="F8" s="208">
        <f>SUM('19. IFCA Cost Assumptions'!$B$16)</f>
        <v>10000</v>
      </c>
      <c r="G8" s="222" t="s">
        <v>12</v>
      </c>
    </row>
    <row r="9" spans="1:9" ht="57" customHeight="1">
      <c r="A9" s="205" t="s">
        <v>496</v>
      </c>
      <c r="B9" s="199" t="s">
        <v>483</v>
      </c>
      <c r="C9" s="207" t="s">
        <v>478</v>
      </c>
      <c r="D9" s="207" t="s">
        <v>13</v>
      </c>
      <c r="E9" s="209">
        <f>SUM('19. IFCA Cost Assumptions'!$C$47:$C$47)</f>
        <v>2287</v>
      </c>
      <c r="F9" s="208">
        <f>SUM('19. IFCA Cost Assumptions'!$B$16)</f>
        <v>10000</v>
      </c>
      <c r="G9" s="222" t="s">
        <v>12</v>
      </c>
    </row>
    <row r="10" spans="1:9" ht="57.75" customHeight="1">
      <c r="A10" s="205" t="s">
        <v>497</v>
      </c>
      <c r="B10" s="199" t="s">
        <v>483</v>
      </c>
      <c r="C10" s="207" t="s">
        <v>478</v>
      </c>
      <c r="D10" s="207" t="s">
        <v>13</v>
      </c>
      <c r="E10" s="209">
        <f>SUM('19. IFCA Cost Assumptions'!$C$47:$C$47)</f>
        <v>2287</v>
      </c>
      <c r="F10" s="208">
        <f>SUM('19. IFCA Cost Assumptions'!$B$16)</f>
        <v>10000</v>
      </c>
      <c r="G10" s="222" t="s">
        <v>12</v>
      </c>
    </row>
    <row r="11" spans="1:9" ht="59.25" customHeight="1">
      <c r="A11" s="205" t="s">
        <v>498</v>
      </c>
      <c r="B11" s="199" t="s">
        <v>483</v>
      </c>
      <c r="C11" s="207" t="s">
        <v>479</v>
      </c>
      <c r="D11" s="207" t="s">
        <v>13</v>
      </c>
      <c r="E11" s="209">
        <f>SUM('19. IFCA Cost Assumptions'!$C$47:$C$47)</f>
        <v>2287</v>
      </c>
      <c r="F11" s="208">
        <f>SUM('19. IFCA Cost Assumptions'!$B$16)</f>
        <v>10000</v>
      </c>
      <c r="G11" s="222" t="s">
        <v>12</v>
      </c>
    </row>
    <row r="12" spans="1:9" ht="59.25" customHeight="1">
      <c r="A12" s="205" t="s">
        <v>502</v>
      </c>
      <c r="B12" s="199" t="s">
        <v>483</v>
      </c>
      <c r="C12" s="207" t="s">
        <v>478</v>
      </c>
      <c r="D12" s="207" t="s">
        <v>13</v>
      </c>
      <c r="E12" s="209">
        <f>SUM('19. IFCA Cost Assumptions'!$C$47:$C$47)</f>
        <v>2287</v>
      </c>
      <c r="F12" s="208">
        <f>SUM('19. IFCA Cost Assumptions'!$B$16)</f>
        <v>10000</v>
      </c>
      <c r="G12" s="222" t="s">
        <v>12</v>
      </c>
    </row>
    <row r="13" spans="1:9" ht="53.25" customHeight="1">
      <c r="A13" s="205" t="s">
        <v>501</v>
      </c>
      <c r="B13" s="199" t="s">
        <v>483</v>
      </c>
      <c r="C13" s="207" t="s">
        <v>478</v>
      </c>
      <c r="D13" s="207" t="s">
        <v>13</v>
      </c>
      <c r="E13" s="209">
        <f>SUM('19. IFCA Cost Assumptions'!$C$47:$C$47)</f>
        <v>2287</v>
      </c>
      <c r="F13" s="208">
        <f>SUM('19. IFCA Cost Assumptions'!$B$16)</f>
        <v>10000</v>
      </c>
      <c r="G13" s="222" t="s">
        <v>12</v>
      </c>
    </row>
    <row r="14" spans="1:9" ht="59.25" customHeight="1">
      <c r="A14" s="205" t="s">
        <v>500</v>
      </c>
      <c r="B14" s="199" t="s">
        <v>483</v>
      </c>
      <c r="C14" s="207" t="s">
        <v>478</v>
      </c>
      <c r="D14" s="207" t="s">
        <v>13</v>
      </c>
      <c r="E14" s="209">
        <f>SUM('19. IFCA Cost Assumptions'!$C$47:$C$47)</f>
        <v>2287</v>
      </c>
      <c r="F14" s="208">
        <f>SUM('19. IFCA Cost Assumptions'!$B$16)</f>
        <v>10000</v>
      </c>
      <c r="G14" s="222" t="s">
        <v>12</v>
      </c>
    </row>
    <row r="15" spans="1:9" ht="54.75" customHeight="1">
      <c r="A15" s="205" t="s">
        <v>494</v>
      </c>
      <c r="B15" s="199" t="s">
        <v>483</v>
      </c>
      <c r="C15" s="207" t="s">
        <v>478</v>
      </c>
      <c r="D15" s="207" t="s">
        <v>13</v>
      </c>
      <c r="E15" s="209">
        <f>SUM('19. IFCA Cost Assumptions'!$C$47:$C$47)</f>
        <v>2287</v>
      </c>
      <c r="F15" s="208">
        <f>SUM('19. IFCA Cost Assumptions'!$B$16)</f>
        <v>10000</v>
      </c>
      <c r="G15" s="222" t="s">
        <v>12</v>
      </c>
    </row>
    <row r="16" spans="1:9" ht="108" customHeight="1">
      <c r="A16" s="205" t="s">
        <v>493</v>
      </c>
      <c r="B16" s="199" t="s">
        <v>483</v>
      </c>
      <c r="C16" s="207" t="s">
        <v>480</v>
      </c>
      <c r="D16" s="207" t="s">
        <v>13</v>
      </c>
      <c r="E16" s="209">
        <f>SUM('19. IFCA Cost Assumptions'!$C$47:$C$47)</f>
        <v>2287</v>
      </c>
      <c r="F16" s="208">
        <f>SUM('19. IFCA Cost Assumptions'!$B$16)</f>
        <v>10000</v>
      </c>
      <c r="G16" s="222" t="s">
        <v>12</v>
      </c>
    </row>
    <row r="17" spans="1:7" ht="123" customHeight="1">
      <c r="A17" s="205" t="s">
        <v>492</v>
      </c>
      <c r="B17" s="199" t="s">
        <v>483</v>
      </c>
      <c r="C17" s="207" t="s">
        <v>481</v>
      </c>
      <c r="D17" s="207" t="s">
        <v>13</v>
      </c>
      <c r="E17" s="209">
        <f>SUM('19. IFCA Cost Assumptions'!$C$47:$C$47)</f>
        <v>2287</v>
      </c>
      <c r="F17" s="208">
        <f>SUM('19. IFCA Cost Assumptions'!$B$16)</f>
        <v>10000</v>
      </c>
      <c r="G17" s="222" t="s">
        <v>12</v>
      </c>
    </row>
    <row r="18" spans="1:7" ht="54" customHeight="1">
      <c r="A18" s="205" t="s">
        <v>491</v>
      </c>
      <c r="B18" s="199" t="s">
        <v>483</v>
      </c>
      <c r="C18" s="207" t="s">
        <v>499</v>
      </c>
      <c r="D18" s="207" t="s">
        <v>13</v>
      </c>
      <c r="E18" s="209">
        <f>SUM('19. IFCA Cost Assumptions'!$C$47:$C$47)</f>
        <v>2287</v>
      </c>
      <c r="F18" s="208">
        <f>SUM('19. IFCA Cost Assumptions'!$B$16)</f>
        <v>10000</v>
      </c>
      <c r="G18" s="222" t="s">
        <v>11</v>
      </c>
    </row>
    <row r="19" spans="1:7" ht="56.25" customHeight="1">
      <c r="A19" s="205" t="s">
        <v>294</v>
      </c>
      <c r="B19" s="199" t="s">
        <v>483</v>
      </c>
      <c r="C19" s="207" t="s">
        <v>217</v>
      </c>
      <c r="D19" s="207" t="s">
        <v>13</v>
      </c>
      <c r="E19" s="209">
        <f>SUM('19. IFCA Cost Assumptions'!$C$47:$C$47)</f>
        <v>2287</v>
      </c>
      <c r="F19" s="208">
        <f>SUM('19. IFCA Cost Assumptions'!$B$16)</f>
        <v>10000</v>
      </c>
      <c r="G19" s="222" t="s">
        <v>11</v>
      </c>
    </row>
    <row r="20" spans="1:7" ht="42.75" customHeight="1">
      <c r="A20" s="205" t="s">
        <v>490</v>
      </c>
      <c r="B20" s="199" t="s">
        <v>483</v>
      </c>
      <c r="C20" s="207" t="s">
        <v>14</v>
      </c>
      <c r="D20" s="207" t="s">
        <v>15</v>
      </c>
      <c r="E20" s="210" t="s">
        <v>15</v>
      </c>
      <c r="F20" s="210" t="s">
        <v>15</v>
      </c>
      <c r="G20" s="222" t="s">
        <v>11</v>
      </c>
    </row>
    <row r="21" spans="1:7" ht="43.5" customHeight="1">
      <c r="A21" s="205" t="s">
        <v>489</v>
      </c>
      <c r="B21" s="199" t="s">
        <v>483</v>
      </c>
      <c r="C21" s="207" t="s">
        <v>14</v>
      </c>
      <c r="D21" s="207" t="s">
        <v>15</v>
      </c>
      <c r="E21" s="210" t="s">
        <v>15</v>
      </c>
      <c r="F21" s="210" t="s">
        <v>15</v>
      </c>
      <c r="G21" s="222" t="s">
        <v>12</v>
      </c>
    </row>
    <row r="22" spans="1:7" ht="44.25" customHeight="1">
      <c r="A22" s="205" t="s">
        <v>488</v>
      </c>
      <c r="B22" s="199" t="s">
        <v>483</v>
      </c>
      <c r="C22" s="207" t="s">
        <v>14</v>
      </c>
      <c r="D22" s="207" t="s">
        <v>15</v>
      </c>
      <c r="E22" s="210" t="s">
        <v>15</v>
      </c>
      <c r="F22" s="210" t="s">
        <v>15</v>
      </c>
      <c r="G22" s="222" t="s">
        <v>12</v>
      </c>
    </row>
    <row r="23" spans="1:7" ht="42.75" customHeight="1">
      <c r="A23" s="205" t="s">
        <v>487</v>
      </c>
      <c r="B23" s="199" t="s">
        <v>483</v>
      </c>
      <c r="C23" s="207" t="s">
        <v>14</v>
      </c>
      <c r="D23" s="207" t="s">
        <v>15</v>
      </c>
      <c r="E23" s="210" t="s">
        <v>15</v>
      </c>
      <c r="F23" s="210" t="s">
        <v>15</v>
      </c>
      <c r="G23" s="222" t="s">
        <v>12</v>
      </c>
    </row>
    <row r="24" spans="1:7" ht="39" thickBot="1">
      <c r="A24" s="206" t="s">
        <v>486</v>
      </c>
      <c r="B24" s="199" t="s">
        <v>483</v>
      </c>
      <c r="C24" s="211" t="s">
        <v>14</v>
      </c>
      <c r="D24" s="211" t="s">
        <v>15</v>
      </c>
      <c r="E24" s="212" t="s">
        <v>15</v>
      </c>
      <c r="F24" s="212" t="s">
        <v>15</v>
      </c>
      <c r="G24" s="223" t="s">
        <v>12</v>
      </c>
    </row>
    <row r="25" spans="1:7" ht="13.5" thickBot="1">
      <c r="A25" s="213"/>
      <c r="B25" s="214"/>
      <c r="C25" s="214"/>
      <c r="D25" s="22" t="s">
        <v>16</v>
      </c>
      <c r="E25" s="155">
        <f>SUM(E7:E24)</f>
        <v>29731</v>
      </c>
      <c r="F25" s="155">
        <f>SUM(F7:F24)</f>
        <v>130000</v>
      </c>
      <c r="G25" s="215"/>
    </row>
    <row r="26" spans="1:7">
      <c r="D26" s="18" t="s">
        <v>483</v>
      </c>
      <c r="E26" s="217">
        <f>SUM(E25)</f>
        <v>29731</v>
      </c>
      <c r="F26" s="217">
        <f>SUM(F25)</f>
        <v>130000</v>
      </c>
      <c r="G26" s="216"/>
    </row>
    <row r="27" spans="1:7">
      <c r="D27" s="18" t="s">
        <v>503</v>
      </c>
      <c r="E27" s="218">
        <v>13</v>
      </c>
      <c r="F27" s="218">
        <v>13</v>
      </c>
    </row>
    <row r="28" spans="1:7">
      <c r="D28" s="20" t="s">
        <v>504</v>
      </c>
      <c r="E28" s="220">
        <v>13</v>
      </c>
      <c r="F28" s="218">
        <v>13</v>
      </c>
    </row>
  </sheetData>
  <sheetProtection password="8725" sheet="1" objects="1" scenarios="1"/>
  <mergeCells count="2">
    <mergeCell ref="A1:G1"/>
    <mergeCell ref="A5:G5"/>
  </mergeCells>
  <pageMargins left="0.23622047244094491" right="0.23622047244094491" top="0.74803149606299213" bottom="0.74803149606299213" header="0.31496062992125984" footer="0.31496062992125984"/>
  <pageSetup paperSize="9" scale="69" orientation="portrait" r:id="rId1"/>
</worksheet>
</file>

<file path=xl/worksheets/sheet20.xml><?xml version="1.0" encoding="utf-8"?>
<worksheet xmlns="http://schemas.openxmlformats.org/spreadsheetml/2006/main" xmlns:r="http://schemas.openxmlformats.org/officeDocument/2006/relationships">
  <dimension ref="A1:O191"/>
  <sheetViews>
    <sheetView zoomScale="80" zoomScaleNormal="80" zoomScaleSheetLayoutView="80" workbookViewId="0">
      <selection activeCell="F4" sqref="F4"/>
    </sheetView>
  </sheetViews>
  <sheetFormatPr defaultColWidth="38.42578125" defaultRowHeight="12.75"/>
  <cols>
    <col min="1" max="1" width="38.42578125" style="231"/>
    <col min="2" max="2" width="37.140625" style="231" customWidth="1"/>
    <col min="3" max="3" width="27.140625" style="231" customWidth="1"/>
    <col min="4" max="4" width="38.42578125" style="231"/>
    <col min="5" max="5" width="33.140625" style="231" customWidth="1"/>
    <col min="6" max="6" width="38.42578125" style="231"/>
    <col min="7" max="7" width="38.42578125" style="280"/>
    <col min="8" max="16384" width="38.42578125" style="231"/>
  </cols>
  <sheetData>
    <row r="1" spans="1:8" s="226" customFormat="1" ht="34.5" customHeight="1">
      <c r="A1" s="244" t="s">
        <v>677</v>
      </c>
      <c r="B1" s="227"/>
      <c r="C1" s="227"/>
      <c r="D1" s="227"/>
      <c r="E1" s="227"/>
      <c r="F1" s="227"/>
      <c r="G1" s="227"/>
    </row>
    <row r="2" spans="1:8" ht="15.75" customHeight="1">
      <c r="A2" s="365"/>
      <c r="B2" s="365"/>
      <c r="C2" s="365"/>
      <c r="D2" s="365"/>
      <c r="E2" s="365"/>
      <c r="F2" s="365"/>
      <c r="G2" s="365"/>
      <c r="H2" s="365"/>
    </row>
    <row r="3" spans="1:8" ht="18" customHeight="1">
      <c r="A3" s="241" t="s">
        <v>686</v>
      </c>
      <c r="B3" s="241"/>
      <c r="C3" s="241"/>
      <c r="D3" s="241"/>
      <c r="E3" s="241"/>
      <c r="F3" s="366"/>
      <c r="G3" s="366"/>
      <c r="H3" s="366"/>
    </row>
    <row r="4" spans="1:8">
      <c r="A4" s="338"/>
      <c r="B4" s="288"/>
      <c r="C4" s="288"/>
      <c r="D4" s="288"/>
      <c r="E4" s="288"/>
      <c r="F4" s="288"/>
      <c r="G4" s="339"/>
      <c r="H4" s="288"/>
    </row>
    <row r="5" spans="1:8">
      <c r="A5" s="99"/>
      <c r="B5" s="288"/>
      <c r="C5" s="288"/>
      <c r="D5" s="288"/>
      <c r="E5" s="288"/>
      <c r="F5" s="288"/>
      <c r="G5" s="339"/>
      <c r="H5" s="288"/>
    </row>
    <row r="6" spans="1:8" ht="24" customHeight="1">
      <c r="A6" s="625" t="s">
        <v>299</v>
      </c>
      <c r="B6" s="625"/>
      <c r="C6" s="288"/>
      <c r="D6" s="288"/>
      <c r="E6" s="288"/>
      <c r="F6" s="288"/>
      <c r="G6" s="339"/>
      <c r="H6" s="288"/>
    </row>
    <row r="7" spans="1:8" ht="31.5" customHeight="1">
      <c r="A7" s="367" t="s">
        <v>170</v>
      </c>
      <c r="B7" s="367" t="s">
        <v>457</v>
      </c>
      <c r="C7" s="288"/>
      <c r="D7" s="288"/>
      <c r="E7" s="288"/>
      <c r="F7" s="339"/>
      <c r="G7" s="288"/>
      <c r="H7" s="288"/>
    </row>
    <row r="8" spans="1:8">
      <c r="A8" s="207" t="s">
        <v>171</v>
      </c>
      <c r="B8" s="370">
        <v>1400</v>
      </c>
      <c r="C8" s="288"/>
      <c r="D8" s="288"/>
      <c r="E8" s="288"/>
      <c r="F8" s="339"/>
      <c r="G8" s="288"/>
      <c r="H8" s="288"/>
    </row>
    <row r="9" spans="1:8" ht="28.5" customHeight="1">
      <c r="A9" s="207" t="s">
        <v>172</v>
      </c>
      <c r="B9" s="370">
        <v>1050</v>
      </c>
      <c r="C9" s="288"/>
      <c r="D9" s="288"/>
      <c r="E9" s="288"/>
      <c r="F9" s="339"/>
      <c r="G9" s="288"/>
      <c r="H9" s="288"/>
    </row>
    <row r="10" spans="1:8">
      <c r="A10" s="207" t="s">
        <v>173</v>
      </c>
      <c r="B10" s="370">
        <v>700</v>
      </c>
      <c r="C10" s="288"/>
      <c r="D10" s="288"/>
      <c r="E10" s="288"/>
      <c r="F10" s="339"/>
      <c r="G10" s="288"/>
      <c r="H10" s="288"/>
    </row>
    <row r="11" spans="1:8">
      <c r="A11" s="207" t="s">
        <v>174</v>
      </c>
      <c r="B11" s="629">
        <v>1400</v>
      </c>
      <c r="C11" s="288"/>
      <c r="D11" s="288"/>
      <c r="E11" s="288"/>
      <c r="F11" s="339"/>
      <c r="G11" s="288"/>
      <c r="H11" s="288"/>
    </row>
    <row r="12" spans="1:8">
      <c r="A12" s="207" t="s">
        <v>175</v>
      </c>
      <c r="B12" s="629"/>
      <c r="C12" s="288"/>
      <c r="D12" s="288"/>
      <c r="E12" s="288"/>
      <c r="F12" s="339"/>
      <c r="G12" s="288"/>
      <c r="H12" s="288"/>
    </row>
    <row r="13" spans="1:8">
      <c r="A13" s="207" t="s">
        <v>176</v>
      </c>
      <c r="B13" s="370">
        <v>210</v>
      </c>
      <c r="C13" s="288"/>
      <c r="D13" s="288"/>
      <c r="E13" s="288"/>
      <c r="F13" s="339"/>
      <c r="G13" s="288"/>
      <c r="H13" s="288"/>
    </row>
    <row r="14" spans="1:8" ht="16.5" customHeight="1">
      <c r="A14" s="207" t="s">
        <v>177</v>
      </c>
      <c r="B14" s="361">
        <v>2000</v>
      </c>
      <c r="C14" s="288"/>
      <c r="D14" s="288"/>
      <c r="E14" s="288"/>
      <c r="F14" s="339"/>
      <c r="G14" s="288"/>
      <c r="H14" s="288"/>
    </row>
    <row r="15" spans="1:8">
      <c r="A15" s="368" t="s">
        <v>178</v>
      </c>
      <c r="B15" s="372">
        <v>6760</v>
      </c>
      <c r="C15" s="288"/>
      <c r="D15" s="288"/>
      <c r="E15" s="288"/>
      <c r="F15" s="339"/>
      <c r="G15" s="288"/>
      <c r="H15" s="288"/>
    </row>
    <row r="16" spans="1:8" s="280" customFormat="1">
      <c r="A16" s="369" t="s">
        <v>179</v>
      </c>
      <c r="B16" s="373">
        <v>10000</v>
      </c>
      <c r="C16" s="339"/>
      <c r="D16" s="339"/>
      <c r="E16" s="339"/>
      <c r="F16" s="339"/>
      <c r="G16" s="339"/>
      <c r="H16" s="339"/>
    </row>
    <row r="17" spans="1:8" s="280" customFormat="1">
      <c r="A17" s="340"/>
      <c r="B17" s="341"/>
      <c r="C17" s="339"/>
      <c r="D17" s="339"/>
      <c r="E17" s="339"/>
      <c r="F17" s="339"/>
      <c r="G17" s="339"/>
      <c r="H17" s="339"/>
    </row>
    <row r="18" spans="1:8" s="343" customFormat="1">
      <c r="A18" s="340"/>
      <c r="B18" s="341"/>
      <c r="C18" s="342"/>
      <c r="D18" s="342"/>
      <c r="E18" s="342"/>
      <c r="F18" s="342"/>
      <c r="G18" s="342"/>
      <c r="H18" s="342"/>
    </row>
    <row r="19" spans="1:8" ht="32.25" customHeight="1">
      <c r="A19" s="628" t="s">
        <v>300</v>
      </c>
      <c r="B19" s="628"/>
      <c r="C19" s="628"/>
      <c r="D19" s="628"/>
      <c r="E19" s="628"/>
      <c r="F19" s="288"/>
      <c r="G19" s="339"/>
      <c r="H19" s="288"/>
    </row>
    <row r="20" spans="1:8" s="257" customFormat="1" ht="48" customHeight="1" thickBot="1">
      <c r="A20" s="91" t="s">
        <v>30</v>
      </c>
      <c r="B20" s="91" t="s">
        <v>31</v>
      </c>
      <c r="C20" s="91" t="s">
        <v>687</v>
      </c>
      <c r="D20" s="91" t="s">
        <v>455</v>
      </c>
      <c r="E20" s="91" t="s">
        <v>456</v>
      </c>
      <c r="F20" s="344"/>
      <c r="G20" s="342"/>
      <c r="H20" s="344"/>
    </row>
    <row r="21" spans="1:8" s="257" customFormat="1">
      <c r="A21" s="630" t="s">
        <v>33</v>
      </c>
      <c r="B21" s="631"/>
      <c r="C21" s="631"/>
      <c r="D21" s="631"/>
      <c r="E21" s="632"/>
      <c r="F21" s="344"/>
      <c r="G21" s="342"/>
      <c r="H21" s="344"/>
    </row>
    <row r="22" spans="1:8" s="257" customFormat="1">
      <c r="A22" s="294" t="s">
        <v>2</v>
      </c>
      <c r="B22" s="253" t="s">
        <v>3</v>
      </c>
      <c r="C22" s="253">
        <v>1</v>
      </c>
      <c r="D22" s="345">
        <v>9100</v>
      </c>
      <c r="E22" s="346">
        <v>9100</v>
      </c>
      <c r="F22" s="344"/>
      <c r="G22" s="342"/>
      <c r="H22" s="344"/>
    </row>
    <row r="23" spans="1:8" s="257" customFormat="1" ht="25.5">
      <c r="A23" s="294" t="s">
        <v>4</v>
      </c>
      <c r="B23" s="253" t="s">
        <v>5</v>
      </c>
      <c r="C23" s="253">
        <v>5</v>
      </c>
      <c r="D23" s="345">
        <v>4000</v>
      </c>
      <c r="E23" s="346">
        <v>5000</v>
      </c>
      <c r="F23" s="344"/>
      <c r="G23" s="342"/>
      <c r="H23" s="344"/>
    </row>
    <row r="24" spans="1:8" s="257" customFormat="1">
      <c r="A24" s="294" t="s">
        <v>6</v>
      </c>
      <c r="B24" s="253" t="s">
        <v>7</v>
      </c>
      <c r="C24" s="253">
        <v>2</v>
      </c>
      <c r="D24" s="345">
        <v>4100</v>
      </c>
      <c r="E24" s="346">
        <v>4100</v>
      </c>
      <c r="F24" s="344"/>
      <c r="G24" s="342"/>
      <c r="H24" s="344"/>
    </row>
    <row r="25" spans="1:8" s="257" customFormat="1">
      <c r="A25" s="294" t="s">
        <v>8</v>
      </c>
      <c r="B25" s="253" t="s">
        <v>9</v>
      </c>
      <c r="C25" s="253">
        <v>1</v>
      </c>
      <c r="D25" s="345">
        <v>0</v>
      </c>
      <c r="E25" s="346">
        <v>10375</v>
      </c>
      <c r="F25" s="344"/>
      <c r="G25" s="342"/>
      <c r="H25" s="344"/>
    </row>
    <row r="26" spans="1:8" s="257" customFormat="1" ht="13.5" thickBot="1">
      <c r="A26" s="374"/>
      <c r="B26" s="375"/>
      <c r="C26" s="389" t="s">
        <v>52</v>
      </c>
      <c r="D26" s="376">
        <f>SUM(D22:D25)</f>
        <v>17200</v>
      </c>
      <c r="E26" s="377">
        <f>SUM(E22:E25)</f>
        <v>28575</v>
      </c>
      <c r="F26" s="344"/>
      <c r="G26" s="342"/>
      <c r="H26" s="344"/>
    </row>
    <row r="27" spans="1:8" s="257" customFormat="1">
      <c r="A27" s="630" t="s">
        <v>392</v>
      </c>
      <c r="B27" s="631"/>
      <c r="C27" s="631"/>
      <c r="D27" s="631"/>
      <c r="E27" s="632"/>
      <c r="F27" s="344"/>
      <c r="G27" s="342"/>
      <c r="H27" s="344"/>
    </row>
    <row r="28" spans="1:8" s="257" customFormat="1">
      <c r="A28" s="294" t="s">
        <v>2</v>
      </c>
      <c r="B28" s="253" t="s">
        <v>3</v>
      </c>
      <c r="C28" s="253">
        <v>2</v>
      </c>
      <c r="D28" s="347">
        <v>18200</v>
      </c>
      <c r="E28" s="348">
        <v>18200</v>
      </c>
      <c r="F28" s="344"/>
      <c r="G28" s="342"/>
      <c r="H28" s="344"/>
    </row>
    <row r="29" spans="1:8" s="257" customFormat="1" ht="25.5">
      <c r="A29" s="294" t="s">
        <v>4</v>
      </c>
      <c r="B29" s="253" t="s">
        <v>5</v>
      </c>
      <c r="C29" s="253">
        <v>5</v>
      </c>
      <c r="D29" s="347">
        <v>4000</v>
      </c>
      <c r="E29" s="348">
        <v>5000</v>
      </c>
      <c r="F29" s="344"/>
      <c r="G29" s="342"/>
      <c r="H29" s="344"/>
    </row>
    <row r="30" spans="1:8" s="257" customFormat="1">
      <c r="A30" s="294" t="s">
        <v>6</v>
      </c>
      <c r="B30" s="253" t="s">
        <v>7</v>
      </c>
      <c r="C30" s="253">
        <v>4</v>
      </c>
      <c r="D30" s="347">
        <v>8200</v>
      </c>
      <c r="E30" s="348">
        <v>8200</v>
      </c>
      <c r="F30" s="344"/>
      <c r="G30" s="342"/>
      <c r="H30" s="344"/>
    </row>
    <row r="31" spans="1:8" s="257" customFormat="1">
      <c r="A31" s="294" t="s">
        <v>8</v>
      </c>
      <c r="B31" s="253" t="s">
        <v>9</v>
      </c>
      <c r="C31" s="253">
        <v>2</v>
      </c>
      <c r="D31" s="347">
        <v>20750</v>
      </c>
      <c r="E31" s="348">
        <v>20750</v>
      </c>
      <c r="F31" s="344"/>
      <c r="G31" s="342"/>
      <c r="H31" s="344"/>
    </row>
    <row r="32" spans="1:8" s="257" customFormat="1" ht="13.5" thickBot="1">
      <c r="A32" s="374"/>
      <c r="B32" s="375"/>
      <c r="C32" s="389" t="s">
        <v>52</v>
      </c>
      <c r="D32" s="378">
        <f>SUM(D28:D31)</f>
        <v>51150</v>
      </c>
      <c r="E32" s="379">
        <f>SUM(E28:E31)</f>
        <v>52150</v>
      </c>
      <c r="F32" s="344"/>
      <c r="G32" s="342"/>
      <c r="H32" s="344"/>
    </row>
    <row r="33" spans="1:8" s="257" customFormat="1">
      <c r="A33" s="630" t="s">
        <v>34</v>
      </c>
      <c r="B33" s="631"/>
      <c r="C33" s="631"/>
      <c r="D33" s="631"/>
      <c r="E33" s="632"/>
      <c r="F33" s="344"/>
      <c r="G33" s="342"/>
      <c r="H33" s="344"/>
    </row>
    <row r="34" spans="1:8" s="257" customFormat="1">
      <c r="A34" s="294" t="s">
        <v>2</v>
      </c>
      <c r="B34" s="253" t="s">
        <v>3</v>
      </c>
      <c r="C34" s="253">
        <v>3</v>
      </c>
      <c r="D34" s="347">
        <v>27300</v>
      </c>
      <c r="E34" s="348">
        <v>27300</v>
      </c>
      <c r="F34" s="344"/>
      <c r="G34" s="342"/>
      <c r="H34" s="344"/>
    </row>
    <row r="35" spans="1:8" s="257" customFormat="1" ht="25.5">
      <c r="A35" s="294" t="s">
        <v>4</v>
      </c>
      <c r="B35" s="253" t="s">
        <v>5</v>
      </c>
      <c r="C35" s="253">
        <v>5</v>
      </c>
      <c r="D35" s="347">
        <v>4000</v>
      </c>
      <c r="E35" s="348">
        <v>5000</v>
      </c>
      <c r="F35" s="344"/>
      <c r="G35" s="342"/>
      <c r="H35" s="344"/>
    </row>
    <row r="36" spans="1:8" s="257" customFormat="1">
      <c r="A36" s="294" t="s">
        <v>6</v>
      </c>
      <c r="B36" s="253" t="s">
        <v>7</v>
      </c>
      <c r="C36" s="253">
        <v>8</v>
      </c>
      <c r="D36" s="347">
        <v>16400</v>
      </c>
      <c r="E36" s="348">
        <v>16400</v>
      </c>
      <c r="F36" s="344"/>
      <c r="G36" s="342"/>
      <c r="H36" s="344"/>
    </row>
    <row r="37" spans="1:8" s="257" customFormat="1">
      <c r="A37" s="294" t="s">
        <v>8</v>
      </c>
      <c r="B37" s="253" t="s">
        <v>9</v>
      </c>
      <c r="C37" s="253">
        <v>3</v>
      </c>
      <c r="D37" s="348">
        <v>31125</v>
      </c>
      <c r="E37" s="348">
        <v>31125</v>
      </c>
      <c r="F37" s="344"/>
      <c r="G37" s="342"/>
      <c r="H37" s="344"/>
    </row>
    <row r="38" spans="1:8" s="257" customFormat="1" ht="13.5" thickBot="1">
      <c r="A38" s="380"/>
      <c r="B38" s="381"/>
      <c r="C38" s="388" t="s">
        <v>52</v>
      </c>
      <c r="D38" s="382">
        <f>SUM(D34:D37)</f>
        <v>78825</v>
      </c>
      <c r="E38" s="383">
        <f>SUM(E34:E37)</f>
        <v>79825</v>
      </c>
      <c r="F38" s="344"/>
      <c r="G38" s="342"/>
      <c r="H38" s="344"/>
    </row>
    <row r="39" spans="1:8" s="257" customFormat="1">
      <c r="A39" s="384"/>
      <c r="B39" s="384"/>
      <c r="C39" s="384"/>
      <c r="D39" s="385"/>
      <c r="E39" s="386"/>
      <c r="F39" s="344"/>
      <c r="G39" s="342"/>
      <c r="H39" s="344"/>
    </row>
    <row r="40" spans="1:8">
      <c r="A40" s="288"/>
      <c r="B40" s="288"/>
      <c r="C40" s="288"/>
      <c r="D40" s="288"/>
      <c r="E40" s="288"/>
      <c r="F40" s="288"/>
      <c r="G40" s="339"/>
      <c r="H40" s="288"/>
    </row>
    <row r="41" spans="1:8" ht="35.25" customHeight="1">
      <c r="A41" s="626" t="s">
        <v>301</v>
      </c>
      <c r="B41" s="626"/>
      <c r="C41" s="626"/>
      <c r="D41" s="387"/>
      <c r="E41" s="387"/>
      <c r="F41" s="117"/>
      <c r="G41" s="117"/>
      <c r="H41" s="117"/>
    </row>
    <row r="42" spans="1:8" ht="30" customHeight="1">
      <c r="A42" s="591" t="s">
        <v>21</v>
      </c>
      <c r="B42" s="591" t="s">
        <v>228</v>
      </c>
      <c r="C42" s="591"/>
      <c r="D42" s="288"/>
      <c r="E42" s="288"/>
      <c r="F42" s="288"/>
      <c r="G42" s="339"/>
      <c r="H42" s="288"/>
    </row>
    <row r="43" spans="1:8">
      <c r="A43" s="591"/>
      <c r="B43" s="184" t="s">
        <v>678</v>
      </c>
      <c r="C43" s="184" t="s">
        <v>679</v>
      </c>
      <c r="D43" s="288"/>
      <c r="E43" s="288"/>
      <c r="F43" s="288"/>
      <c r="G43" s="339"/>
      <c r="H43" s="288"/>
    </row>
    <row r="44" spans="1:8" ht="25.5">
      <c r="A44" s="617" t="s">
        <v>26</v>
      </c>
      <c r="B44" s="207" t="s">
        <v>27</v>
      </c>
      <c r="C44" s="207" t="s">
        <v>28</v>
      </c>
      <c r="D44" s="288"/>
      <c r="E44" s="288"/>
      <c r="F44" s="288"/>
      <c r="G44" s="339"/>
      <c r="H44" s="288"/>
    </row>
    <row r="45" spans="1:8" ht="25.5">
      <c r="A45" s="617"/>
      <c r="B45" s="207" t="s">
        <v>24</v>
      </c>
      <c r="C45" s="207" t="s">
        <v>25</v>
      </c>
      <c r="D45" s="288"/>
      <c r="E45" s="288"/>
      <c r="F45" s="288"/>
      <c r="G45" s="339"/>
      <c r="H45" s="288"/>
    </row>
    <row r="46" spans="1:8" ht="38.25">
      <c r="A46" s="617"/>
      <c r="B46" s="207" t="s">
        <v>22</v>
      </c>
      <c r="C46" s="207" t="s">
        <v>23</v>
      </c>
      <c r="D46" s="288"/>
      <c r="E46" s="288"/>
      <c r="F46" s="288"/>
      <c r="G46" s="339"/>
      <c r="H46" s="288"/>
    </row>
    <row r="47" spans="1:8" ht="17.25" customHeight="1" thickBot="1">
      <c r="A47" s="189" t="s">
        <v>108</v>
      </c>
      <c r="B47" s="168">
        <v>14761</v>
      </c>
      <c r="C47" s="169">
        <v>2287</v>
      </c>
      <c r="D47" s="288"/>
      <c r="E47" s="288"/>
      <c r="F47" s="288"/>
      <c r="G47" s="339"/>
      <c r="H47" s="288"/>
    </row>
    <row r="48" spans="1:8" ht="73.5" customHeight="1">
      <c r="A48" s="577" t="s">
        <v>107</v>
      </c>
      <c r="B48" s="577"/>
      <c r="C48" s="577"/>
      <c r="D48" s="577"/>
      <c r="E48" s="577"/>
      <c r="F48" s="230"/>
      <c r="G48" s="230"/>
      <c r="H48" s="230"/>
    </row>
    <row r="49" spans="1:8">
      <c r="A49" s="288" t="s">
        <v>17</v>
      </c>
      <c r="B49" s="288"/>
      <c r="C49" s="288"/>
      <c r="D49" s="288"/>
      <c r="E49" s="288"/>
      <c r="F49" s="288"/>
      <c r="G49" s="339"/>
      <c r="H49" s="288"/>
    </row>
    <row r="50" spans="1:8">
      <c r="A50" s="288" t="s">
        <v>18</v>
      </c>
      <c r="B50" s="288"/>
      <c r="C50" s="288"/>
      <c r="D50" s="288"/>
      <c r="E50" s="288"/>
      <c r="F50" s="288"/>
      <c r="G50" s="339"/>
      <c r="H50" s="288"/>
    </row>
    <row r="51" spans="1:8">
      <c r="A51" s="288" t="s">
        <v>19</v>
      </c>
      <c r="B51" s="288"/>
      <c r="C51" s="288"/>
      <c r="D51" s="288"/>
      <c r="E51" s="288"/>
      <c r="F51" s="288"/>
      <c r="G51" s="339"/>
      <c r="H51" s="288"/>
    </row>
    <row r="52" spans="1:8">
      <c r="A52" s="288" t="s">
        <v>20</v>
      </c>
      <c r="B52" s="288"/>
      <c r="C52" s="288"/>
      <c r="D52" s="288"/>
      <c r="E52" s="288"/>
      <c r="F52" s="288"/>
      <c r="G52" s="339"/>
      <c r="H52" s="288"/>
    </row>
    <row r="53" spans="1:8">
      <c r="A53" s="288"/>
      <c r="B53" s="288"/>
      <c r="C53" s="288"/>
      <c r="D53" s="288"/>
      <c r="E53" s="288"/>
      <c r="F53" s="288"/>
      <c r="G53" s="339"/>
      <c r="H53" s="288"/>
    </row>
    <row r="54" spans="1:8">
      <c r="A54" s="288"/>
      <c r="B54" s="288"/>
      <c r="C54" s="288"/>
      <c r="D54" s="288"/>
      <c r="E54" s="288"/>
      <c r="F54" s="288"/>
      <c r="G54" s="339"/>
      <c r="H54" s="288"/>
    </row>
    <row r="55" spans="1:8" ht="21.75" customHeight="1">
      <c r="A55" s="598" t="s">
        <v>303</v>
      </c>
      <c r="B55" s="598"/>
      <c r="C55" s="598"/>
      <c r="D55" s="288"/>
      <c r="E55" s="288"/>
      <c r="F55" s="288"/>
      <c r="G55" s="339"/>
      <c r="H55" s="288"/>
    </row>
    <row r="56" spans="1:8" ht="33" customHeight="1">
      <c r="A56" s="369" t="s">
        <v>43</v>
      </c>
      <c r="B56" s="367" t="s">
        <v>170</v>
      </c>
      <c r="C56" s="367" t="s">
        <v>457</v>
      </c>
      <c r="D56" s="288"/>
      <c r="E56" s="288"/>
      <c r="F56" s="288"/>
      <c r="G56" s="339"/>
      <c r="H56" s="288"/>
    </row>
    <row r="57" spans="1:8" ht="25.5">
      <c r="A57" s="607" t="s">
        <v>40</v>
      </c>
      <c r="B57" s="207" t="s">
        <v>393</v>
      </c>
      <c r="C57" s="392">
        <v>3500</v>
      </c>
      <c r="D57" s="288"/>
      <c r="E57" s="288"/>
      <c r="F57" s="288"/>
      <c r="G57" s="339"/>
      <c r="H57" s="288"/>
    </row>
    <row r="58" spans="1:8" ht="25.5">
      <c r="A58" s="607"/>
      <c r="B58" s="186" t="s">
        <v>180</v>
      </c>
      <c r="C58" s="392">
        <v>18400</v>
      </c>
      <c r="D58" s="288"/>
      <c r="E58" s="288"/>
      <c r="F58" s="288"/>
      <c r="G58" s="339"/>
      <c r="H58" s="288"/>
    </row>
    <row r="59" spans="1:8">
      <c r="A59" s="607"/>
      <c r="B59" s="186" t="s">
        <v>181</v>
      </c>
      <c r="C59" s="392">
        <v>1515</v>
      </c>
      <c r="D59" s="288"/>
      <c r="E59" s="288"/>
      <c r="F59" s="288"/>
      <c r="G59" s="339"/>
      <c r="H59" s="288"/>
    </row>
    <row r="60" spans="1:8" ht="38.25">
      <c r="A60" s="607"/>
      <c r="B60" s="186" t="s">
        <v>182</v>
      </c>
      <c r="C60" s="393" t="s">
        <v>42</v>
      </c>
      <c r="D60" s="288"/>
      <c r="E60" s="288"/>
      <c r="F60" s="288"/>
      <c r="G60" s="339"/>
      <c r="H60" s="288"/>
    </row>
    <row r="61" spans="1:8">
      <c r="A61" s="607"/>
      <c r="B61" s="368" t="s">
        <v>178</v>
      </c>
      <c r="C61" s="394">
        <v>23415</v>
      </c>
      <c r="D61" s="288"/>
      <c r="E61" s="288"/>
      <c r="F61" s="288"/>
      <c r="G61" s="339"/>
      <c r="H61" s="288"/>
    </row>
    <row r="62" spans="1:8">
      <c r="A62" s="288" t="s">
        <v>41</v>
      </c>
      <c r="B62" s="288"/>
      <c r="C62" s="288"/>
      <c r="D62" s="288"/>
      <c r="E62" s="288"/>
      <c r="F62" s="288"/>
      <c r="G62" s="339"/>
      <c r="H62" s="288"/>
    </row>
    <row r="63" spans="1:8">
      <c r="A63" s="288"/>
      <c r="B63" s="288"/>
      <c r="C63" s="288"/>
      <c r="D63" s="288"/>
      <c r="E63" s="288"/>
      <c r="F63" s="288"/>
      <c r="G63" s="339"/>
      <c r="H63" s="288"/>
    </row>
    <row r="64" spans="1:8">
      <c r="A64" s="288"/>
      <c r="B64" s="288"/>
      <c r="C64" s="288"/>
      <c r="D64" s="288"/>
      <c r="E64" s="288"/>
      <c r="F64" s="288"/>
      <c r="G64" s="339"/>
      <c r="H64" s="288"/>
    </row>
    <row r="65" spans="1:8" ht="23.25" customHeight="1">
      <c r="A65" s="599" t="s">
        <v>302</v>
      </c>
      <c r="B65" s="599"/>
      <c r="C65" s="288"/>
      <c r="D65" s="288"/>
      <c r="E65" s="288"/>
      <c r="F65" s="288"/>
      <c r="G65" s="339"/>
      <c r="H65" s="288"/>
    </row>
    <row r="66" spans="1:8" ht="30.75" customHeight="1">
      <c r="A66" s="367" t="s">
        <v>170</v>
      </c>
      <c r="B66" s="367" t="s">
        <v>457</v>
      </c>
      <c r="C66" s="288"/>
      <c r="D66" s="288"/>
      <c r="E66" s="288"/>
      <c r="F66" s="288"/>
      <c r="G66" s="339"/>
      <c r="H66" s="288"/>
    </row>
    <row r="67" spans="1:8" ht="55.5" customHeight="1">
      <c r="A67" s="186" t="s">
        <v>680</v>
      </c>
      <c r="B67" s="391">
        <v>3000</v>
      </c>
      <c r="C67" s="288"/>
      <c r="D67" s="288"/>
      <c r="E67" s="288"/>
      <c r="F67" s="288"/>
      <c r="G67" s="339"/>
      <c r="H67" s="288"/>
    </row>
    <row r="68" spans="1:8" ht="81.75" customHeight="1">
      <c r="A68" s="207" t="s">
        <v>681</v>
      </c>
      <c r="B68" s="391">
        <v>100000</v>
      </c>
      <c r="C68" s="288"/>
      <c r="D68" s="288"/>
      <c r="E68" s="288"/>
      <c r="F68" s="288"/>
      <c r="G68" s="339"/>
      <c r="H68" s="288"/>
    </row>
    <row r="69" spans="1:8" ht="17.25" customHeight="1">
      <c r="A69" s="340"/>
      <c r="B69" s="390"/>
      <c r="C69" s="339"/>
      <c r="D69" s="288"/>
      <c r="E69" s="288"/>
      <c r="F69" s="288"/>
      <c r="G69" s="339"/>
      <c r="H69" s="288"/>
    </row>
    <row r="70" spans="1:8">
      <c r="A70" s="288"/>
      <c r="B70" s="288"/>
      <c r="C70" s="288"/>
      <c r="D70" s="288"/>
      <c r="E70" s="288"/>
      <c r="F70" s="288"/>
      <c r="G70" s="339"/>
      <c r="H70" s="288"/>
    </row>
    <row r="71" spans="1:8" ht="19.5" customHeight="1">
      <c r="A71" s="603" t="s">
        <v>304</v>
      </c>
      <c r="B71" s="603"/>
      <c r="C71" s="603"/>
      <c r="D71" s="603"/>
      <c r="E71" s="603"/>
      <c r="F71" s="288"/>
      <c r="G71" s="339"/>
      <c r="H71" s="288"/>
    </row>
    <row r="72" spans="1:8" ht="48" customHeight="1">
      <c r="A72" s="600" t="s">
        <v>229</v>
      </c>
      <c r="B72" s="601"/>
      <c r="C72" s="601"/>
      <c r="D72" s="601"/>
      <c r="E72" s="602"/>
      <c r="F72" s="7"/>
      <c r="G72" s="7"/>
      <c r="H72" s="288"/>
    </row>
    <row r="73" spans="1:8" ht="12.75" customHeight="1">
      <c r="A73" s="183"/>
      <c r="B73" s="183"/>
      <c r="C73" s="183"/>
      <c r="D73" s="183"/>
      <c r="E73" s="183"/>
      <c r="F73" s="7"/>
      <c r="G73" s="7"/>
      <c r="H73" s="288"/>
    </row>
    <row r="74" spans="1:8">
      <c r="A74" s="349"/>
      <c r="B74" s="349"/>
      <c r="C74" s="349"/>
      <c r="D74" s="349"/>
      <c r="E74" s="349"/>
      <c r="F74" s="349"/>
      <c r="G74" s="350"/>
      <c r="H74" s="288"/>
    </row>
    <row r="75" spans="1:8" s="280" customFormat="1" ht="24.75" customHeight="1">
      <c r="A75" s="604" t="s">
        <v>305</v>
      </c>
      <c r="B75" s="604"/>
      <c r="C75" s="604"/>
      <c r="D75" s="604"/>
      <c r="E75" s="604"/>
      <c r="F75" s="604"/>
      <c r="G75" s="604"/>
      <c r="H75" s="339"/>
    </row>
    <row r="76" spans="1:8" s="280" customFormat="1" ht="15.75" customHeight="1">
      <c r="A76" s="618" t="s">
        <v>0</v>
      </c>
      <c r="B76" s="620" t="s">
        <v>1</v>
      </c>
      <c r="C76" s="618" t="s">
        <v>306</v>
      </c>
      <c r="D76" s="608" t="s">
        <v>183</v>
      </c>
      <c r="E76" s="609"/>
      <c r="F76" s="591" t="s">
        <v>184</v>
      </c>
      <c r="G76" s="591"/>
      <c r="H76" s="342"/>
    </row>
    <row r="77" spans="1:8" s="280" customFormat="1">
      <c r="A77" s="619"/>
      <c r="B77" s="621"/>
      <c r="C77" s="619"/>
      <c r="D77" s="92" t="s">
        <v>49</v>
      </c>
      <c r="E77" s="92" t="s">
        <v>50</v>
      </c>
      <c r="F77" s="92" t="s">
        <v>49</v>
      </c>
      <c r="G77" s="92" t="s">
        <v>50</v>
      </c>
      <c r="H77" s="93"/>
    </row>
    <row r="78" spans="1:8" s="280" customFormat="1" ht="15" customHeight="1">
      <c r="A78" s="610" t="s">
        <v>296</v>
      </c>
      <c r="B78" s="611" t="s">
        <v>185</v>
      </c>
      <c r="C78" s="352" t="s">
        <v>230</v>
      </c>
      <c r="D78" s="353">
        <v>0</v>
      </c>
      <c r="E78" s="353">
        <v>0</v>
      </c>
      <c r="F78" s="353">
        <v>0</v>
      </c>
      <c r="G78" s="353">
        <v>0</v>
      </c>
      <c r="H78" s="605"/>
    </row>
    <row r="79" spans="1:8" s="280" customFormat="1">
      <c r="A79" s="611"/>
      <c r="B79" s="611"/>
      <c r="C79" s="352" t="s">
        <v>231</v>
      </c>
      <c r="D79" s="353">
        <v>1800</v>
      </c>
      <c r="E79" s="353">
        <v>2000</v>
      </c>
      <c r="F79" s="353">
        <v>1800</v>
      </c>
      <c r="G79" s="353">
        <v>2000</v>
      </c>
      <c r="H79" s="605"/>
    </row>
    <row r="80" spans="1:8" s="280" customFormat="1">
      <c r="A80" s="611"/>
      <c r="B80" s="611"/>
      <c r="C80" s="253" t="s">
        <v>232</v>
      </c>
      <c r="D80" s="355">
        <v>0</v>
      </c>
      <c r="E80" s="355">
        <v>0</v>
      </c>
      <c r="F80" s="353">
        <v>5000</v>
      </c>
      <c r="G80" s="353">
        <v>10000</v>
      </c>
      <c r="H80" s="605"/>
    </row>
    <row r="81" spans="1:15" s="280" customFormat="1">
      <c r="A81" s="611"/>
      <c r="B81" s="611"/>
      <c r="C81" s="94" t="s">
        <v>52</v>
      </c>
      <c r="D81" s="170">
        <f>SUM(D78:D80)</f>
        <v>1800</v>
      </c>
      <c r="E81" s="170">
        <f>SUM(E78:E80)</f>
        <v>2000</v>
      </c>
      <c r="F81" s="171">
        <f>SUM(F78:F80)</f>
        <v>6800</v>
      </c>
      <c r="G81" s="171">
        <f>SUM(G78:G80)</f>
        <v>12000</v>
      </c>
      <c r="H81" s="627"/>
    </row>
    <row r="82" spans="1:15" s="280" customFormat="1" ht="15" customHeight="1">
      <c r="A82" s="610" t="s">
        <v>296</v>
      </c>
      <c r="B82" s="611" t="s">
        <v>186</v>
      </c>
      <c r="C82" s="352" t="s">
        <v>230</v>
      </c>
      <c r="D82" s="353">
        <v>5000</v>
      </c>
      <c r="E82" s="353">
        <v>5000</v>
      </c>
      <c r="F82" s="356" t="s">
        <v>53</v>
      </c>
      <c r="G82" s="356" t="s">
        <v>53</v>
      </c>
      <c r="H82" s="605"/>
    </row>
    <row r="83" spans="1:15" s="280" customFormat="1" ht="16.5" customHeight="1">
      <c r="A83" s="611"/>
      <c r="B83" s="611"/>
      <c r="C83" s="352" t="s">
        <v>231</v>
      </c>
      <c r="D83" s="353">
        <v>1800</v>
      </c>
      <c r="E83" s="353">
        <v>2000</v>
      </c>
      <c r="F83" s="356" t="s">
        <v>53</v>
      </c>
      <c r="G83" s="356" t="s">
        <v>53</v>
      </c>
      <c r="H83" s="627"/>
    </row>
    <row r="84" spans="1:15" s="280" customFormat="1">
      <c r="A84" s="611"/>
      <c r="B84" s="611"/>
      <c r="C84" s="253" t="s">
        <v>232</v>
      </c>
      <c r="D84" s="353">
        <v>3000</v>
      </c>
      <c r="E84" s="353">
        <v>3000</v>
      </c>
      <c r="F84" s="356" t="s">
        <v>53</v>
      </c>
      <c r="G84" s="356" t="s">
        <v>53</v>
      </c>
      <c r="H84" s="627"/>
    </row>
    <row r="85" spans="1:15" s="280" customFormat="1">
      <c r="A85" s="611"/>
      <c r="B85" s="611"/>
      <c r="C85" s="94" t="s">
        <v>52</v>
      </c>
      <c r="D85" s="166">
        <f>SUM(D82:D84)</f>
        <v>9800</v>
      </c>
      <c r="E85" s="166">
        <f>SUM(E82:E84)</f>
        <v>10000</v>
      </c>
      <c r="F85" s="167" t="s">
        <v>53</v>
      </c>
      <c r="G85" s="167" t="s">
        <v>53</v>
      </c>
      <c r="H85" s="627"/>
    </row>
    <row r="86" spans="1:15" s="280" customFormat="1">
      <c r="A86" s="342" t="s">
        <v>48</v>
      </c>
      <c r="B86" s="342"/>
      <c r="C86" s="342"/>
      <c r="D86" s="342"/>
      <c r="E86" s="342"/>
      <c r="F86" s="95"/>
      <c r="G86" s="96"/>
      <c r="H86" s="96"/>
      <c r="I86" s="357"/>
      <c r="J86" s="357"/>
      <c r="K86" s="358"/>
      <c r="L86" s="358"/>
      <c r="M86" s="359"/>
    </row>
    <row r="87" spans="1:15" s="280" customFormat="1">
      <c r="A87" s="342" t="s">
        <v>245</v>
      </c>
      <c r="B87" s="342"/>
      <c r="C87" s="342"/>
      <c r="D87" s="342"/>
      <c r="E87" s="342"/>
      <c r="F87" s="95"/>
      <c r="G87" s="96"/>
      <c r="H87" s="96"/>
      <c r="I87" s="357"/>
      <c r="J87" s="357"/>
      <c r="K87" s="357"/>
      <c r="L87" s="357"/>
      <c r="M87" s="357"/>
      <c r="N87" s="357"/>
      <c r="O87" s="357"/>
    </row>
    <row r="88" spans="1:15" s="280" customFormat="1" ht="33" customHeight="1">
      <c r="A88" s="605" t="s">
        <v>435</v>
      </c>
      <c r="B88" s="605"/>
      <c r="C88" s="605"/>
      <c r="D88" s="605"/>
      <c r="E88" s="605"/>
      <c r="F88" s="605"/>
      <c r="G88" s="605"/>
      <c r="H88" s="96"/>
      <c r="I88" s="357"/>
      <c r="J88" s="357"/>
      <c r="K88" s="357"/>
      <c r="L88" s="357"/>
      <c r="M88" s="357"/>
      <c r="N88" s="357"/>
      <c r="O88" s="357"/>
    </row>
    <row r="89" spans="1:15" s="280" customFormat="1">
      <c r="A89" s="342" t="s">
        <v>246</v>
      </c>
      <c r="B89" s="342"/>
      <c r="C89" s="342"/>
      <c r="D89" s="342"/>
      <c r="E89" s="342"/>
      <c r="F89" s="95"/>
      <c r="G89" s="96"/>
      <c r="H89" s="96"/>
      <c r="I89" s="357"/>
      <c r="J89" s="357"/>
      <c r="K89" s="358"/>
      <c r="L89" s="358"/>
      <c r="M89" s="359"/>
    </row>
    <row r="90" spans="1:15" s="280" customFormat="1">
      <c r="A90" s="342"/>
      <c r="B90" s="342"/>
      <c r="C90" s="342"/>
      <c r="D90" s="342"/>
      <c r="E90" s="342"/>
      <c r="F90" s="95"/>
      <c r="G90" s="96"/>
      <c r="H90" s="96"/>
      <c r="I90" s="357"/>
      <c r="J90" s="357"/>
      <c r="K90" s="358"/>
      <c r="L90" s="358"/>
      <c r="M90" s="359"/>
    </row>
    <row r="91" spans="1:15" ht="16.5" customHeight="1">
      <c r="A91" s="256"/>
      <c r="B91" s="97"/>
      <c r="C91" s="256"/>
      <c r="D91" s="349"/>
      <c r="E91" s="349"/>
      <c r="F91" s="349"/>
      <c r="G91" s="350"/>
      <c r="H91" s="288"/>
    </row>
    <row r="92" spans="1:15" ht="23.25" customHeight="1">
      <c r="A92" s="599" t="s">
        <v>307</v>
      </c>
      <c r="B92" s="599"/>
      <c r="C92" s="350"/>
      <c r="D92" s="350"/>
      <c r="E92" s="339"/>
      <c r="F92" s="339"/>
      <c r="G92" s="350"/>
      <c r="H92" s="350"/>
    </row>
    <row r="93" spans="1:15" ht="15" customHeight="1">
      <c r="A93" s="607" t="s">
        <v>29</v>
      </c>
      <c r="B93" s="98" t="s">
        <v>394</v>
      </c>
      <c r="C93" s="339"/>
      <c r="D93" s="339"/>
      <c r="E93" s="339"/>
      <c r="F93" s="339"/>
      <c r="G93" s="339"/>
      <c r="H93" s="339"/>
    </row>
    <row r="94" spans="1:15" ht="18.75" customHeight="1">
      <c r="A94" s="607"/>
      <c r="B94" s="253" t="s">
        <v>187</v>
      </c>
      <c r="C94" s="339"/>
      <c r="D94" s="339"/>
      <c r="E94" s="339"/>
      <c r="F94" s="339"/>
      <c r="G94" s="339"/>
      <c r="H94" s="339"/>
    </row>
    <row r="95" spans="1:15">
      <c r="A95" s="607"/>
      <c r="B95" s="253" t="s">
        <v>188</v>
      </c>
      <c r="C95" s="339"/>
      <c r="D95" s="339"/>
      <c r="E95" s="339"/>
      <c r="F95" s="339"/>
      <c r="G95" s="339"/>
      <c r="H95" s="339"/>
    </row>
    <row r="96" spans="1:15">
      <c r="A96" s="607"/>
      <c r="B96" s="253" t="s">
        <v>189</v>
      </c>
      <c r="C96" s="339"/>
      <c r="D96" s="339"/>
      <c r="E96" s="339"/>
      <c r="F96" s="339"/>
      <c r="G96" s="339"/>
      <c r="H96" s="339"/>
    </row>
    <row r="97" spans="1:8" ht="25.5">
      <c r="A97" s="607"/>
      <c r="B97" s="253" t="s">
        <v>190</v>
      </c>
      <c r="C97" s="339"/>
      <c r="D97" s="339"/>
      <c r="E97" s="339"/>
      <c r="F97" s="339"/>
      <c r="G97" s="339"/>
      <c r="H97" s="339"/>
    </row>
    <row r="98" spans="1:8" ht="25.5">
      <c r="A98" s="607"/>
      <c r="B98" s="253" t="s">
        <v>191</v>
      </c>
      <c r="C98" s="339"/>
      <c r="D98" s="339"/>
      <c r="E98" s="339"/>
      <c r="F98" s="339"/>
      <c r="G98" s="339"/>
      <c r="H98" s="339"/>
    </row>
    <row r="99" spans="1:8" ht="25.5">
      <c r="A99" s="607"/>
      <c r="B99" s="253" t="s">
        <v>192</v>
      </c>
      <c r="C99" s="339"/>
      <c r="D99" s="339"/>
      <c r="E99" s="339"/>
      <c r="F99" s="339"/>
      <c r="G99" s="339"/>
      <c r="H99" s="339"/>
    </row>
    <row r="100" spans="1:8" ht="41.25" customHeight="1">
      <c r="A100" s="607"/>
      <c r="B100" s="98" t="s">
        <v>395</v>
      </c>
      <c r="C100" s="339"/>
      <c r="D100" s="339"/>
      <c r="E100" s="339"/>
      <c r="F100" s="339"/>
      <c r="G100" s="339"/>
      <c r="H100" s="339"/>
    </row>
    <row r="101" spans="1:8">
      <c r="A101" s="288" t="s">
        <v>48</v>
      </c>
      <c r="B101" s="339"/>
      <c r="C101" s="339"/>
      <c r="D101" s="339"/>
      <c r="E101" s="339"/>
      <c r="F101" s="339"/>
      <c r="G101" s="339"/>
      <c r="H101" s="339"/>
    </row>
    <row r="102" spans="1:8" s="280" customFormat="1" ht="21" customHeight="1">
      <c r="A102" s="606" t="s">
        <v>193</v>
      </c>
      <c r="B102" s="606"/>
      <c r="C102" s="606"/>
      <c r="D102" s="606"/>
      <c r="E102" s="606"/>
      <c r="F102" s="606"/>
      <c r="G102" s="606"/>
      <c r="H102" s="606"/>
    </row>
    <row r="103" spans="1:8" s="280" customFormat="1">
      <c r="A103" s="339" t="s">
        <v>194</v>
      </c>
      <c r="B103" s="339"/>
      <c r="C103" s="339"/>
      <c r="D103" s="339"/>
      <c r="E103" s="339"/>
      <c r="F103" s="339"/>
      <c r="G103" s="339"/>
      <c r="H103" s="339"/>
    </row>
    <row r="104" spans="1:8">
      <c r="A104" s="288"/>
      <c r="B104" s="288"/>
      <c r="C104" s="288"/>
      <c r="D104" s="288"/>
      <c r="E104" s="288"/>
      <c r="F104" s="288"/>
      <c r="G104" s="339"/>
      <c r="H104" s="288"/>
    </row>
    <row r="105" spans="1:8">
      <c r="A105" s="597" t="s">
        <v>0</v>
      </c>
      <c r="B105" s="595" t="s">
        <v>233</v>
      </c>
      <c r="C105" s="596"/>
      <c r="D105" s="596"/>
      <c r="E105" s="622" t="s">
        <v>51</v>
      </c>
      <c r="F105" s="288"/>
      <c r="G105" s="339"/>
      <c r="H105" s="288"/>
    </row>
    <row r="106" spans="1:8" ht="17.25" customHeight="1">
      <c r="A106" s="597"/>
      <c r="B106" s="100" t="s">
        <v>306</v>
      </c>
      <c r="C106" s="396" t="s">
        <v>462</v>
      </c>
      <c r="D106" s="396" t="s">
        <v>463</v>
      </c>
      <c r="E106" s="623"/>
      <c r="F106" s="288"/>
      <c r="G106" s="339"/>
      <c r="H106" s="288"/>
    </row>
    <row r="107" spans="1:8" ht="24.75" customHeight="1">
      <c r="A107" s="592" t="s">
        <v>688</v>
      </c>
      <c r="B107" s="360" t="s">
        <v>230</v>
      </c>
      <c r="C107" s="361">
        <v>27500</v>
      </c>
      <c r="D107" s="361">
        <v>112000</v>
      </c>
      <c r="E107" s="610" t="s">
        <v>54</v>
      </c>
      <c r="F107" s="288"/>
      <c r="G107" s="339"/>
      <c r="H107" s="288"/>
    </row>
    <row r="108" spans="1:8" ht="25.5" customHeight="1">
      <c r="A108" s="593"/>
      <c r="B108" s="360" t="s">
        <v>231</v>
      </c>
      <c r="C108" s="361">
        <v>1100</v>
      </c>
      <c r="D108" s="361">
        <v>5500</v>
      </c>
      <c r="E108" s="611"/>
      <c r="F108" s="288"/>
      <c r="G108" s="339"/>
      <c r="H108" s="288"/>
    </row>
    <row r="109" spans="1:8" ht="25.5" customHeight="1">
      <c r="A109" s="593"/>
      <c r="B109" s="207" t="s">
        <v>232</v>
      </c>
      <c r="C109" s="362" t="s">
        <v>308</v>
      </c>
      <c r="D109" s="362" t="s">
        <v>308</v>
      </c>
      <c r="E109" s="611"/>
      <c r="F109" s="288"/>
      <c r="G109" s="339"/>
      <c r="H109" s="288"/>
    </row>
    <row r="110" spans="1:8" ht="14.25" customHeight="1">
      <c r="A110" s="594"/>
      <c r="B110" s="397" t="s">
        <v>52</v>
      </c>
      <c r="C110" s="173">
        <f>SUM(C107:C108)</f>
        <v>28600</v>
      </c>
      <c r="D110" s="173">
        <f>SUM(D107:D108)</f>
        <v>117500</v>
      </c>
      <c r="E110" s="611"/>
      <c r="F110" s="288"/>
      <c r="G110" s="339"/>
      <c r="H110" s="288"/>
    </row>
    <row r="111" spans="1:8" s="288" customFormat="1" ht="38.25" customHeight="1">
      <c r="A111" s="592" t="s">
        <v>689</v>
      </c>
      <c r="B111" s="360" t="s">
        <v>230</v>
      </c>
      <c r="C111" s="361">
        <v>1024</v>
      </c>
      <c r="D111" s="361">
        <v>3048</v>
      </c>
      <c r="E111" s="610" t="s">
        <v>55</v>
      </c>
      <c r="G111" s="339"/>
    </row>
    <row r="112" spans="1:8" s="288" customFormat="1" ht="34.5" customHeight="1">
      <c r="A112" s="593"/>
      <c r="B112" s="360" t="s">
        <v>231</v>
      </c>
      <c r="C112" s="361">
        <v>0</v>
      </c>
      <c r="D112" s="361">
        <v>1100</v>
      </c>
      <c r="E112" s="611"/>
      <c r="G112" s="339"/>
    </row>
    <row r="113" spans="1:7" s="288" customFormat="1" ht="30.75" customHeight="1">
      <c r="A113" s="593"/>
      <c r="B113" s="207" t="s">
        <v>232</v>
      </c>
      <c r="C113" s="210" t="s">
        <v>308</v>
      </c>
      <c r="D113" s="210" t="s">
        <v>308</v>
      </c>
      <c r="E113" s="611"/>
      <c r="G113" s="339"/>
    </row>
    <row r="114" spans="1:7" s="288" customFormat="1" ht="15" customHeight="1">
      <c r="A114" s="594"/>
      <c r="B114" s="397" t="s">
        <v>52</v>
      </c>
      <c r="C114" s="174">
        <f>SUM(C111:C113)</f>
        <v>1024</v>
      </c>
      <c r="D114" s="174">
        <f>SUM(D111:D113)</f>
        <v>4148</v>
      </c>
      <c r="E114" s="611"/>
      <c r="G114" s="339"/>
    </row>
    <row r="115" spans="1:7" s="288" customFormat="1" ht="44.25" customHeight="1">
      <c r="A115" s="592" t="s">
        <v>690</v>
      </c>
      <c r="B115" s="360" t="s">
        <v>230</v>
      </c>
      <c r="C115" s="361">
        <v>512</v>
      </c>
      <c r="D115" s="361">
        <v>1524</v>
      </c>
      <c r="E115" s="610" t="s">
        <v>436</v>
      </c>
      <c r="G115" s="339"/>
    </row>
    <row r="116" spans="1:7" s="288" customFormat="1" ht="45" customHeight="1">
      <c r="A116" s="593"/>
      <c r="B116" s="360" t="s">
        <v>231</v>
      </c>
      <c r="C116" s="361">
        <v>0</v>
      </c>
      <c r="D116" s="361">
        <v>2200</v>
      </c>
      <c r="E116" s="611"/>
      <c r="G116" s="339"/>
    </row>
    <row r="117" spans="1:7" s="288" customFormat="1" ht="44.25" customHeight="1">
      <c r="A117" s="593"/>
      <c r="B117" s="207" t="s">
        <v>232</v>
      </c>
      <c r="C117" s="210" t="s">
        <v>308</v>
      </c>
      <c r="D117" s="210" t="s">
        <v>308</v>
      </c>
      <c r="E117" s="611"/>
      <c r="G117" s="339"/>
    </row>
    <row r="118" spans="1:7" s="288" customFormat="1" ht="15" customHeight="1">
      <c r="A118" s="594"/>
      <c r="B118" s="397" t="s">
        <v>52</v>
      </c>
      <c r="C118" s="174">
        <f>SUM(C115:C117)</f>
        <v>512</v>
      </c>
      <c r="D118" s="174">
        <f>SUM(D115:D117)</f>
        <v>3724</v>
      </c>
      <c r="E118" s="611"/>
      <c r="G118" s="339"/>
    </row>
    <row r="119" spans="1:7" s="288" customFormat="1" ht="37.5" customHeight="1">
      <c r="A119" s="592" t="s">
        <v>691</v>
      </c>
      <c r="B119" s="360" t="s">
        <v>230</v>
      </c>
      <c r="C119" s="361">
        <v>768</v>
      </c>
      <c r="D119" s="361">
        <v>7572</v>
      </c>
      <c r="E119" s="610" t="s">
        <v>56</v>
      </c>
      <c r="G119" s="339"/>
    </row>
    <row r="120" spans="1:7" s="288" customFormat="1" ht="35.25" customHeight="1">
      <c r="A120" s="593"/>
      <c r="B120" s="360" t="s">
        <v>231</v>
      </c>
      <c r="C120" s="361">
        <v>0</v>
      </c>
      <c r="D120" s="361">
        <v>5500</v>
      </c>
      <c r="E120" s="611"/>
      <c r="G120" s="339"/>
    </row>
    <row r="121" spans="1:7" s="288" customFormat="1" ht="34.5" customHeight="1">
      <c r="A121" s="593"/>
      <c r="B121" s="207" t="s">
        <v>232</v>
      </c>
      <c r="C121" s="210" t="s">
        <v>308</v>
      </c>
      <c r="D121" s="210" t="s">
        <v>308</v>
      </c>
      <c r="E121" s="611"/>
      <c r="G121" s="339"/>
    </row>
    <row r="122" spans="1:7" s="288" customFormat="1" ht="17.25" customHeight="1">
      <c r="A122" s="594"/>
      <c r="B122" s="397" t="s">
        <v>52</v>
      </c>
      <c r="C122" s="175">
        <f>SUM(C119:C121)</f>
        <v>768</v>
      </c>
      <c r="D122" s="175">
        <f>SUM(D119:D121)</f>
        <v>13072</v>
      </c>
      <c r="E122" s="611"/>
      <c r="G122" s="339"/>
    </row>
    <row r="123" spans="1:7" s="288" customFormat="1" ht="36" customHeight="1">
      <c r="A123" s="592" t="s">
        <v>692</v>
      </c>
      <c r="B123" s="360" t="s">
        <v>230</v>
      </c>
      <c r="C123" s="361">
        <v>768</v>
      </c>
      <c r="D123" s="361">
        <v>7572</v>
      </c>
      <c r="E123" s="610" t="s">
        <v>57</v>
      </c>
      <c r="G123" s="339"/>
    </row>
    <row r="124" spans="1:7" s="288" customFormat="1" ht="29.25" customHeight="1">
      <c r="A124" s="593"/>
      <c r="B124" s="360" t="s">
        <v>231</v>
      </c>
      <c r="C124" s="361">
        <v>0</v>
      </c>
      <c r="D124" s="361">
        <v>4000</v>
      </c>
      <c r="E124" s="611"/>
      <c r="G124" s="339"/>
    </row>
    <row r="125" spans="1:7" s="288" customFormat="1" ht="30" customHeight="1">
      <c r="A125" s="593"/>
      <c r="B125" s="207" t="s">
        <v>232</v>
      </c>
      <c r="C125" s="360" t="s">
        <v>308</v>
      </c>
      <c r="D125" s="360" t="s">
        <v>308</v>
      </c>
      <c r="E125" s="611"/>
      <c r="G125" s="339"/>
    </row>
    <row r="126" spans="1:7" s="288" customFormat="1" ht="18" customHeight="1">
      <c r="A126" s="594"/>
      <c r="B126" s="397" t="s">
        <v>52</v>
      </c>
      <c r="C126" s="174">
        <f>SUM(C123:C125)</f>
        <v>768</v>
      </c>
      <c r="D126" s="174">
        <f>SUM(D123:D125)</f>
        <v>11572</v>
      </c>
      <c r="E126" s="611"/>
      <c r="G126" s="339"/>
    </row>
    <row r="127" spans="1:7" s="288" customFormat="1" ht="27" customHeight="1">
      <c r="A127" s="592" t="s">
        <v>693</v>
      </c>
      <c r="B127" s="360" t="s">
        <v>230</v>
      </c>
      <c r="C127" s="361">
        <v>66000</v>
      </c>
      <c r="D127" s="361">
        <v>200000</v>
      </c>
      <c r="E127" s="610" t="s">
        <v>58</v>
      </c>
      <c r="G127" s="339"/>
    </row>
    <row r="128" spans="1:7" s="288" customFormat="1" ht="20.25" customHeight="1">
      <c r="A128" s="593"/>
      <c r="B128" s="360" t="s">
        <v>231</v>
      </c>
      <c r="C128" s="361">
        <v>2200</v>
      </c>
      <c r="D128" s="361">
        <v>5500</v>
      </c>
      <c r="E128" s="611"/>
      <c r="G128" s="339"/>
    </row>
    <row r="129" spans="1:8" s="288" customFormat="1" ht="19.5" customHeight="1">
      <c r="A129" s="593"/>
      <c r="B129" s="207" t="s">
        <v>232</v>
      </c>
      <c r="C129" s="210" t="s">
        <v>308</v>
      </c>
      <c r="D129" s="210" t="s">
        <v>308</v>
      </c>
      <c r="E129" s="611"/>
      <c r="G129" s="339"/>
    </row>
    <row r="130" spans="1:8" s="288" customFormat="1" ht="21" customHeight="1">
      <c r="A130" s="594"/>
      <c r="B130" s="397" t="s">
        <v>52</v>
      </c>
      <c r="C130" s="174">
        <f>SUM(C127:C129)</f>
        <v>68200</v>
      </c>
      <c r="D130" s="174">
        <f>SUM(D127:D129)</f>
        <v>205500</v>
      </c>
      <c r="E130" s="611"/>
      <c r="G130" s="339"/>
    </row>
    <row r="131" spans="1:8" s="288" customFormat="1" ht="36.75" customHeight="1">
      <c r="A131" s="592" t="s">
        <v>694</v>
      </c>
      <c r="B131" s="360" t="s">
        <v>230</v>
      </c>
      <c r="C131" s="361">
        <v>1536</v>
      </c>
      <c r="D131" s="361">
        <v>10644</v>
      </c>
      <c r="E131" s="610" t="s">
        <v>59</v>
      </c>
      <c r="G131" s="339"/>
    </row>
    <row r="132" spans="1:8" s="288" customFormat="1" ht="32.25" customHeight="1">
      <c r="A132" s="593"/>
      <c r="B132" s="360" t="s">
        <v>231</v>
      </c>
      <c r="C132" s="361">
        <v>2200</v>
      </c>
      <c r="D132" s="361">
        <v>22000</v>
      </c>
      <c r="E132" s="611"/>
      <c r="G132" s="339"/>
    </row>
    <row r="133" spans="1:8" s="288" customFormat="1" ht="33" customHeight="1">
      <c r="A133" s="593"/>
      <c r="B133" s="207" t="s">
        <v>232</v>
      </c>
      <c r="C133" s="210" t="s">
        <v>308</v>
      </c>
      <c r="D133" s="210" t="s">
        <v>308</v>
      </c>
      <c r="E133" s="611"/>
      <c r="G133" s="339"/>
    </row>
    <row r="134" spans="1:8" s="288" customFormat="1" ht="14.25" customHeight="1">
      <c r="A134" s="594"/>
      <c r="B134" s="397" t="s">
        <v>52</v>
      </c>
      <c r="C134" s="174">
        <f>SUM(C131:C133)</f>
        <v>3736</v>
      </c>
      <c r="D134" s="174">
        <f>SUM(D131:D133)</f>
        <v>32644</v>
      </c>
      <c r="E134" s="611"/>
      <c r="G134" s="339"/>
    </row>
    <row r="135" spans="1:8" s="288" customFormat="1" ht="14.25" customHeight="1">
      <c r="A135" s="340"/>
      <c r="B135" s="398"/>
      <c r="C135" s="399"/>
      <c r="D135" s="399"/>
      <c r="E135" s="342"/>
      <c r="G135" s="339"/>
    </row>
    <row r="136" spans="1:8">
      <c r="A136" s="288"/>
      <c r="B136" s="288"/>
      <c r="C136" s="288"/>
      <c r="D136" s="288"/>
      <c r="E136" s="288"/>
      <c r="F136" s="288"/>
      <c r="G136" s="339"/>
      <c r="H136" s="288"/>
    </row>
    <row r="137" spans="1:8" ht="27" customHeight="1">
      <c r="A137" s="624" t="s">
        <v>309</v>
      </c>
      <c r="B137" s="624"/>
      <c r="C137" s="624"/>
      <c r="D137" s="624"/>
      <c r="E137" s="624"/>
      <c r="F137" s="624"/>
      <c r="G137" s="624"/>
      <c r="H137" s="624"/>
    </row>
    <row r="138" spans="1:8" ht="71.25" customHeight="1">
      <c r="A138" s="100" t="s">
        <v>475</v>
      </c>
      <c r="B138" s="101" t="s">
        <v>84</v>
      </c>
      <c r="C138" s="101" t="s">
        <v>85</v>
      </c>
      <c r="D138" s="101" t="s">
        <v>86</v>
      </c>
      <c r="E138" s="101" t="s">
        <v>458</v>
      </c>
      <c r="F138" s="101" t="s">
        <v>459</v>
      </c>
      <c r="G138" s="101" t="s">
        <v>460</v>
      </c>
      <c r="H138" s="101" t="s">
        <v>461</v>
      </c>
    </row>
    <row r="139" spans="1:8" ht="28.5" customHeight="1">
      <c r="A139" s="80" t="s">
        <v>695</v>
      </c>
      <c r="B139" s="80" t="s">
        <v>64</v>
      </c>
      <c r="C139" s="80" t="s">
        <v>78</v>
      </c>
      <c r="D139" s="80"/>
      <c r="E139" s="185">
        <v>3000</v>
      </c>
      <c r="F139" s="185">
        <v>3000</v>
      </c>
      <c r="G139" s="172">
        <f>SUM(E139:F139)</f>
        <v>6000</v>
      </c>
      <c r="H139" s="185">
        <v>8800</v>
      </c>
    </row>
    <row r="140" spans="1:8" ht="18.75" customHeight="1">
      <c r="A140" s="80" t="s">
        <v>716</v>
      </c>
      <c r="B140" s="80" t="s">
        <v>64</v>
      </c>
      <c r="C140" s="80" t="s">
        <v>78</v>
      </c>
      <c r="D140" s="80"/>
      <c r="E140" s="185">
        <v>3000</v>
      </c>
      <c r="F140" s="185">
        <v>3000</v>
      </c>
      <c r="G140" s="172">
        <f t="shared" ref="G140:G188" si="0">SUM(E140:F140)</f>
        <v>6000</v>
      </c>
      <c r="H140" s="185">
        <v>8800</v>
      </c>
    </row>
    <row r="141" spans="1:8" ht="15.75" customHeight="1">
      <c r="A141" s="80" t="s">
        <v>717</v>
      </c>
      <c r="B141" s="80" t="s">
        <v>64</v>
      </c>
      <c r="C141" s="80" t="s">
        <v>78</v>
      </c>
      <c r="D141" s="80"/>
      <c r="E141" s="185">
        <v>3000</v>
      </c>
      <c r="F141" s="185">
        <v>3000</v>
      </c>
      <c r="G141" s="172">
        <f t="shared" si="0"/>
        <v>6000</v>
      </c>
      <c r="H141" s="185">
        <v>8800</v>
      </c>
    </row>
    <row r="142" spans="1:8" ht="16.5" customHeight="1">
      <c r="A142" s="80" t="s">
        <v>718</v>
      </c>
      <c r="B142" s="80" t="s">
        <v>64</v>
      </c>
      <c r="C142" s="80" t="s">
        <v>78</v>
      </c>
      <c r="D142" s="80"/>
      <c r="E142" s="185">
        <v>3000</v>
      </c>
      <c r="F142" s="185">
        <v>3000</v>
      </c>
      <c r="G142" s="172">
        <f t="shared" si="0"/>
        <v>6000</v>
      </c>
      <c r="H142" s="185">
        <v>8800</v>
      </c>
    </row>
    <row r="143" spans="1:8" ht="108" customHeight="1">
      <c r="A143" s="186" t="s">
        <v>719</v>
      </c>
      <c r="B143" s="186" t="s">
        <v>65</v>
      </c>
      <c r="C143" s="186" t="s">
        <v>78</v>
      </c>
      <c r="D143" s="186" t="s">
        <v>87</v>
      </c>
      <c r="E143" s="185">
        <v>6000</v>
      </c>
      <c r="F143" s="185">
        <v>3000</v>
      </c>
      <c r="G143" s="172">
        <f t="shared" si="0"/>
        <v>9000</v>
      </c>
      <c r="H143" s="185">
        <v>8800</v>
      </c>
    </row>
    <row r="144" spans="1:8" ht="60" customHeight="1">
      <c r="A144" s="186" t="s">
        <v>720</v>
      </c>
      <c r="B144" s="186" t="s">
        <v>66</v>
      </c>
      <c r="C144" s="186" t="s">
        <v>78</v>
      </c>
      <c r="D144" s="186" t="s">
        <v>437</v>
      </c>
      <c r="E144" s="185">
        <v>12000</v>
      </c>
      <c r="F144" s="185">
        <v>3000</v>
      </c>
      <c r="G144" s="172">
        <f t="shared" si="0"/>
        <v>15000</v>
      </c>
      <c r="H144" s="185">
        <v>17600</v>
      </c>
    </row>
    <row r="145" spans="1:8" ht="72.75" customHeight="1">
      <c r="A145" s="613" t="s">
        <v>721</v>
      </c>
      <c r="B145" s="186" t="s">
        <v>67</v>
      </c>
      <c r="C145" s="186" t="s">
        <v>78</v>
      </c>
      <c r="D145" s="186" t="s">
        <v>88</v>
      </c>
      <c r="E145" s="185">
        <v>6000</v>
      </c>
      <c r="F145" s="185">
        <v>3000</v>
      </c>
      <c r="G145" s="172">
        <f t="shared" si="0"/>
        <v>9000</v>
      </c>
      <c r="H145" s="185">
        <v>8800</v>
      </c>
    </row>
    <row r="146" spans="1:8" ht="28.5" customHeight="1">
      <c r="A146" s="613"/>
      <c r="B146" s="186" t="s">
        <v>66</v>
      </c>
      <c r="C146" s="613" t="s">
        <v>78</v>
      </c>
      <c r="D146" s="613" t="s">
        <v>89</v>
      </c>
      <c r="E146" s="612">
        <v>9000</v>
      </c>
      <c r="F146" s="612">
        <v>3000</v>
      </c>
      <c r="G146" s="172">
        <f t="shared" si="0"/>
        <v>12000</v>
      </c>
      <c r="H146" s="612">
        <v>17600</v>
      </c>
    </row>
    <row r="147" spans="1:8" ht="28.5" customHeight="1">
      <c r="A147" s="613"/>
      <c r="B147" s="186" t="s">
        <v>68</v>
      </c>
      <c r="C147" s="613"/>
      <c r="D147" s="613"/>
      <c r="E147" s="612"/>
      <c r="F147" s="612"/>
      <c r="G147" s="172">
        <f t="shared" si="0"/>
        <v>0</v>
      </c>
      <c r="H147" s="612"/>
    </row>
    <row r="148" spans="1:8" ht="31.5" customHeight="1">
      <c r="A148" s="613"/>
      <c r="B148" s="186" t="s">
        <v>67</v>
      </c>
      <c r="C148" s="613"/>
      <c r="D148" s="613"/>
      <c r="E148" s="612"/>
      <c r="F148" s="612"/>
      <c r="G148" s="172">
        <f t="shared" si="0"/>
        <v>0</v>
      </c>
      <c r="H148" s="612"/>
    </row>
    <row r="149" spans="1:8" ht="42.75" customHeight="1">
      <c r="A149" s="186" t="s">
        <v>722</v>
      </c>
      <c r="B149" s="186" t="s">
        <v>66</v>
      </c>
      <c r="C149" s="186" t="s">
        <v>79</v>
      </c>
      <c r="D149" s="186" t="s">
        <v>90</v>
      </c>
      <c r="E149" s="185">
        <v>6000</v>
      </c>
      <c r="F149" s="185">
        <v>3000</v>
      </c>
      <c r="G149" s="172">
        <f t="shared" si="0"/>
        <v>9000</v>
      </c>
      <c r="H149" s="185">
        <v>8800</v>
      </c>
    </row>
    <row r="150" spans="1:8" ht="54.75" customHeight="1">
      <c r="A150" s="186" t="s">
        <v>723</v>
      </c>
      <c r="B150" s="186" t="s">
        <v>66</v>
      </c>
      <c r="C150" s="186" t="s">
        <v>80</v>
      </c>
      <c r="D150" s="186" t="s">
        <v>727</v>
      </c>
      <c r="E150" s="185">
        <v>6000</v>
      </c>
      <c r="F150" s="185">
        <v>3000</v>
      </c>
      <c r="G150" s="172">
        <f t="shared" si="0"/>
        <v>9000</v>
      </c>
      <c r="H150" s="185">
        <v>8800</v>
      </c>
    </row>
    <row r="151" spans="1:8" ht="57.75" customHeight="1">
      <c r="A151" s="613" t="s">
        <v>724</v>
      </c>
      <c r="B151" s="186" t="s">
        <v>66</v>
      </c>
      <c r="C151" s="186" t="s">
        <v>78</v>
      </c>
      <c r="D151" s="186" t="s">
        <v>682</v>
      </c>
      <c r="E151" s="612">
        <v>9000</v>
      </c>
      <c r="F151" s="612">
        <v>3000</v>
      </c>
      <c r="G151" s="172">
        <f t="shared" si="0"/>
        <v>12000</v>
      </c>
      <c r="H151" s="612">
        <v>17600</v>
      </c>
    </row>
    <row r="152" spans="1:8" ht="31.5" customHeight="1">
      <c r="A152" s="613"/>
      <c r="B152" s="186" t="s">
        <v>69</v>
      </c>
      <c r="C152" s="186" t="s">
        <v>78</v>
      </c>
      <c r="D152" s="186" t="s">
        <v>91</v>
      </c>
      <c r="E152" s="612"/>
      <c r="F152" s="612"/>
      <c r="G152" s="172">
        <f t="shared" si="0"/>
        <v>0</v>
      </c>
      <c r="H152" s="612"/>
    </row>
    <row r="153" spans="1:8" ht="29.25" customHeight="1">
      <c r="A153" s="613"/>
      <c r="B153" s="186" t="s">
        <v>70</v>
      </c>
      <c r="C153" s="186" t="s">
        <v>78</v>
      </c>
      <c r="D153" s="186" t="s">
        <v>92</v>
      </c>
      <c r="E153" s="612"/>
      <c r="F153" s="612"/>
      <c r="G153" s="172">
        <f t="shared" si="0"/>
        <v>0</v>
      </c>
      <c r="H153" s="612"/>
    </row>
    <row r="154" spans="1:8" ht="54" customHeight="1">
      <c r="A154" s="613"/>
      <c r="B154" s="186" t="s">
        <v>67</v>
      </c>
      <c r="C154" s="186" t="s">
        <v>78</v>
      </c>
      <c r="D154" s="186" t="s">
        <v>93</v>
      </c>
      <c r="E154" s="185">
        <v>12000</v>
      </c>
      <c r="F154" s="185">
        <v>3000</v>
      </c>
      <c r="G154" s="172">
        <f t="shared" si="0"/>
        <v>15000</v>
      </c>
      <c r="H154" s="185">
        <v>17600</v>
      </c>
    </row>
    <row r="155" spans="1:8" ht="69" customHeight="1">
      <c r="A155" s="186" t="s">
        <v>725</v>
      </c>
      <c r="B155" s="186" t="s">
        <v>71</v>
      </c>
      <c r="C155" s="186" t="s">
        <v>94</v>
      </c>
      <c r="D155" s="186" t="s">
        <v>95</v>
      </c>
      <c r="E155" s="185">
        <v>15000</v>
      </c>
      <c r="F155" s="185">
        <v>10000</v>
      </c>
      <c r="G155" s="172">
        <f t="shared" si="0"/>
        <v>25000</v>
      </c>
      <c r="H155" s="185">
        <v>54000</v>
      </c>
    </row>
    <row r="156" spans="1:8" ht="152.25" customHeight="1">
      <c r="A156" s="186" t="s">
        <v>726</v>
      </c>
      <c r="B156" s="186" t="s">
        <v>72</v>
      </c>
      <c r="C156" s="186" t="s">
        <v>96</v>
      </c>
      <c r="D156" s="186" t="s">
        <v>97</v>
      </c>
      <c r="E156" s="185">
        <v>15000</v>
      </c>
      <c r="F156" s="185" t="s">
        <v>82</v>
      </c>
      <c r="G156" s="172">
        <f t="shared" si="0"/>
        <v>15000</v>
      </c>
      <c r="H156" s="185">
        <v>54000</v>
      </c>
    </row>
    <row r="157" spans="1:8">
      <c r="A157" s="613" t="s">
        <v>696</v>
      </c>
      <c r="B157" s="613" t="s">
        <v>73</v>
      </c>
      <c r="C157" s="613" t="s">
        <v>78</v>
      </c>
      <c r="D157" s="613" t="s">
        <v>98</v>
      </c>
      <c r="E157" s="614">
        <v>15000</v>
      </c>
      <c r="F157" s="614">
        <v>9000</v>
      </c>
      <c r="G157" s="172">
        <f t="shared" si="0"/>
        <v>24000</v>
      </c>
      <c r="H157" s="614">
        <v>35200</v>
      </c>
    </row>
    <row r="158" spans="1:8">
      <c r="A158" s="613"/>
      <c r="B158" s="613"/>
      <c r="C158" s="613"/>
      <c r="D158" s="613"/>
      <c r="E158" s="614"/>
      <c r="F158" s="614"/>
      <c r="G158" s="172">
        <f t="shared" si="0"/>
        <v>0</v>
      </c>
      <c r="H158" s="614"/>
    </row>
    <row r="159" spans="1:8" ht="81.75" customHeight="1">
      <c r="A159" s="613"/>
      <c r="B159" s="613"/>
      <c r="C159" s="613"/>
      <c r="D159" s="613"/>
      <c r="E159" s="614"/>
      <c r="F159" s="614"/>
      <c r="G159" s="172">
        <f t="shared" si="0"/>
        <v>0</v>
      </c>
      <c r="H159" s="614"/>
    </row>
    <row r="160" spans="1:8">
      <c r="A160" s="613"/>
      <c r="B160" s="613" t="s">
        <v>396</v>
      </c>
      <c r="C160" s="613" t="s">
        <v>99</v>
      </c>
      <c r="D160" s="613" t="s">
        <v>438</v>
      </c>
      <c r="E160" s="614"/>
      <c r="F160" s="614"/>
      <c r="G160" s="172">
        <f t="shared" si="0"/>
        <v>0</v>
      </c>
      <c r="H160" s="614"/>
    </row>
    <row r="161" spans="1:8">
      <c r="A161" s="613"/>
      <c r="B161" s="613"/>
      <c r="C161" s="613"/>
      <c r="D161" s="613"/>
      <c r="E161" s="614"/>
      <c r="F161" s="614"/>
      <c r="G161" s="172">
        <f t="shared" si="0"/>
        <v>0</v>
      </c>
      <c r="H161" s="614"/>
    </row>
    <row r="162" spans="1:8">
      <c r="A162" s="613"/>
      <c r="B162" s="613"/>
      <c r="C162" s="613"/>
      <c r="D162" s="613"/>
      <c r="E162" s="614"/>
      <c r="F162" s="614"/>
      <c r="G162" s="172">
        <f t="shared" si="0"/>
        <v>0</v>
      </c>
      <c r="H162" s="614"/>
    </row>
    <row r="163" spans="1:8">
      <c r="A163" s="613"/>
      <c r="B163" s="613" t="s">
        <v>74</v>
      </c>
      <c r="C163" s="613"/>
      <c r="D163" s="613"/>
      <c r="E163" s="614"/>
      <c r="F163" s="614"/>
      <c r="G163" s="172">
        <f t="shared" si="0"/>
        <v>0</v>
      </c>
      <c r="H163" s="614"/>
    </row>
    <row r="164" spans="1:8">
      <c r="A164" s="613"/>
      <c r="B164" s="613"/>
      <c r="C164" s="613"/>
      <c r="D164" s="613"/>
      <c r="E164" s="614"/>
      <c r="F164" s="614"/>
      <c r="G164" s="172">
        <f t="shared" si="0"/>
        <v>0</v>
      </c>
      <c r="H164" s="614"/>
    </row>
    <row r="165" spans="1:8">
      <c r="A165" s="613"/>
      <c r="B165" s="613"/>
      <c r="C165" s="613"/>
      <c r="D165" s="613"/>
      <c r="E165" s="614"/>
      <c r="F165" s="614"/>
      <c r="G165" s="172">
        <f t="shared" si="0"/>
        <v>0</v>
      </c>
      <c r="H165" s="614"/>
    </row>
    <row r="166" spans="1:8" ht="87" customHeight="1">
      <c r="A166" s="613"/>
      <c r="B166" s="613"/>
      <c r="C166" s="613"/>
      <c r="D166" s="613"/>
      <c r="E166" s="614"/>
      <c r="F166" s="614"/>
      <c r="G166" s="172">
        <f t="shared" si="0"/>
        <v>0</v>
      </c>
      <c r="H166" s="614"/>
    </row>
    <row r="167" spans="1:8">
      <c r="A167" s="613" t="s">
        <v>697</v>
      </c>
      <c r="B167" s="613" t="s">
        <v>75</v>
      </c>
      <c r="C167" s="613" t="s">
        <v>83</v>
      </c>
      <c r="D167" s="613" t="s">
        <v>728</v>
      </c>
      <c r="E167" s="614">
        <v>15000</v>
      </c>
      <c r="F167" s="612">
        <v>6000</v>
      </c>
      <c r="G167" s="172">
        <f t="shared" si="0"/>
        <v>21000</v>
      </c>
      <c r="H167" s="612">
        <v>17600</v>
      </c>
    </row>
    <row r="168" spans="1:8" ht="213.75" customHeight="1">
      <c r="A168" s="613"/>
      <c r="B168" s="613"/>
      <c r="C168" s="613"/>
      <c r="D168" s="613"/>
      <c r="E168" s="614"/>
      <c r="F168" s="612"/>
      <c r="G168" s="172">
        <v>0</v>
      </c>
      <c r="H168" s="612"/>
    </row>
    <row r="169" spans="1:8" ht="24" customHeight="1">
      <c r="A169" s="615" t="s">
        <v>698</v>
      </c>
      <c r="B169" s="613" t="s">
        <v>76</v>
      </c>
      <c r="C169" s="613" t="s">
        <v>100</v>
      </c>
      <c r="D169" s="613" t="s">
        <v>101</v>
      </c>
      <c r="E169" s="616">
        <v>3000</v>
      </c>
      <c r="F169" s="612">
        <v>3000</v>
      </c>
      <c r="G169" s="172">
        <f t="shared" si="0"/>
        <v>6000</v>
      </c>
      <c r="H169" s="612">
        <v>8800</v>
      </c>
    </row>
    <row r="170" spans="1:8" ht="24" customHeight="1">
      <c r="A170" s="615"/>
      <c r="B170" s="613"/>
      <c r="C170" s="613"/>
      <c r="D170" s="613"/>
      <c r="E170" s="616"/>
      <c r="F170" s="612"/>
      <c r="G170" s="172">
        <f t="shared" si="0"/>
        <v>0</v>
      </c>
      <c r="H170" s="612"/>
    </row>
    <row r="171" spans="1:8" ht="24" customHeight="1">
      <c r="A171" s="615"/>
      <c r="B171" s="613"/>
      <c r="C171" s="613"/>
      <c r="D171" s="613"/>
      <c r="E171" s="616"/>
      <c r="F171" s="612"/>
      <c r="G171" s="172">
        <f t="shared" si="0"/>
        <v>0</v>
      </c>
      <c r="H171" s="612"/>
    </row>
    <row r="172" spans="1:8" ht="54" customHeight="1">
      <c r="A172" s="186" t="s">
        <v>699</v>
      </c>
      <c r="B172" s="187"/>
      <c r="C172" s="186" t="s">
        <v>102</v>
      </c>
      <c r="D172" s="186"/>
      <c r="E172" s="188">
        <v>9000</v>
      </c>
      <c r="F172" s="185">
        <v>3000</v>
      </c>
      <c r="G172" s="172">
        <f t="shared" si="0"/>
        <v>12000</v>
      </c>
      <c r="H172" s="185">
        <v>17600</v>
      </c>
    </row>
    <row r="173" spans="1:8" ht="30" customHeight="1">
      <c r="A173" s="186" t="s">
        <v>715</v>
      </c>
      <c r="B173" s="186" t="s">
        <v>77</v>
      </c>
      <c r="C173" s="186" t="s">
        <v>103</v>
      </c>
      <c r="D173" s="186"/>
      <c r="E173" s="185">
        <v>9000</v>
      </c>
      <c r="F173" s="185">
        <v>10000</v>
      </c>
      <c r="G173" s="172">
        <f t="shared" si="0"/>
        <v>19000</v>
      </c>
      <c r="H173" s="185">
        <v>54000</v>
      </c>
    </row>
    <row r="174" spans="1:8" ht="28.5" customHeight="1">
      <c r="A174" s="186" t="s">
        <v>714</v>
      </c>
      <c r="B174" s="186" t="s">
        <v>77</v>
      </c>
      <c r="C174" s="186" t="s">
        <v>104</v>
      </c>
      <c r="D174" s="186"/>
      <c r="E174" s="185">
        <v>9000</v>
      </c>
      <c r="F174" s="185">
        <v>10000</v>
      </c>
      <c r="G174" s="172">
        <f t="shared" si="0"/>
        <v>19000</v>
      </c>
      <c r="H174" s="185">
        <v>54000</v>
      </c>
    </row>
    <row r="175" spans="1:8" ht="29.25" customHeight="1">
      <c r="A175" s="186" t="s">
        <v>700</v>
      </c>
      <c r="B175" s="186" t="s">
        <v>77</v>
      </c>
      <c r="C175" s="186" t="s">
        <v>104</v>
      </c>
      <c r="D175" s="186"/>
      <c r="E175" s="185">
        <v>9000</v>
      </c>
      <c r="F175" s="185">
        <v>10000</v>
      </c>
      <c r="G175" s="172">
        <f t="shared" si="0"/>
        <v>19000</v>
      </c>
      <c r="H175" s="185">
        <v>54000</v>
      </c>
    </row>
    <row r="176" spans="1:8" ht="29.25" customHeight="1">
      <c r="A176" s="186" t="s">
        <v>701</v>
      </c>
      <c r="B176" s="186" t="s">
        <v>77</v>
      </c>
      <c r="C176" s="186" t="s">
        <v>104</v>
      </c>
      <c r="D176" s="186"/>
      <c r="E176" s="185">
        <v>9000</v>
      </c>
      <c r="F176" s="185">
        <v>10000</v>
      </c>
      <c r="G176" s="172">
        <f t="shared" si="0"/>
        <v>19000</v>
      </c>
      <c r="H176" s="185">
        <v>15000</v>
      </c>
    </row>
    <row r="177" spans="1:8" ht="28.5" customHeight="1">
      <c r="A177" s="186" t="s">
        <v>712</v>
      </c>
      <c r="B177" s="186" t="s">
        <v>77</v>
      </c>
      <c r="C177" s="186" t="s">
        <v>104</v>
      </c>
      <c r="D177" s="186"/>
      <c r="E177" s="185">
        <v>9000</v>
      </c>
      <c r="F177" s="185">
        <v>10000</v>
      </c>
      <c r="G177" s="172">
        <f t="shared" si="0"/>
        <v>19000</v>
      </c>
      <c r="H177" s="185">
        <v>15000</v>
      </c>
    </row>
    <row r="178" spans="1:8" ht="29.25" customHeight="1">
      <c r="A178" s="186" t="s">
        <v>702</v>
      </c>
      <c r="B178" s="186" t="s">
        <v>77</v>
      </c>
      <c r="C178" s="186" t="s">
        <v>104</v>
      </c>
      <c r="D178" s="186"/>
      <c r="E178" s="185">
        <v>12000</v>
      </c>
      <c r="F178" s="185">
        <v>10000</v>
      </c>
      <c r="G178" s="172">
        <f t="shared" si="0"/>
        <v>22000</v>
      </c>
      <c r="H178" s="185">
        <v>54000</v>
      </c>
    </row>
    <row r="179" spans="1:8" ht="28.5" customHeight="1">
      <c r="A179" s="186" t="s">
        <v>703</v>
      </c>
      <c r="B179" s="186" t="s">
        <v>77</v>
      </c>
      <c r="C179" s="186" t="s">
        <v>104</v>
      </c>
      <c r="D179" s="186"/>
      <c r="E179" s="185">
        <v>9000</v>
      </c>
      <c r="F179" s="185">
        <v>10000</v>
      </c>
      <c r="G179" s="172">
        <f t="shared" si="0"/>
        <v>19000</v>
      </c>
      <c r="H179" s="185">
        <v>15000</v>
      </c>
    </row>
    <row r="180" spans="1:8" ht="28.5" customHeight="1">
      <c r="A180" s="186" t="s">
        <v>713</v>
      </c>
      <c r="B180" s="186" t="s">
        <v>77</v>
      </c>
      <c r="C180" s="186" t="s">
        <v>104</v>
      </c>
      <c r="D180" s="186"/>
      <c r="E180" s="185">
        <v>15000</v>
      </c>
      <c r="F180" s="185">
        <v>10000</v>
      </c>
      <c r="G180" s="172">
        <f t="shared" si="0"/>
        <v>25000</v>
      </c>
      <c r="H180" s="185">
        <v>54000</v>
      </c>
    </row>
    <row r="181" spans="1:8" ht="30" customHeight="1">
      <c r="A181" s="186" t="s">
        <v>704</v>
      </c>
      <c r="B181" s="186" t="s">
        <v>77</v>
      </c>
      <c r="C181" s="186" t="s">
        <v>104</v>
      </c>
      <c r="D181" s="186"/>
      <c r="E181" s="185">
        <v>12000</v>
      </c>
      <c r="F181" s="185">
        <v>10000</v>
      </c>
      <c r="G181" s="172">
        <f t="shared" si="0"/>
        <v>22000</v>
      </c>
      <c r="H181" s="185">
        <v>54000</v>
      </c>
    </row>
    <row r="182" spans="1:8" ht="29.25" customHeight="1">
      <c r="A182" s="186" t="s">
        <v>705</v>
      </c>
      <c r="B182" s="186" t="s">
        <v>77</v>
      </c>
      <c r="C182" s="186" t="s">
        <v>104</v>
      </c>
      <c r="D182" s="186"/>
      <c r="E182" s="185">
        <v>9000</v>
      </c>
      <c r="F182" s="185">
        <v>10000</v>
      </c>
      <c r="G182" s="172">
        <f t="shared" si="0"/>
        <v>19000</v>
      </c>
      <c r="H182" s="185">
        <v>15000</v>
      </c>
    </row>
    <row r="183" spans="1:8" ht="32.25" customHeight="1">
      <c r="A183" s="186" t="s">
        <v>706</v>
      </c>
      <c r="B183" s="186" t="s">
        <v>77</v>
      </c>
      <c r="C183" s="186" t="s">
        <v>104</v>
      </c>
      <c r="D183" s="186"/>
      <c r="E183" s="185">
        <v>12000</v>
      </c>
      <c r="F183" s="185">
        <v>10000</v>
      </c>
      <c r="G183" s="172">
        <f t="shared" si="0"/>
        <v>22000</v>
      </c>
      <c r="H183" s="185">
        <v>54000</v>
      </c>
    </row>
    <row r="184" spans="1:8" ht="31.5" customHeight="1">
      <c r="A184" s="186" t="s">
        <v>707</v>
      </c>
      <c r="B184" s="186" t="s">
        <v>77</v>
      </c>
      <c r="C184" s="186" t="s">
        <v>104</v>
      </c>
      <c r="D184" s="186"/>
      <c r="E184" s="185">
        <v>12000</v>
      </c>
      <c r="F184" s="185">
        <v>10000</v>
      </c>
      <c r="G184" s="172">
        <f t="shared" si="0"/>
        <v>22000</v>
      </c>
      <c r="H184" s="185">
        <v>54000</v>
      </c>
    </row>
    <row r="185" spans="1:8" ht="54" customHeight="1">
      <c r="A185" s="186" t="s">
        <v>709</v>
      </c>
      <c r="B185" s="80" t="s">
        <v>77</v>
      </c>
      <c r="C185" s="80" t="s">
        <v>104</v>
      </c>
      <c r="D185" s="80" t="s">
        <v>683</v>
      </c>
      <c r="E185" s="185">
        <v>3000</v>
      </c>
      <c r="F185" s="185">
        <v>3000</v>
      </c>
      <c r="G185" s="172">
        <f t="shared" si="0"/>
        <v>6000</v>
      </c>
      <c r="H185" s="185">
        <v>8800</v>
      </c>
    </row>
    <row r="186" spans="1:8" ht="70.5" customHeight="1">
      <c r="A186" s="186" t="s">
        <v>708</v>
      </c>
      <c r="B186" s="80" t="s">
        <v>77</v>
      </c>
      <c r="C186" s="80" t="s">
        <v>104</v>
      </c>
      <c r="D186" s="80" t="s">
        <v>684</v>
      </c>
      <c r="E186" s="185">
        <v>3000</v>
      </c>
      <c r="F186" s="185">
        <v>3000</v>
      </c>
      <c r="G186" s="172">
        <f t="shared" si="0"/>
        <v>6000</v>
      </c>
      <c r="H186" s="185">
        <v>8800</v>
      </c>
    </row>
    <row r="187" spans="1:8" ht="83.25" customHeight="1">
      <c r="A187" s="186" t="s">
        <v>710</v>
      </c>
      <c r="B187" s="80" t="s">
        <v>77</v>
      </c>
      <c r="C187" s="80" t="s">
        <v>104</v>
      </c>
      <c r="D187" s="80" t="s">
        <v>685</v>
      </c>
      <c r="E187" s="185">
        <v>3000</v>
      </c>
      <c r="F187" s="185">
        <v>3000</v>
      </c>
      <c r="G187" s="172">
        <f t="shared" si="0"/>
        <v>6000</v>
      </c>
      <c r="H187" s="185">
        <v>8800</v>
      </c>
    </row>
    <row r="188" spans="1:8" ht="28.5" customHeight="1">
      <c r="A188" s="186" t="s">
        <v>711</v>
      </c>
      <c r="B188" s="80" t="s">
        <v>77</v>
      </c>
      <c r="C188" s="80" t="s">
        <v>104</v>
      </c>
      <c r="D188" s="80"/>
      <c r="E188" s="185">
        <v>12000</v>
      </c>
      <c r="F188" s="185">
        <v>10000</v>
      </c>
      <c r="G188" s="172">
        <f t="shared" si="0"/>
        <v>22000</v>
      </c>
      <c r="H188" s="185">
        <v>54000</v>
      </c>
    </row>
    <row r="189" spans="1:8">
      <c r="A189" s="288"/>
      <c r="B189" s="288"/>
      <c r="C189" s="288"/>
      <c r="D189" s="288"/>
      <c r="E189" s="288"/>
      <c r="F189" s="288"/>
      <c r="G189" s="339"/>
      <c r="H189" s="288"/>
    </row>
    <row r="190" spans="1:8">
      <c r="A190" s="288"/>
      <c r="B190" s="288"/>
      <c r="C190" s="288"/>
      <c r="D190" s="288"/>
      <c r="E190" s="288"/>
      <c r="F190" s="288"/>
      <c r="G190" s="339"/>
      <c r="H190" s="288"/>
    </row>
    <row r="191" spans="1:8" ht="25.5">
      <c r="A191" s="101" t="s">
        <v>109</v>
      </c>
      <c r="B191" s="400">
        <v>42493.928571428572</v>
      </c>
      <c r="C191" s="102"/>
      <c r="D191" s="364"/>
      <c r="E191" s="364"/>
      <c r="F191" s="288"/>
      <c r="G191" s="339"/>
      <c r="H191" s="288"/>
    </row>
  </sheetData>
  <sheetProtection password="8725" sheet="1" objects="1" scenarios="1"/>
  <sortState ref="E176:E185">
    <sortCondition ref="E176"/>
  </sortState>
  <mergeCells count="85">
    <mergeCell ref="E105:E106"/>
    <mergeCell ref="A92:B92"/>
    <mergeCell ref="A137:H137"/>
    <mergeCell ref="A6:B6"/>
    <mergeCell ref="A41:C41"/>
    <mergeCell ref="A48:E48"/>
    <mergeCell ref="A82:A85"/>
    <mergeCell ref="B82:B85"/>
    <mergeCell ref="H82:H85"/>
    <mergeCell ref="H78:H81"/>
    <mergeCell ref="A19:E19"/>
    <mergeCell ref="B11:B12"/>
    <mergeCell ref="A21:E21"/>
    <mergeCell ref="A27:E27"/>
    <mergeCell ref="A33:E33"/>
    <mergeCell ref="A57:A61"/>
    <mergeCell ref="A44:A46"/>
    <mergeCell ref="F76:G76"/>
    <mergeCell ref="A78:A81"/>
    <mergeCell ref="B78:B81"/>
    <mergeCell ref="A76:A77"/>
    <mergeCell ref="B76:B77"/>
    <mergeCell ref="C76:C77"/>
    <mergeCell ref="F167:F168"/>
    <mergeCell ref="H167:H168"/>
    <mergeCell ref="A169:A171"/>
    <mergeCell ref="B169:B171"/>
    <mergeCell ref="C169:C171"/>
    <mergeCell ref="D169:D171"/>
    <mergeCell ref="E169:E171"/>
    <mergeCell ref="F169:F171"/>
    <mergeCell ref="H169:H171"/>
    <mergeCell ref="A167:A168"/>
    <mergeCell ref="B167:B168"/>
    <mergeCell ref="C167:C168"/>
    <mergeCell ref="D167:D168"/>
    <mergeCell ref="E167:E168"/>
    <mergeCell ref="F157:F166"/>
    <mergeCell ref="H157:H166"/>
    <mergeCell ref="B160:B162"/>
    <mergeCell ref="C160:C166"/>
    <mergeCell ref="D160:D166"/>
    <mergeCell ref="B163:B166"/>
    <mergeCell ref="A157:A166"/>
    <mergeCell ref="B157:B159"/>
    <mergeCell ref="C157:C159"/>
    <mergeCell ref="D157:D159"/>
    <mergeCell ref="E157:E166"/>
    <mergeCell ref="H146:H148"/>
    <mergeCell ref="A151:A154"/>
    <mergeCell ref="E151:E153"/>
    <mergeCell ref="F151:F153"/>
    <mergeCell ref="H151:H153"/>
    <mergeCell ref="A145:A148"/>
    <mergeCell ref="C146:C148"/>
    <mergeCell ref="D146:D148"/>
    <mergeCell ref="E146:E148"/>
    <mergeCell ref="F146:F148"/>
    <mergeCell ref="A131:A134"/>
    <mergeCell ref="A107:A110"/>
    <mergeCell ref="A111:A114"/>
    <mergeCell ref="A115:A118"/>
    <mergeCell ref="E107:E110"/>
    <mergeCell ref="E111:E114"/>
    <mergeCell ref="E115:E118"/>
    <mergeCell ref="E119:E122"/>
    <mergeCell ref="E123:E126"/>
    <mergeCell ref="E127:E130"/>
    <mergeCell ref="E131:E134"/>
    <mergeCell ref="B42:C42"/>
    <mergeCell ref="A42:A43"/>
    <mergeCell ref="A119:A122"/>
    <mergeCell ref="A123:A126"/>
    <mergeCell ref="A127:A130"/>
    <mergeCell ref="B105:D105"/>
    <mergeCell ref="A105:A106"/>
    <mergeCell ref="A55:C55"/>
    <mergeCell ref="A65:B65"/>
    <mergeCell ref="A72:E72"/>
    <mergeCell ref="A71:E71"/>
    <mergeCell ref="A75:G75"/>
    <mergeCell ref="A88:G88"/>
    <mergeCell ref="A102:H102"/>
    <mergeCell ref="A93:A100"/>
    <mergeCell ref="D76:E76"/>
  </mergeCells>
  <pageMargins left="0.7" right="0.7" top="0.75" bottom="0.75" header="0.3" footer="0.3"/>
  <pageSetup paperSize="9" scale="73" orientation="landscape" r:id="rId1"/>
  <rowBreaks count="4" manualBreakCount="4">
    <brk id="18" max="7" man="1"/>
    <brk id="40" max="7" man="1"/>
    <brk id="64" max="7" man="1"/>
    <brk id="91" max="7" man="1"/>
  </rowBreaks>
</worksheet>
</file>

<file path=xl/worksheets/sheet21.xml><?xml version="1.0" encoding="utf-8"?>
<worksheet xmlns="http://schemas.openxmlformats.org/spreadsheetml/2006/main" xmlns:r="http://schemas.openxmlformats.org/officeDocument/2006/relationships">
  <dimension ref="A1:L70"/>
  <sheetViews>
    <sheetView zoomScale="80" zoomScaleNormal="80" zoomScaleSheetLayoutView="80" workbookViewId="0">
      <selection activeCell="G5" sqref="G5"/>
    </sheetView>
  </sheetViews>
  <sheetFormatPr defaultRowHeight="12.75"/>
  <cols>
    <col min="1" max="1" width="24.28515625" style="237" customWidth="1"/>
    <col min="2" max="2" width="14.140625" style="237" customWidth="1"/>
    <col min="3" max="3" width="73.28515625" style="231" customWidth="1"/>
    <col min="4" max="4" width="22.85546875" style="231" customWidth="1"/>
    <col min="5" max="5" width="28.28515625" style="404" customWidth="1"/>
    <col min="6" max="6" width="29.85546875" style="404" customWidth="1"/>
    <col min="7" max="16384" width="9.140625" style="231"/>
  </cols>
  <sheetData>
    <row r="1" spans="1:7" s="226" customFormat="1" ht="39.75" customHeight="1">
      <c r="A1" s="244" t="s">
        <v>735</v>
      </c>
      <c r="B1" s="227"/>
      <c r="C1" s="227"/>
      <c r="D1" s="227"/>
      <c r="E1" s="227"/>
      <c r="F1" s="227"/>
      <c r="G1" s="227"/>
    </row>
    <row r="3" spans="1:7" ht="42.75" customHeight="1">
      <c r="A3" s="577" t="s">
        <v>730</v>
      </c>
      <c r="B3" s="577"/>
      <c r="C3" s="577"/>
      <c r="D3" s="577"/>
      <c r="E3" s="577"/>
      <c r="F3" s="577"/>
    </row>
    <row r="4" spans="1:7" ht="73.5" customHeight="1">
      <c r="A4" s="577" t="s">
        <v>439</v>
      </c>
      <c r="B4" s="577"/>
      <c r="C4" s="577"/>
      <c r="D4" s="577"/>
      <c r="E4" s="577"/>
      <c r="F4" s="577"/>
    </row>
    <row r="5" spans="1:7" ht="28.5" customHeight="1" thickBot="1">
      <c r="A5" s="576" t="s">
        <v>729</v>
      </c>
      <c r="B5" s="576"/>
      <c r="C5" s="576"/>
      <c r="D5" s="576"/>
      <c r="E5" s="576"/>
      <c r="F5" s="576"/>
    </row>
    <row r="6" spans="1:7" ht="31.5" customHeight="1">
      <c r="A6" s="642" t="s">
        <v>475</v>
      </c>
      <c r="B6" s="644" t="s">
        <v>485</v>
      </c>
      <c r="C6" s="646" t="s">
        <v>37</v>
      </c>
      <c r="D6" s="646" t="s">
        <v>43</v>
      </c>
      <c r="E6" s="641" t="s">
        <v>361</v>
      </c>
      <c r="F6" s="641"/>
    </row>
    <row r="7" spans="1:7" ht="43.5" customHeight="1" thickBot="1">
      <c r="A7" s="643"/>
      <c r="B7" s="645"/>
      <c r="C7" s="647"/>
      <c r="D7" s="647"/>
      <c r="E7" s="406" t="s">
        <v>234</v>
      </c>
      <c r="F7" s="406" t="s">
        <v>236</v>
      </c>
    </row>
    <row r="8" spans="1:7" ht="48.75" customHeight="1">
      <c r="A8" s="401" t="s">
        <v>736</v>
      </c>
      <c r="B8" s="401" t="s">
        <v>386</v>
      </c>
      <c r="C8" s="401" t="s">
        <v>168</v>
      </c>
      <c r="D8" s="401" t="s">
        <v>780</v>
      </c>
      <c r="E8" s="208">
        <f>SUM('23. MMO Assumptions'!$D$6)</f>
        <v>2287</v>
      </c>
      <c r="F8" s="236">
        <f>SUM('23. MMO Assumptions'!$E$6)</f>
        <v>6801</v>
      </c>
    </row>
    <row r="9" spans="1:7" ht="48.75" customHeight="1">
      <c r="A9" s="250" t="s">
        <v>738</v>
      </c>
      <c r="B9" s="401" t="s">
        <v>386</v>
      </c>
      <c r="C9" s="250" t="s">
        <v>169</v>
      </c>
      <c r="D9" s="401" t="s">
        <v>780</v>
      </c>
      <c r="E9" s="209">
        <f>SUM('23. MMO Assumptions'!$D$6)</f>
        <v>2287</v>
      </c>
      <c r="F9" s="255">
        <f>SUM('23. MMO Assumptions'!$E$6)</f>
        <v>6801</v>
      </c>
    </row>
    <row r="10" spans="1:7" ht="48.75" customHeight="1">
      <c r="A10" s="250" t="s">
        <v>737</v>
      </c>
      <c r="B10" s="401" t="s">
        <v>386</v>
      </c>
      <c r="C10" s="250" t="s">
        <v>164</v>
      </c>
      <c r="D10" s="401" t="s">
        <v>780</v>
      </c>
      <c r="E10" s="209">
        <f>SUM('23. MMO Assumptions'!$D$6)</f>
        <v>2287</v>
      </c>
      <c r="F10" s="255">
        <f>SUM('23. MMO Assumptions'!$E$6)</f>
        <v>6801</v>
      </c>
    </row>
    <row r="11" spans="1:7" ht="48.75" customHeight="1">
      <c r="A11" s="250" t="s">
        <v>739</v>
      </c>
      <c r="B11" s="401" t="s">
        <v>386</v>
      </c>
      <c r="C11" s="250" t="s">
        <v>165</v>
      </c>
      <c r="D11" s="401" t="s">
        <v>780</v>
      </c>
      <c r="E11" s="209">
        <f>SUM('23. MMO Assumptions'!$D$7)</f>
        <v>14761</v>
      </c>
      <c r="F11" s="209">
        <f>SUM('23. MMO Assumptions'!$E$7)</f>
        <v>23656</v>
      </c>
    </row>
    <row r="12" spans="1:7" ht="48.75" customHeight="1">
      <c r="A12" s="250" t="s">
        <v>744</v>
      </c>
      <c r="B12" s="401" t="s">
        <v>386</v>
      </c>
      <c r="C12" s="250" t="s">
        <v>166</v>
      </c>
      <c r="D12" s="401" t="s">
        <v>780</v>
      </c>
      <c r="E12" s="209">
        <f>SUM('23. MMO Assumptions'!$D$7)</f>
        <v>14761</v>
      </c>
      <c r="F12" s="209">
        <f>SUM('23. MMO Assumptions'!$E$7)</f>
        <v>23656</v>
      </c>
    </row>
    <row r="13" spans="1:7" ht="48.75" customHeight="1">
      <c r="A13" s="250" t="s">
        <v>740</v>
      </c>
      <c r="B13" s="401" t="s">
        <v>386</v>
      </c>
      <c r="C13" s="250" t="s">
        <v>167</v>
      </c>
      <c r="D13" s="401" t="s">
        <v>780</v>
      </c>
      <c r="E13" s="209">
        <f>SUM('23. MMO Assumptions'!$D$7)</f>
        <v>14761</v>
      </c>
      <c r="F13" s="209">
        <f>SUM('23. MMO Assumptions'!$E$7)</f>
        <v>23656</v>
      </c>
    </row>
    <row r="14" spans="1:7" ht="48.75" customHeight="1">
      <c r="A14" s="250" t="s">
        <v>741</v>
      </c>
      <c r="B14" s="401" t="s">
        <v>386</v>
      </c>
      <c r="C14" s="250" t="s">
        <v>247</v>
      </c>
      <c r="D14" s="401" t="s">
        <v>780</v>
      </c>
      <c r="E14" s="209">
        <f>SUM('23. MMO Assumptions'!$D$7)</f>
        <v>14761</v>
      </c>
      <c r="F14" s="209">
        <f>SUM('23. MMO Assumptions'!$E$7)</f>
        <v>23656</v>
      </c>
    </row>
    <row r="15" spans="1:7" ht="48.75" customHeight="1">
      <c r="A15" s="250" t="s">
        <v>749</v>
      </c>
      <c r="B15" s="401" t="s">
        <v>386</v>
      </c>
      <c r="C15" s="250" t="s">
        <v>247</v>
      </c>
      <c r="D15" s="401" t="s">
        <v>780</v>
      </c>
      <c r="E15" s="209">
        <f>SUM('23. MMO Assumptions'!$D$6)</f>
        <v>2287</v>
      </c>
      <c r="F15" s="255">
        <f>SUM('23. MMO Assumptions'!$E$6)</f>
        <v>6801</v>
      </c>
    </row>
    <row r="16" spans="1:7" ht="48.75" customHeight="1">
      <c r="A16" s="250" t="s">
        <v>742</v>
      </c>
      <c r="B16" s="401" t="s">
        <v>386</v>
      </c>
      <c r="C16" s="250" t="s">
        <v>247</v>
      </c>
      <c r="D16" s="401" t="s">
        <v>780</v>
      </c>
      <c r="E16" s="209">
        <f>SUM('23. MMO Assumptions'!$D$7)</f>
        <v>14761</v>
      </c>
      <c r="F16" s="209">
        <f>SUM('23. MMO Assumptions'!$E$7)</f>
        <v>23656</v>
      </c>
    </row>
    <row r="17" spans="1:6" ht="55.5" customHeight="1">
      <c r="A17" s="250" t="s">
        <v>701</v>
      </c>
      <c r="B17" s="401" t="s">
        <v>386</v>
      </c>
      <c r="C17" s="250" t="s">
        <v>731</v>
      </c>
      <c r="D17" s="401" t="s">
        <v>780</v>
      </c>
      <c r="E17" s="209">
        <f>SUM('23. MMO Assumptions'!$D$6)</f>
        <v>2287</v>
      </c>
      <c r="F17" s="255">
        <f>SUM('23. MMO Assumptions'!$E$6)</f>
        <v>6801</v>
      </c>
    </row>
    <row r="18" spans="1:6" ht="54.75" customHeight="1">
      <c r="A18" s="250" t="s">
        <v>745</v>
      </c>
      <c r="B18" s="401" t="s">
        <v>386</v>
      </c>
      <c r="C18" s="250" t="s">
        <v>731</v>
      </c>
      <c r="D18" s="401" t="s">
        <v>780</v>
      </c>
      <c r="E18" s="209">
        <f>SUM('23. MMO Assumptions'!$D$7)</f>
        <v>14761</v>
      </c>
      <c r="F18" s="209">
        <f>SUM('23. MMO Assumptions'!$E$7)</f>
        <v>23656</v>
      </c>
    </row>
    <row r="19" spans="1:6" ht="48.75" customHeight="1">
      <c r="A19" s="250" t="s">
        <v>643</v>
      </c>
      <c r="B19" s="401" t="s">
        <v>386</v>
      </c>
      <c r="C19" s="250" t="s">
        <v>247</v>
      </c>
      <c r="D19" s="401" t="s">
        <v>780</v>
      </c>
      <c r="E19" s="209">
        <f>SUM('23. MMO Assumptions'!$D$7)</f>
        <v>14761</v>
      </c>
      <c r="F19" s="209">
        <f>SUM('23. MMO Assumptions'!$E$7)</f>
        <v>23656</v>
      </c>
    </row>
    <row r="20" spans="1:6" ht="48.75" customHeight="1">
      <c r="A20" s="250" t="s">
        <v>746</v>
      </c>
      <c r="B20" s="401" t="s">
        <v>386</v>
      </c>
      <c r="C20" s="250" t="s">
        <v>247</v>
      </c>
      <c r="D20" s="401" t="s">
        <v>780</v>
      </c>
      <c r="E20" s="209">
        <f>SUM('23. MMO Assumptions'!$D$7)</f>
        <v>14761</v>
      </c>
      <c r="F20" s="209">
        <f>SUM('23. MMO Assumptions'!$E$7)</f>
        <v>23656</v>
      </c>
    </row>
    <row r="21" spans="1:6" ht="48.75" customHeight="1">
      <c r="A21" s="250" t="s">
        <v>713</v>
      </c>
      <c r="B21" s="401" t="s">
        <v>386</v>
      </c>
      <c r="C21" s="250" t="s">
        <v>247</v>
      </c>
      <c r="D21" s="401" t="s">
        <v>780</v>
      </c>
      <c r="E21" s="209">
        <f>SUM('23. MMO Assumptions'!$D$7)</f>
        <v>14761</v>
      </c>
      <c r="F21" s="209">
        <f>SUM('23. MMO Assumptions'!$E$7)</f>
        <v>23656</v>
      </c>
    </row>
    <row r="22" spans="1:6" ht="48.75" customHeight="1">
      <c r="A22" s="250" t="s">
        <v>709</v>
      </c>
      <c r="B22" s="401" t="s">
        <v>386</v>
      </c>
      <c r="C22" s="250" t="s">
        <v>247</v>
      </c>
      <c r="D22" s="401" t="s">
        <v>780</v>
      </c>
      <c r="E22" s="209">
        <f>SUM('23. MMO Assumptions'!$D$7)</f>
        <v>14761</v>
      </c>
      <c r="F22" s="209">
        <f>SUM('23. MMO Assumptions'!$E$7)</f>
        <v>23656</v>
      </c>
    </row>
    <row r="23" spans="1:6" ht="62.25" customHeight="1">
      <c r="A23" s="250" t="s">
        <v>668</v>
      </c>
      <c r="B23" s="401" t="s">
        <v>386</v>
      </c>
      <c r="C23" s="250" t="s">
        <v>732</v>
      </c>
      <c r="D23" s="401" t="s">
        <v>780</v>
      </c>
      <c r="E23" s="209">
        <f>SUM('23. MMO Assumptions'!$D$6)</f>
        <v>2287</v>
      </c>
      <c r="F23" s="255">
        <f>SUM('23. MMO Assumptions'!$E$6)</f>
        <v>6801</v>
      </c>
    </row>
    <row r="24" spans="1:6" ht="48.75" customHeight="1">
      <c r="A24" s="250" t="s">
        <v>747</v>
      </c>
      <c r="B24" s="401" t="s">
        <v>386</v>
      </c>
      <c r="C24" s="250" t="s">
        <v>247</v>
      </c>
      <c r="D24" s="401" t="s">
        <v>780</v>
      </c>
      <c r="E24" s="209">
        <f>SUM('23. MMO Assumptions'!$D$6)</f>
        <v>2287</v>
      </c>
      <c r="F24" s="255">
        <f>SUM('23. MMO Assumptions'!$E$6)</f>
        <v>6801</v>
      </c>
    </row>
    <row r="25" spans="1:6" ht="48.75" customHeight="1">
      <c r="A25" s="250" t="s">
        <v>748</v>
      </c>
      <c r="B25" s="401" t="s">
        <v>386</v>
      </c>
      <c r="C25" s="250" t="s">
        <v>247</v>
      </c>
      <c r="D25" s="401" t="s">
        <v>780</v>
      </c>
      <c r="E25" s="209">
        <f>SUM('23. MMO Assumptions'!$D$7)</f>
        <v>14761</v>
      </c>
      <c r="F25" s="209">
        <f>SUM('23. MMO Assumptions'!$E$7)</f>
        <v>23656</v>
      </c>
    </row>
    <row r="26" spans="1:6" ht="48.75" customHeight="1">
      <c r="A26" s="250" t="s">
        <v>750</v>
      </c>
      <c r="B26" s="401" t="s">
        <v>386</v>
      </c>
      <c r="C26" s="250" t="s">
        <v>247</v>
      </c>
      <c r="D26" s="401" t="s">
        <v>780</v>
      </c>
      <c r="E26" s="209">
        <f>SUM('23. MMO Assumptions'!$D$6)</f>
        <v>2287</v>
      </c>
      <c r="F26" s="255">
        <f>SUM('23. MMO Assumptions'!$E$6)</f>
        <v>6801</v>
      </c>
    </row>
    <row r="27" spans="1:6" ht="48.75" customHeight="1">
      <c r="A27" s="250" t="s">
        <v>751</v>
      </c>
      <c r="B27" s="401" t="s">
        <v>386</v>
      </c>
      <c r="C27" s="250" t="s">
        <v>247</v>
      </c>
      <c r="D27" s="401" t="s">
        <v>780</v>
      </c>
      <c r="E27" s="209">
        <f>SUM('23. MMO Assumptions'!$D$7)</f>
        <v>14761</v>
      </c>
      <c r="F27" s="209">
        <f>SUM('23. MMO Assumptions'!$E$7)</f>
        <v>23656</v>
      </c>
    </row>
    <row r="28" spans="1:6" ht="48.75" customHeight="1">
      <c r="A28" s="250" t="s">
        <v>752</v>
      </c>
      <c r="B28" s="401" t="s">
        <v>386</v>
      </c>
      <c r="C28" s="250" t="s">
        <v>247</v>
      </c>
      <c r="D28" s="401" t="s">
        <v>780</v>
      </c>
      <c r="E28" s="209">
        <f>SUM('23. MMO Assumptions'!$D$7)</f>
        <v>14761</v>
      </c>
      <c r="F28" s="209">
        <f>SUM('23. MMO Assumptions'!$E$7)</f>
        <v>23656</v>
      </c>
    </row>
    <row r="29" spans="1:6" ht="48.75" customHeight="1">
      <c r="A29" s="250" t="s">
        <v>753</v>
      </c>
      <c r="B29" s="401" t="s">
        <v>386</v>
      </c>
      <c r="C29" s="250" t="s">
        <v>247</v>
      </c>
      <c r="D29" s="401" t="s">
        <v>780</v>
      </c>
      <c r="E29" s="209">
        <f>SUM('23. MMO Assumptions'!$D$7)</f>
        <v>14761</v>
      </c>
      <c r="F29" s="209">
        <f>SUM('23. MMO Assumptions'!$E$7)</f>
        <v>23656</v>
      </c>
    </row>
    <row r="30" spans="1:6" ht="48.75" customHeight="1">
      <c r="A30" s="250" t="s">
        <v>754</v>
      </c>
      <c r="B30" s="401" t="s">
        <v>386</v>
      </c>
      <c r="C30" s="250" t="s">
        <v>328</v>
      </c>
      <c r="D30" s="401" t="s">
        <v>780</v>
      </c>
      <c r="E30" s="209">
        <f>SUM('23. MMO Assumptions'!$D$7)</f>
        <v>14761</v>
      </c>
      <c r="F30" s="209">
        <f>SUM('23. MMO Assumptions'!$E$7)</f>
        <v>23656</v>
      </c>
    </row>
    <row r="31" spans="1:6" ht="48.75" customHeight="1">
      <c r="A31" s="250" t="s">
        <v>755</v>
      </c>
      <c r="B31" s="401" t="s">
        <v>386</v>
      </c>
      <c r="C31" s="250" t="s">
        <v>247</v>
      </c>
      <c r="D31" s="401" t="s">
        <v>780</v>
      </c>
      <c r="E31" s="209">
        <f>SUM('23. MMO Assumptions'!$D$7)</f>
        <v>14761</v>
      </c>
      <c r="F31" s="209">
        <f>SUM('23. MMO Assumptions'!$E$7)</f>
        <v>23656</v>
      </c>
    </row>
    <row r="32" spans="1:6" ht="48.75" customHeight="1">
      <c r="A32" s="250" t="s">
        <v>640</v>
      </c>
      <c r="B32" s="401" t="s">
        <v>386</v>
      </c>
      <c r="C32" s="250" t="s">
        <v>247</v>
      </c>
      <c r="D32" s="401" t="s">
        <v>780</v>
      </c>
      <c r="E32" s="209">
        <f>SUM('23. MMO Assumptions'!$D$7)</f>
        <v>14761</v>
      </c>
      <c r="F32" s="209">
        <f>SUM('23. MMO Assumptions'!$E$7)</f>
        <v>23656</v>
      </c>
    </row>
    <row r="33" spans="1:6" ht="48.75" customHeight="1">
      <c r="A33" s="250" t="s">
        <v>756</v>
      </c>
      <c r="B33" s="401" t="s">
        <v>386</v>
      </c>
      <c r="C33" s="250" t="s">
        <v>733</v>
      </c>
      <c r="D33" s="401" t="s">
        <v>780</v>
      </c>
      <c r="E33" s="209">
        <f>SUM('23. MMO Assumptions'!$D$7)</f>
        <v>14761</v>
      </c>
      <c r="F33" s="209">
        <f>SUM('23. MMO Assumptions'!$E$7)</f>
        <v>23656</v>
      </c>
    </row>
    <row r="34" spans="1:6" ht="48.75" customHeight="1">
      <c r="A34" s="250" t="s">
        <v>757</v>
      </c>
      <c r="B34" s="401" t="s">
        <v>386</v>
      </c>
      <c r="C34" s="250" t="s">
        <v>247</v>
      </c>
      <c r="D34" s="401" t="s">
        <v>780</v>
      </c>
      <c r="E34" s="209">
        <f>SUM('23. MMO Assumptions'!$D$7)</f>
        <v>14761</v>
      </c>
      <c r="F34" s="209">
        <f>SUM('23. MMO Assumptions'!$E$7)</f>
        <v>23656</v>
      </c>
    </row>
    <row r="35" spans="1:6" ht="48.75" customHeight="1">
      <c r="A35" s="250" t="s">
        <v>509</v>
      </c>
      <c r="B35" s="250" t="s">
        <v>387</v>
      </c>
      <c r="C35" s="250" t="s">
        <v>247</v>
      </c>
      <c r="D35" s="401" t="s">
        <v>780</v>
      </c>
      <c r="E35" s="209">
        <f>SUM('23. MMO Assumptions'!$D$7)</f>
        <v>14761</v>
      </c>
      <c r="F35" s="209">
        <f>SUM('23. MMO Assumptions'!$E$7)</f>
        <v>23656</v>
      </c>
    </row>
    <row r="36" spans="1:6" ht="48.75" customHeight="1">
      <c r="A36" s="250" t="s">
        <v>758</v>
      </c>
      <c r="B36" s="250" t="s">
        <v>387</v>
      </c>
      <c r="C36" s="250" t="s">
        <v>247</v>
      </c>
      <c r="D36" s="401" t="s">
        <v>780</v>
      </c>
      <c r="E36" s="209">
        <f>SUM('23. MMO Assumptions'!$D$6)</f>
        <v>2287</v>
      </c>
      <c r="F36" s="255">
        <f>SUM('23. MMO Assumptions'!$E$6)</f>
        <v>6801</v>
      </c>
    </row>
    <row r="37" spans="1:6" ht="48.75" customHeight="1">
      <c r="A37" s="250" t="s">
        <v>759</v>
      </c>
      <c r="B37" s="250" t="s">
        <v>387</v>
      </c>
      <c r="C37" s="250" t="s">
        <v>320</v>
      </c>
      <c r="D37" s="401" t="s">
        <v>780</v>
      </c>
      <c r="E37" s="209">
        <f>SUM('23. MMO Assumptions'!$D$7)</f>
        <v>14761</v>
      </c>
      <c r="F37" s="209">
        <f>SUM('23. MMO Assumptions'!$E$7)</f>
        <v>23656</v>
      </c>
    </row>
    <row r="38" spans="1:6" ht="48.75" customHeight="1">
      <c r="A38" s="250" t="s">
        <v>581</v>
      </c>
      <c r="B38" s="250" t="s">
        <v>387</v>
      </c>
      <c r="C38" s="250" t="s">
        <v>319</v>
      </c>
      <c r="D38" s="401" t="s">
        <v>780</v>
      </c>
      <c r="E38" s="209">
        <f>SUM('23. MMO Assumptions'!$D$6)</f>
        <v>2287</v>
      </c>
      <c r="F38" s="255">
        <f>SUM('23. MMO Assumptions'!$E$6)</f>
        <v>6801</v>
      </c>
    </row>
    <row r="39" spans="1:6" ht="58.5" customHeight="1">
      <c r="A39" s="250" t="s">
        <v>563</v>
      </c>
      <c r="B39" s="250" t="s">
        <v>387</v>
      </c>
      <c r="C39" s="250" t="s">
        <v>113</v>
      </c>
      <c r="D39" s="250" t="s">
        <v>114</v>
      </c>
      <c r="E39" s="209">
        <f>SUM('23. MMO Assumptions'!$D$7)</f>
        <v>14761</v>
      </c>
      <c r="F39" s="209">
        <f>SUM('23. MMO Assumptions'!$E$7)</f>
        <v>23656</v>
      </c>
    </row>
    <row r="40" spans="1:6" s="280" customFormat="1" ht="48.75" customHeight="1">
      <c r="A40" s="402" t="s">
        <v>760</v>
      </c>
      <c r="B40" s="250" t="s">
        <v>387</v>
      </c>
      <c r="C40" s="402" t="s">
        <v>115</v>
      </c>
      <c r="D40" s="402" t="s">
        <v>110</v>
      </c>
      <c r="E40" s="275">
        <f>SUM('23. MMO Assumptions'!$D$7)</f>
        <v>14761</v>
      </c>
      <c r="F40" s="275">
        <f>SUM('23. MMO Assumptions'!$E$7)</f>
        <v>23656</v>
      </c>
    </row>
    <row r="41" spans="1:6" s="280" customFormat="1" ht="48.75" customHeight="1">
      <c r="A41" s="402" t="s">
        <v>544</v>
      </c>
      <c r="B41" s="250" t="s">
        <v>387</v>
      </c>
      <c r="C41" s="250" t="s">
        <v>734</v>
      </c>
      <c r="D41" s="402" t="s">
        <v>110</v>
      </c>
      <c r="E41" s="275">
        <f>'23. MMO Assumptions'!$D$7</f>
        <v>14761</v>
      </c>
      <c r="F41" s="275">
        <f>'23. MMO Assumptions'!$E$7</f>
        <v>23656</v>
      </c>
    </row>
    <row r="42" spans="1:6" s="241" customFormat="1" ht="48.75" customHeight="1">
      <c r="A42" s="402" t="s">
        <v>761</v>
      </c>
      <c r="B42" s="250" t="s">
        <v>387</v>
      </c>
      <c r="C42" s="250" t="s">
        <v>331</v>
      </c>
      <c r="D42" s="402" t="s">
        <v>110</v>
      </c>
      <c r="E42" s="209">
        <f>SUM('23. MMO Assumptions'!$D$6)</f>
        <v>2287</v>
      </c>
      <c r="F42" s="255">
        <f>SUM('23. MMO Assumptions'!$E$6)</f>
        <v>6801</v>
      </c>
    </row>
    <row r="43" spans="1:6" ht="48.75" customHeight="1">
      <c r="A43" s="250" t="s">
        <v>770</v>
      </c>
      <c r="B43" s="253" t="s">
        <v>483</v>
      </c>
      <c r="C43" s="250" t="s">
        <v>256</v>
      </c>
      <c r="D43" s="250" t="s">
        <v>112</v>
      </c>
      <c r="E43" s="209">
        <f>SUM('23. MMO Assumptions'!$D$6)</f>
        <v>2287</v>
      </c>
      <c r="F43" s="255">
        <f>SUM('23. MMO Assumptions'!$E$6)</f>
        <v>6801</v>
      </c>
    </row>
    <row r="44" spans="1:6" ht="48.75" customHeight="1">
      <c r="A44" s="103" t="s">
        <v>762</v>
      </c>
      <c r="B44" s="253" t="s">
        <v>483</v>
      </c>
      <c r="C44" s="250" t="s">
        <v>247</v>
      </c>
      <c r="D44" s="402" t="s">
        <v>112</v>
      </c>
      <c r="E44" s="208">
        <f>SUM('23. MMO Assumptions'!$D$6)</f>
        <v>2287</v>
      </c>
      <c r="F44" s="236">
        <f>SUM('23. MMO Assumptions'!$E$6)</f>
        <v>6801</v>
      </c>
    </row>
    <row r="45" spans="1:6" ht="48.75" customHeight="1">
      <c r="A45" s="402" t="s">
        <v>763</v>
      </c>
      <c r="B45" s="253" t="s">
        <v>483</v>
      </c>
      <c r="C45" s="402" t="s">
        <v>248</v>
      </c>
      <c r="D45" s="402" t="s">
        <v>112</v>
      </c>
      <c r="E45" s="208">
        <f>SUM('23. MMO Assumptions'!$D$6)</f>
        <v>2287</v>
      </c>
      <c r="F45" s="236">
        <f>SUM('23. MMO Assumptions'!$E$6)</f>
        <v>6801</v>
      </c>
    </row>
    <row r="46" spans="1:6" ht="48.75" customHeight="1">
      <c r="A46" s="402" t="s">
        <v>764</v>
      </c>
      <c r="B46" s="253" t="s">
        <v>483</v>
      </c>
      <c r="C46" s="250" t="s">
        <v>247</v>
      </c>
      <c r="D46" s="402" t="s">
        <v>112</v>
      </c>
      <c r="E46" s="208">
        <f>SUM('23. MMO Assumptions'!$D$6)</f>
        <v>2287</v>
      </c>
      <c r="F46" s="236">
        <f>SUM('23. MMO Assumptions'!$E$6)</f>
        <v>6801</v>
      </c>
    </row>
    <row r="47" spans="1:6" ht="48.75" customHeight="1">
      <c r="A47" s="402" t="s">
        <v>765</v>
      </c>
      <c r="B47" s="253" t="s">
        <v>483</v>
      </c>
      <c r="C47" s="250" t="s">
        <v>247</v>
      </c>
      <c r="D47" s="402" t="s">
        <v>112</v>
      </c>
      <c r="E47" s="208">
        <f>SUM('23. MMO Assumptions'!$D$6)</f>
        <v>2287</v>
      </c>
      <c r="F47" s="236">
        <f>SUM('23. MMO Assumptions'!$E$6)</f>
        <v>6801</v>
      </c>
    </row>
    <row r="48" spans="1:6" ht="48.75" customHeight="1">
      <c r="A48" s="402" t="s">
        <v>766</v>
      </c>
      <c r="B48" s="253" t="s">
        <v>483</v>
      </c>
      <c r="C48" s="402" t="s">
        <v>249</v>
      </c>
      <c r="D48" s="402" t="s">
        <v>112</v>
      </c>
      <c r="E48" s="208">
        <f>SUM('23. MMO Assumptions'!$D$6)</f>
        <v>2287</v>
      </c>
      <c r="F48" s="236">
        <f>SUM('23. MMO Assumptions'!$E$6)</f>
        <v>6801</v>
      </c>
    </row>
    <row r="49" spans="1:12" ht="48.75" customHeight="1">
      <c r="A49" s="402" t="s">
        <v>767</v>
      </c>
      <c r="B49" s="253" t="s">
        <v>483</v>
      </c>
      <c r="C49" s="402" t="s">
        <v>250</v>
      </c>
      <c r="D49" s="402" t="s">
        <v>112</v>
      </c>
      <c r="E49" s="208">
        <f>SUM('23. MMO Assumptions'!$D$6)</f>
        <v>2287</v>
      </c>
      <c r="F49" s="236">
        <f>SUM('23. MMO Assumptions'!$E$6)</f>
        <v>6801</v>
      </c>
    </row>
    <row r="50" spans="1:12" ht="48.75" customHeight="1">
      <c r="A50" s="402" t="s">
        <v>768</v>
      </c>
      <c r="B50" s="253" t="s">
        <v>483</v>
      </c>
      <c r="C50" s="402" t="s">
        <v>251</v>
      </c>
      <c r="D50" s="402" t="s">
        <v>112</v>
      </c>
      <c r="E50" s="208">
        <f>SUM('23. MMO Assumptions'!$D$6)</f>
        <v>2287</v>
      </c>
      <c r="F50" s="236">
        <f>SUM('23. MMO Assumptions'!$E$6)</f>
        <v>6801</v>
      </c>
    </row>
    <row r="51" spans="1:12" ht="48.75" customHeight="1">
      <c r="A51" s="402" t="s">
        <v>769</v>
      </c>
      <c r="B51" s="253" t="s">
        <v>483</v>
      </c>
      <c r="C51" s="207" t="s">
        <v>262</v>
      </c>
      <c r="D51" s="402" t="s">
        <v>112</v>
      </c>
      <c r="E51" s="208">
        <f>SUM('23. MMO Assumptions'!$D$6)</f>
        <v>2287</v>
      </c>
      <c r="F51" s="236">
        <f>SUM('23. MMO Assumptions'!$E$6)</f>
        <v>6801</v>
      </c>
    </row>
    <row r="52" spans="1:12" ht="48.75" customHeight="1">
      <c r="A52" s="253" t="s">
        <v>771</v>
      </c>
      <c r="B52" s="253" t="s">
        <v>483</v>
      </c>
      <c r="C52" s="207" t="s">
        <v>262</v>
      </c>
      <c r="D52" s="402" t="s">
        <v>112</v>
      </c>
      <c r="E52" s="208">
        <f>SUM('23. MMO Assumptions'!$D$6)</f>
        <v>2287</v>
      </c>
      <c r="F52" s="236">
        <f>SUM('23. MMO Assumptions'!$E$6)</f>
        <v>6801</v>
      </c>
    </row>
    <row r="53" spans="1:12" ht="48.75" customHeight="1">
      <c r="A53" s="253" t="s">
        <v>772</v>
      </c>
      <c r="B53" s="352" t="s">
        <v>35</v>
      </c>
      <c r="C53" s="207" t="s">
        <v>262</v>
      </c>
      <c r="D53" s="402" t="s">
        <v>112</v>
      </c>
      <c r="E53" s="208">
        <f>SUM('23. MMO Assumptions'!$D$6)</f>
        <v>2287</v>
      </c>
      <c r="F53" s="236">
        <f>SUM('23. MMO Assumptions'!$E$6)</f>
        <v>6801</v>
      </c>
    </row>
    <row r="54" spans="1:12" ht="48.75" customHeight="1">
      <c r="A54" s="253" t="s">
        <v>773</v>
      </c>
      <c r="B54" s="253" t="s">
        <v>388</v>
      </c>
      <c r="C54" s="207" t="s">
        <v>359</v>
      </c>
      <c r="D54" s="402" t="s">
        <v>112</v>
      </c>
      <c r="E54" s="208">
        <f>SUM('23. MMO Assumptions'!$D$6)</f>
        <v>2287</v>
      </c>
      <c r="F54" s="236">
        <f>SUM('23. MMO Assumptions'!$E$6)</f>
        <v>6801</v>
      </c>
    </row>
    <row r="55" spans="1:12" ht="48.75" customHeight="1">
      <c r="A55" s="253" t="s">
        <v>691</v>
      </c>
      <c r="B55" s="253" t="s">
        <v>388</v>
      </c>
      <c r="C55" s="395" t="s">
        <v>783</v>
      </c>
      <c r="D55" s="402" t="s">
        <v>112</v>
      </c>
      <c r="E55" s="208">
        <f>SUM('23. MMO Assumptions'!$D$6)</f>
        <v>2287</v>
      </c>
      <c r="F55" s="236">
        <f>SUM('23. MMO Assumptions'!$E$6)</f>
        <v>6801</v>
      </c>
    </row>
    <row r="56" spans="1:12" ht="48.75" customHeight="1">
      <c r="A56" s="253" t="s">
        <v>774</v>
      </c>
      <c r="B56" s="253" t="s">
        <v>388</v>
      </c>
      <c r="C56" s="207" t="s">
        <v>282</v>
      </c>
      <c r="D56" s="402" t="s">
        <v>112</v>
      </c>
      <c r="E56" s="208">
        <f>SUM('23. MMO Assumptions'!$D$6)</f>
        <v>2287</v>
      </c>
      <c r="F56" s="236">
        <f>SUM('23. MMO Assumptions'!$E$6)</f>
        <v>6801</v>
      </c>
    </row>
    <row r="57" spans="1:12" ht="48.75" customHeight="1">
      <c r="A57" s="253" t="s">
        <v>610</v>
      </c>
      <c r="B57" s="253" t="s">
        <v>388</v>
      </c>
      <c r="C57" s="253" t="s">
        <v>284</v>
      </c>
      <c r="D57" s="402" t="s">
        <v>112</v>
      </c>
      <c r="E57" s="208">
        <f>SUM('23. MMO Assumptions'!$D$6)</f>
        <v>2287</v>
      </c>
      <c r="F57" s="236">
        <f>SUM('23. MMO Assumptions'!$E$6)</f>
        <v>6801</v>
      </c>
    </row>
    <row r="58" spans="1:12" ht="48.75" customHeight="1">
      <c r="A58" s="253" t="s">
        <v>611</v>
      </c>
      <c r="B58" s="253" t="s">
        <v>388</v>
      </c>
      <c r="C58" s="207" t="s">
        <v>285</v>
      </c>
      <c r="D58" s="402" t="s">
        <v>112</v>
      </c>
      <c r="E58" s="208">
        <f>SUM('23. MMO Assumptions'!$D$6)</f>
        <v>2287</v>
      </c>
      <c r="F58" s="236">
        <f>SUM('23. MMO Assumptions'!$E$6)</f>
        <v>6801</v>
      </c>
    </row>
    <row r="59" spans="1:12" ht="48.75" customHeight="1">
      <c r="A59" s="403" t="s">
        <v>775</v>
      </c>
      <c r="B59" s="253" t="s">
        <v>388</v>
      </c>
      <c r="C59" s="253" t="s">
        <v>286</v>
      </c>
      <c r="D59" s="402" t="s">
        <v>112</v>
      </c>
      <c r="E59" s="208">
        <f>SUM('23. MMO Assumptions'!$D$6)</f>
        <v>2287</v>
      </c>
      <c r="F59" s="236">
        <f>SUM('23. MMO Assumptions'!$E$6)</f>
        <v>6801</v>
      </c>
    </row>
    <row r="60" spans="1:12" s="280" customFormat="1" ht="15" customHeight="1">
      <c r="A60" s="403"/>
      <c r="B60" s="403"/>
      <c r="C60" s="635" t="s">
        <v>483</v>
      </c>
      <c r="D60" s="636"/>
      <c r="E60" s="408">
        <f>SUM(E43:E53)</f>
        <v>25157</v>
      </c>
      <c r="F60" s="408">
        <f>SUM(F43:F53)</f>
        <v>74811</v>
      </c>
    </row>
    <row r="61" spans="1:12" s="280" customFormat="1" ht="15" customHeight="1">
      <c r="A61" s="403"/>
      <c r="B61" s="403"/>
      <c r="C61" s="637" t="s">
        <v>388</v>
      </c>
      <c r="D61" s="638"/>
      <c r="E61" s="408">
        <f>SUM(E54:E59)</f>
        <v>13722</v>
      </c>
      <c r="F61" s="408">
        <f>SUM(F54:F59)</f>
        <v>40806</v>
      </c>
    </row>
    <row r="62" spans="1:12" s="280" customFormat="1" ht="15" customHeight="1">
      <c r="A62" s="403"/>
      <c r="B62" s="403"/>
      <c r="C62" s="637" t="s">
        <v>386</v>
      </c>
      <c r="D62" s="638"/>
      <c r="E62" s="408">
        <f>SUM(E8:E34)</f>
        <v>298755</v>
      </c>
      <c r="F62" s="408">
        <f>SUM(F8:F34)</f>
        <v>503872</v>
      </c>
    </row>
    <row r="63" spans="1:12" s="280" customFormat="1" ht="15" customHeight="1">
      <c r="A63" s="403"/>
      <c r="B63" s="403"/>
      <c r="C63" s="637" t="s">
        <v>387</v>
      </c>
      <c r="D63" s="638"/>
      <c r="E63" s="408">
        <f>SUM(E35:E42)</f>
        <v>80666</v>
      </c>
      <c r="F63" s="408">
        <f>SUM(F35:F42)</f>
        <v>138683</v>
      </c>
    </row>
    <row r="64" spans="1:12" s="55" customFormat="1" ht="15" customHeight="1">
      <c r="A64" s="56"/>
      <c r="B64" s="56"/>
      <c r="C64" s="639" t="s">
        <v>776</v>
      </c>
      <c r="D64" s="640"/>
      <c r="E64" s="163">
        <f>SUM(E8:E59)</f>
        <v>418300</v>
      </c>
      <c r="F64" s="163">
        <f>SUM(F8:F59)</f>
        <v>758172</v>
      </c>
      <c r="K64" s="231"/>
      <c r="L64" s="231"/>
    </row>
    <row r="65" spans="3:6" ht="15" customHeight="1">
      <c r="C65" s="404"/>
      <c r="D65" s="106"/>
      <c r="E65" s="633" t="s">
        <v>778</v>
      </c>
      <c r="F65" s="634"/>
    </row>
    <row r="66" spans="3:6">
      <c r="D66" s="405"/>
      <c r="E66" s="415" t="s">
        <v>777</v>
      </c>
      <c r="F66" s="416">
        <f>SUM(F67:F70)</f>
        <v>52</v>
      </c>
    </row>
    <row r="67" spans="3:6">
      <c r="D67" s="404"/>
      <c r="E67" s="413" t="s">
        <v>483</v>
      </c>
      <c r="F67" s="414">
        <v>11</v>
      </c>
    </row>
    <row r="68" spans="3:6">
      <c r="D68" s="404"/>
      <c r="E68" s="413" t="s">
        <v>388</v>
      </c>
      <c r="F68" s="414">
        <v>6</v>
      </c>
    </row>
    <row r="69" spans="3:6">
      <c r="D69" s="404"/>
      <c r="E69" s="413" t="s">
        <v>386</v>
      </c>
      <c r="F69" s="414">
        <v>27</v>
      </c>
    </row>
    <row r="70" spans="3:6">
      <c r="D70" s="404"/>
      <c r="E70" s="413" t="s">
        <v>387</v>
      </c>
      <c r="F70" s="414">
        <v>8</v>
      </c>
    </row>
  </sheetData>
  <sheetProtection password="8725" sheet="1" objects="1" scenarios="1"/>
  <mergeCells count="14">
    <mergeCell ref="A5:F5"/>
    <mergeCell ref="A3:F3"/>
    <mergeCell ref="A4:F4"/>
    <mergeCell ref="E6:F6"/>
    <mergeCell ref="A6:A7"/>
    <mergeCell ref="B6:B7"/>
    <mergeCell ref="C6:C7"/>
    <mergeCell ref="D6:D7"/>
    <mergeCell ref="E65:F65"/>
    <mergeCell ref="C60:D60"/>
    <mergeCell ref="C61:D61"/>
    <mergeCell ref="C62:D62"/>
    <mergeCell ref="C63:D63"/>
    <mergeCell ref="C64:D64"/>
  </mergeCells>
  <pageMargins left="0.23622047244094491" right="0.23622047244094491" top="0.74803149606299213" bottom="0.74803149606299213" header="0.31496062992125984" footer="0.31496062992125984"/>
  <pageSetup paperSize="9" scale="59" orientation="portrait" r:id="rId1"/>
</worksheet>
</file>

<file path=xl/worksheets/sheet22.xml><?xml version="1.0" encoding="utf-8"?>
<worksheet xmlns="http://schemas.openxmlformats.org/spreadsheetml/2006/main" xmlns:r="http://schemas.openxmlformats.org/officeDocument/2006/relationships">
  <dimension ref="A1:G62"/>
  <sheetViews>
    <sheetView zoomScale="80" zoomScaleNormal="80" zoomScaleSheetLayoutView="80" workbookViewId="0">
      <selection activeCell="J7" sqref="J7"/>
    </sheetView>
  </sheetViews>
  <sheetFormatPr defaultRowHeight="12.75"/>
  <cols>
    <col min="1" max="1" width="25.140625" style="216" customWidth="1"/>
    <col min="2" max="2" width="11.7109375" style="230" customWidth="1"/>
    <col min="3" max="3" width="51" style="230" customWidth="1"/>
    <col min="4" max="4" width="26.85546875" style="216" customWidth="1"/>
    <col min="5" max="5" width="28.7109375" style="219" customWidth="1"/>
    <col min="6" max="6" width="27.7109375" style="219" customWidth="1"/>
    <col min="7" max="16384" width="9.140625" style="216"/>
  </cols>
  <sheetData>
    <row r="1" spans="1:7" s="225" customFormat="1" ht="31.5" customHeight="1">
      <c r="A1" s="244" t="s">
        <v>779</v>
      </c>
      <c r="B1" s="224"/>
      <c r="C1" s="224"/>
      <c r="D1" s="224"/>
      <c r="E1" s="224"/>
      <c r="F1" s="224"/>
      <c r="G1" s="224"/>
    </row>
    <row r="3" spans="1:7" ht="26.25" customHeight="1">
      <c r="A3" s="577" t="s">
        <v>360</v>
      </c>
      <c r="B3" s="577"/>
      <c r="C3" s="577"/>
      <c r="D3" s="577"/>
      <c r="E3" s="577"/>
      <c r="F3" s="577"/>
    </row>
    <row r="4" spans="1:7" ht="27.75" customHeight="1" thickBot="1">
      <c r="A4" s="576" t="s">
        <v>743</v>
      </c>
      <c r="B4" s="576"/>
      <c r="C4" s="576"/>
      <c r="D4" s="576"/>
      <c r="E4" s="576"/>
      <c r="F4" s="576"/>
    </row>
    <row r="5" spans="1:7" ht="69.75" customHeight="1" thickBot="1">
      <c r="A5" s="110" t="s">
        <v>475</v>
      </c>
      <c r="B5" s="111" t="s">
        <v>485</v>
      </c>
      <c r="C5" s="202" t="s">
        <v>37</v>
      </c>
      <c r="D5" s="202" t="s">
        <v>43</v>
      </c>
      <c r="E5" s="229" t="s">
        <v>235</v>
      </c>
      <c r="F5" s="229" t="s">
        <v>237</v>
      </c>
    </row>
    <row r="6" spans="1:7" ht="54" customHeight="1">
      <c r="A6" s="401" t="s">
        <v>736</v>
      </c>
      <c r="B6" s="401" t="s">
        <v>386</v>
      </c>
      <c r="C6" s="401" t="s">
        <v>168</v>
      </c>
      <c r="D6" s="401" t="s">
        <v>780</v>
      </c>
      <c r="E6" s="417">
        <f>SUM('23. MMO Assumptions'!$D$13)</f>
        <v>789.9</v>
      </c>
      <c r="F6" s="417">
        <f>SUM('23. MMO Assumptions'!$E$13)</f>
        <v>11954.8</v>
      </c>
    </row>
    <row r="7" spans="1:7" ht="54" customHeight="1">
      <c r="A7" s="250" t="s">
        <v>738</v>
      </c>
      <c r="B7" s="401" t="s">
        <v>386</v>
      </c>
      <c r="C7" s="250" t="s">
        <v>169</v>
      </c>
      <c r="D7" s="250" t="s">
        <v>112</v>
      </c>
      <c r="E7" s="418">
        <f>SUM('23. MMO Assumptions'!$D$13)</f>
        <v>789.9</v>
      </c>
      <c r="F7" s="418">
        <f>SUM('23. MMO Assumptions'!$E$13)</f>
        <v>11954.8</v>
      </c>
    </row>
    <row r="8" spans="1:7" ht="54.75" customHeight="1">
      <c r="A8" s="250" t="s">
        <v>737</v>
      </c>
      <c r="B8" s="401" t="s">
        <v>386</v>
      </c>
      <c r="C8" s="250" t="s">
        <v>164</v>
      </c>
      <c r="D8" s="250" t="s">
        <v>112</v>
      </c>
      <c r="E8" s="418">
        <f>SUM('23. MMO Assumptions'!$D$13)</f>
        <v>789.9</v>
      </c>
      <c r="F8" s="418">
        <f>SUM('23. MMO Assumptions'!$E$13)</f>
        <v>11954.8</v>
      </c>
    </row>
    <row r="9" spans="1:7" ht="53.25" customHeight="1">
      <c r="A9" s="250" t="s">
        <v>739</v>
      </c>
      <c r="B9" s="401" t="s">
        <v>386</v>
      </c>
      <c r="C9" s="250" t="s">
        <v>165</v>
      </c>
      <c r="D9" s="250" t="s">
        <v>112</v>
      </c>
      <c r="E9" s="418">
        <f>SUM('23. MMO Assumptions'!$D$15)</f>
        <v>1579.8</v>
      </c>
      <c r="F9" s="418">
        <f>SUM('23. MMO Assumptions'!$E$15)</f>
        <v>23909.599999999999</v>
      </c>
    </row>
    <row r="10" spans="1:7" ht="55.5" customHeight="1">
      <c r="A10" s="250" t="s">
        <v>744</v>
      </c>
      <c r="B10" s="401" t="s">
        <v>386</v>
      </c>
      <c r="C10" s="250" t="s">
        <v>166</v>
      </c>
      <c r="D10" s="250" t="s">
        <v>112</v>
      </c>
      <c r="E10" s="418">
        <f>SUM('23. MMO Assumptions'!$D$15)</f>
        <v>1579.8</v>
      </c>
      <c r="F10" s="418">
        <f>SUM('23. MMO Assumptions'!$E$15)</f>
        <v>23909.599999999999</v>
      </c>
    </row>
    <row r="11" spans="1:7" ht="57.75" customHeight="1">
      <c r="A11" s="250" t="s">
        <v>740</v>
      </c>
      <c r="B11" s="401" t="s">
        <v>386</v>
      </c>
      <c r="C11" s="250" t="s">
        <v>167</v>
      </c>
      <c r="D11" s="402" t="s">
        <v>112</v>
      </c>
      <c r="E11" s="418">
        <f>SUM('23. MMO Assumptions'!$D$15)</f>
        <v>1579.8</v>
      </c>
      <c r="F11" s="418">
        <f>SUM('23. MMO Assumptions'!$E$15)</f>
        <v>23909.599999999999</v>
      </c>
    </row>
    <row r="12" spans="1:7" ht="43.5" customHeight="1">
      <c r="A12" s="250" t="s">
        <v>741</v>
      </c>
      <c r="B12" s="401" t="s">
        <v>386</v>
      </c>
      <c r="C12" s="250" t="s">
        <v>247</v>
      </c>
      <c r="D12" s="250" t="s">
        <v>781</v>
      </c>
      <c r="E12" s="418">
        <f>SUM('23. MMO Assumptions'!$D$14)</f>
        <v>1105.8599999999999</v>
      </c>
      <c r="F12" s="418">
        <f>SUM('23. MMO Assumptions'!$E$14)</f>
        <v>12270.76</v>
      </c>
    </row>
    <row r="13" spans="1:7" ht="60" customHeight="1">
      <c r="A13" s="250" t="s">
        <v>749</v>
      </c>
      <c r="B13" s="401" t="s">
        <v>386</v>
      </c>
      <c r="C13" s="250" t="s">
        <v>247</v>
      </c>
      <c r="D13" s="250" t="s">
        <v>781</v>
      </c>
      <c r="E13" s="418">
        <f>SUM('23. MMO Assumptions'!$D$14)</f>
        <v>1105.8599999999999</v>
      </c>
      <c r="F13" s="418">
        <f>SUM('23. MMO Assumptions'!$E$14)</f>
        <v>12270.76</v>
      </c>
    </row>
    <row r="14" spans="1:7" ht="55.5" customHeight="1">
      <c r="A14" s="250" t="s">
        <v>742</v>
      </c>
      <c r="B14" s="401" t="s">
        <v>386</v>
      </c>
      <c r="C14" s="250" t="s">
        <v>247</v>
      </c>
      <c r="D14" s="250" t="s">
        <v>781</v>
      </c>
      <c r="E14" s="418">
        <f>SUM('23. MMO Assumptions'!$D$14)</f>
        <v>1105.8599999999999</v>
      </c>
      <c r="F14" s="418">
        <f>SUM('23. MMO Assumptions'!$E$14)</f>
        <v>12270.76</v>
      </c>
    </row>
    <row r="15" spans="1:7" ht="70.5" customHeight="1">
      <c r="A15" s="250" t="s">
        <v>701</v>
      </c>
      <c r="B15" s="401" t="s">
        <v>386</v>
      </c>
      <c r="C15" s="250" t="s">
        <v>731</v>
      </c>
      <c r="D15" s="250" t="s">
        <v>782</v>
      </c>
      <c r="E15" s="418">
        <f>SUM('23. MMO Assumptions'!$D$14)</f>
        <v>1105.8599999999999</v>
      </c>
      <c r="F15" s="418">
        <f>SUM('23. MMO Assumptions'!$E$14)</f>
        <v>12270.76</v>
      </c>
    </row>
    <row r="16" spans="1:7" ht="63.75">
      <c r="A16" s="250" t="s">
        <v>745</v>
      </c>
      <c r="B16" s="401" t="s">
        <v>386</v>
      </c>
      <c r="C16" s="250" t="s">
        <v>731</v>
      </c>
      <c r="D16" s="250" t="s">
        <v>781</v>
      </c>
      <c r="E16" s="418">
        <f>SUM('23. MMO Assumptions'!$D$14)</f>
        <v>1105.8599999999999</v>
      </c>
      <c r="F16" s="418">
        <f>SUM('23. MMO Assumptions'!$E$14)</f>
        <v>12270.76</v>
      </c>
    </row>
    <row r="17" spans="1:6" ht="44.25" customHeight="1">
      <c r="A17" s="250" t="s">
        <v>643</v>
      </c>
      <c r="B17" s="401" t="s">
        <v>386</v>
      </c>
      <c r="C17" s="250" t="s">
        <v>247</v>
      </c>
      <c r="D17" s="250" t="s">
        <v>782</v>
      </c>
      <c r="E17" s="418">
        <f>SUM('23. MMO Assumptions'!$D$14)</f>
        <v>1105.8599999999999</v>
      </c>
      <c r="F17" s="418">
        <f>SUM('23. MMO Assumptions'!$E$14)</f>
        <v>12270.76</v>
      </c>
    </row>
    <row r="18" spans="1:6" ht="45.75" customHeight="1">
      <c r="A18" s="250" t="s">
        <v>746</v>
      </c>
      <c r="B18" s="401" t="s">
        <v>386</v>
      </c>
      <c r="C18" s="250" t="s">
        <v>247</v>
      </c>
      <c r="D18" s="250" t="s">
        <v>782</v>
      </c>
      <c r="E18" s="418">
        <f>SUM('23. MMO Assumptions'!$D$14)</f>
        <v>1105.8599999999999</v>
      </c>
      <c r="F18" s="418">
        <f>SUM('23. MMO Assumptions'!$E$14)</f>
        <v>12270.76</v>
      </c>
    </row>
    <row r="19" spans="1:6" ht="38.25">
      <c r="A19" s="250" t="s">
        <v>713</v>
      </c>
      <c r="B19" s="401" t="s">
        <v>386</v>
      </c>
      <c r="C19" s="250" t="s">
        <v>247</v>
      </c>
      <c r="D19" s="250" t="s">
        <v>782</v>
      </c>
      <c r="E19" s="418">
        <f>SUM('23. MMO Assumptions'!$D$14)</f>
        <v>1105.8599999999999</v>
      </c>
      <c r="F19" s="418">
        <f>SUM('23. MMO Assumptions'!$E$14)</f>
        <v>12270.76</v>
      </c>
    </row>
    <row r="20" spans="1:6" ht="38.25">
      <c r="A20" s="250" t="s">
        <v>709</v>
      </c>
      <c r="B20" s="401" t="s">
        <v>386</v>
      </c>
      <c r="C20" s="250" t="s">
        <v>247</v>
      </c>
      <c r="D20" s="250" t="s">
        <v>782</v>
      </c>
      <c r="E20" s="418">
        <f>SUM('23. MMO Assumptions'!$D$14)</f>
        <v>1105.8599999999999</v>
      </c>
      <c r="F20" s="418">
        <f>SUM('23. MMO Assumptions'!$E$14)</f>
        <v>12270.76</v>
      </c>
    </row>
    <row r="21" spans="1:6" ht="82.5" customHeight="1">
      <c r="A21" s="250" t="s">
        <v>668</v>
      </c>
      <c r="B21" s="401" t="s">
        <v>386</v>
      </c>
      <c r="C21" s="250" t="s">
        <v>732</v>
      </c>
      <c r="D21" s="250" t="s">
        <v>782</v>
      </c>
      <c r="E21" s="418">
        <f>SUM('23. MMO Assumptions'!$D$14)</f>
        <v>1105.8599999999999</v>
      </c>
      <c r="F21" s="418">
        <f>SUM('23. MMO Assumptions'!$E$14)</f>
        <v>12270.76</v>
      </c>
    </row>
    <row r="22" spans="1:6" ht="41.25" customHeight="1">
      <c r="A22" s="250" t="s">
        <v>747</v>
      </c>
      <c r="B22" s="401" t="s">
        <v>386</v>
      </c>
      <c r="C22" s="250" t="s">
        <v>247</v>
      </c>
      <c r="D22" s="250" t="s">
        <v>782</v>
      </c>
      <c r="E22" s="418">
        <f>SUM('23. MMO Assumptions'!$D$14)</f>
        <v>1105.8599999999999</v>
      </c>
      <c r="F22" s="418">
        <f>SUM('23. MMO Assumptions'!$E$14)</f>
        <v>12270.76</v>
      </c>
    </row>
    <row r="23" spans="1:6" s="241" customFormat="1" ht="45.75" customHeight="1">
      <c r="A23" s="250" t="s">
        <v>748</v>
      </c>
      <c r="B23" s="401" t="s">
        <v>386</v>
      </c>
      <c r="C23" s="250" t="s">
        <v>247</v>
      </c>
      <c r="D23" s="250" t="s">
        <v>782</v>
      </c>
      <c r="E23" s="419">
        <f>SUM('23. MMO Assumptions'!$D$14)</f>
        <v>1105.8599999999999</v>
      </c>
      <c r="F23" s="419">
        <f>SUM('23. MMO Assumptions'!$E$14)</f>
        <v>12270.76</v>
      </c>
    </row>
    <row r="24" spans="1:6" ht="42" customHeight="1">
      <c r="A24" s="250" t="s">
        <v>750</v>
      </c>
      <c r="B24" s="401" t="s">
        <v>386</v>
      </c>
      <c r="C24" s="250" t="s">
        <v>247</v>
      </c>
      <c r="D24" s="250" t="s">
        <v>782</v>
      </c>
      <c r="E24" s="418">
        <f>SUM('23. MMO Assumptions'!$D$14)</f>
        <v>1105.8599999999999</v>
      </c>
      <c r="F24" s="418">
        <f>SUM('23. MMO Assumptions'!$E$14)</f>
        <v>12270.76</v>
      </c>
    </row>
    <row r="25" spans="1:6" ht="45" customHeight="1">
      <c r="A25" s="250" t="s">
        <v>751</v>
      </c>
      <c r="B25" s="401" t="s">
        <v>386</v>
      </c>
      <c r="C25" s="250" t="s">
        <v>247</v>
      </c>
      <c r="D25" s="250" t="s">
        <v>782</v>
      </c>
      <c r="E25" s="418">
        <f>SUM('23. MMO Assumptions'!$D$14)</f>
        <v>1105.8599999999999</v>
      </c>
      <c r="F25" s="418">
        <f>SUM('23. MMO Assumptions'!$E$14)</f>
        <v>12270.76</v>
      </c>
    </row>
    <row r="26" spans="1:6" ht="42" customHeight="1">
      <c r="A26" s="250" t="s">
        <v>752</v>
      </c>
      <c r="B26" s="401" t="s">
        <v>386</v>
      </c>
      <c r="C26" s="250" t="s">
        <v>247</v>
      </c>
      <c r="D26" s="250" t="s">
        <v>782</v>
      </c>
      <c r="E26" s="418">
        <f>SUM('23. MMO Assumptions'!$D$14)</f>
        <v>1105.8599999999999</v>
      </c>
      <c r="F26" s="418">
        <f>SUM('23. MMO Assumptions'!$E$14)</f>
        <v>12270.76</v>
      </c>
    </row>
    <row r="27" spans="1:6" ht="44.25" customHeight="1">
      <c r="A27" s="250" t="s">
        <v>753</v>
      </c>
      <c r="B27" s="401" t="s">
        <v>386</v>
      </c>
      <c r="C27" s="250" t="s">
        <v>247</v>
      </c>
      <c r="D27" s="250" t="s">
        <v>782</v>
      </c>
      <c r="E27" s="418">
        <f>SUM('23. MMO Assumptions'!$D$14)</f>
        <v>1105.8599999999999</v>
      </c>
      <c r="F27" s="418">
        <f>SUM('23. MMO Assumptions'!$E$14)</f>
        <v>12270.76</v>
      </c>
    </row>
    <row r="28" spans="1:6" ht="48.75" customHeight="1">
      <c r="A28" s="250" t="s">
        <v>754</v>
      </c>
      <c r="B28" s="401" t="s">
        <v>386</v>
      </c>
      <c r="C28" s="250" t="s">
        <v>328</v>
      </c>
      <c r="D28" s="250" t="s">
        <v>782</v>
      </c>
      <c r="E28" s="418">
        <f>SUM('23. MMO Assumptions'!$D$14)</f>
        <v>1105.8599999999999</v>
      </c>
      <c r="F28" s="418">
        <f>SUM('23. MMO Assumptions'!$E$14)</f>
        <v>12270.76</v>
      </c>
    </row>
    <row r="29" spans="1:6" ht="48.75" customHeight="1">
      <c r="A29" s="250" t="s">
        <v>755</v>
      </c>
      <c r="B29" s="401" t="s">
        <v>386</v>
      </c>
      <c r="C29" s="250" t="s">
        <v>247</v>
      </c>
      <c r="D29" s="250" t="s">
        <v>782</v>
      </c>
      <c r="E29" s="418">
        <f>SUM('23. MMO Assumptions'!$D$14)</f>
        <v>1105.8599999999999</v>
      </c>
      <c r="F29" s="418">
        <f>SUM('23. MMO Assumptions'!$E$14)</f>
        <v>12270.76</v>
      </c>
    </row>
    <row r="30" spans="1:6" ht="45" customHeight="1">
      <c r="A30" s="250" t="s">
        <v>640</v>
      </c>
      <c r="B30" s="401" t="s">
        <v>386</v>
      </c>
      <c r="C30" s="250" t="s">
        <v>247</v>
      </c>
      <c r="D30" s="250" t="s">
        <v>782</v>
      </c>
      <c r="E30" s="418">
        <f>SUM('23. MMO Assumptions'!$D$14)</f>
        <v>1105.8599999999999</v>
      </c>
      <c r="F30" s="418">
        <f>SUM('23. MMO Assumptions'!$E$14)</f>
        <v>12270.76</v>
      </c>
    </row>
    <row r="31" spans="1:6" ht="69.75" customHeight="1">
      <c r="A31" s="250" t="s">
        <v>756</v>
      </c>
      <c r="B31" s="401" t="s">
        <v>386</v>
      </c>
      <c r="C31" s="250" t="s">
        <v>733</v>
      </c>
      <c r="D31" s="250" t="s">
        <v>782</v>
      </c>
      <c r="E31" s="418">
        <f>SUM('23. MMO Assumptions'!$D$14)</f>
        <v>1105.8599999999999</v>
      </c>
      <c r="F31" s="418">
        <f>SUM('23. MMO Assumptions'!$E$14)</f>
        <v>12270.76</v>
      </c>
    </row>
    <row r="32" spans="1:6" ht="45" customHeight="1">
      <c r="A32" s="250" t="s">
        <v>757</v>
      </c>
      <c r="B32" s="401" t="s">
        <v>386</v>
      </c>
      <c r="C32" s="250" t="s">
        <v>247</v>
      </c>
      <c r="D32" s="250" t="s">
        <v>782</v>
      </c>
      <c r="E32" s="418">
        <f>SUM('23. MMO Assumptions'!$D$14)</f>
        <v>1105.8599999999999</v>
      </c>
      <c r="F32" s="418">
        <f>SUM('23. MMO Assumptions'!$E$14)</f>
        <v>12270.76</v>
      </c>
    </row>
    <row r="33" spans="1:6" ht="46.5" customHeight="1">
      <c r="A33" s="250" t="s">
        <v>509</v>
      </c>
      <c r="B33" s="250" t="s">
        <v>387</v>
      </c>
      <c r="C33" s="250" t="s">
        <v>247</v>
      </c>
      <c r="D33" s="250" t="s">
        <v>782</v>
      </c>
      <c r="E33" s="418">
        <f>SUM('23. MMO Assumptions'!$D$14)</f>
        <v>1105.8599999999999</v>
      </c>
      <c r="F33" s="418">
        <f>SUM('23. MMO Assumptions'!$E$14)</f>
        <v>12270.76</v>
      </c>
    </row>
    <row r="34" spans="1:6" ht="44.25" customHeight="1">
      <c r="A34" s="250" t="s">
        <v>758</v>
      </c>
      <c r="B34" s="250" t="s">
        <v>387</v>
      </c>
      <c r="C34" s="250" t="s">
        <v>247</v>
      </c>
      <c r="D34" s="250" t="s">
        <v>782</v>
      </c>
      <c r="E34" s="418">
        <f>SUM('23. MMO Assumptions'!$D$14)</f>
        <v>1105.8599999999999</v>
      </c>
      <c r="F34" s="418">
        <f>SUM('23. MMO Assumptions'!$E$14)</f>
        <v>12270.76</v>
      </c>
    </row>
    <row r="35" spans="1:6" ht="44.25" customHeight="1">
      <c r="A35" s="250" t="s">
        <v>759</v>
      </c>
      <c r="B35" s="250" t="s">
        <v>387</v>
      </c>
      <c r="C35" s="250" t="s">
        <v>320</v>
      </c>
      <c r="D35" s="250" t="s">
        <v>782</v>
      </c>
      <c r="E35" s="418">
        <f>SUM('23. MMO Assumptions'!$D$14)</f>
        <v>1105.8599999999999</v>
      </c>
      <c r="F35" s="418">
        <f>SUM('23. MMO Assumptions'!$E$14)</f>
        <v>12270.76</v>
      </c>
    </row>
    <row r="36" spans="1:6" ht="42.75" customHeight="1">
      <c r="A36" s="250" t="s">
        <v>581</v>
      </c>
      <c r="B36" s="250" t="s">
        <v>387</v>
      </c>
      <c r="C36" s="250" t="s">
        <v>319</v>
      </c>
      <c r="D36" s="250" t="s">
        <v>782</v>
      </c>
      <c r="E36" s="418">
        <f>SUM('23. MMO Assumptions'!$D$14)</f>
        <v>1105.8599999999999</v>
      </c>
      <c r="F36" s="418">
        <f>SUM('23. MMO Assumptions'!$E$14)</f>
        <v>12270.76</v>
      </c>
    </row>
    <row r="37" spans="1:6" ht="48.75" customHeight="1">
      <c r="A37" s="250" t="s">
        <v>563</v>
      </c>
      <c r="B37" s="250" t="s">
        <v>387</v>
      </c>
      <c r="C37" s="250" t="s">
        <v>113</v>
      </c>
      <c r="D37" s="250" t="s">
        <v>114</v>
      </c>
      <c r="E37" s="418">
        <f>SUM('23. MMO Assumptions'!$D$16)</f>
        <v>23909.599999999999</v>
      </c>
      <c r="F37" s="418">
        <f>SUM('23. MMO Assumptions'!$E$16)</f>
        <v>23909.599999999999</v>
      </c>
    </row>
    <row r="38" spans="1:6" ht="45" customHeight="1">
      <c r="A38" s="402" t="s">
        <v>760</v>
      </c>
      <c r="B38" s="250" t="s">
        <v>387</v>
      </c>
      <c r="C38" s="402" t="s">
        <v>115</v>
      </c>
      <c r="D38" s="250" t="s">
        <v>782</v>
      </c>
      <c r="E38" s="418">
        <f>SUM('23. MMO Assumptions'!$D$13)</f>
        <v>789.9</v>
      </c>
      <c r="F38" s="418">
        <f>SUM('23. MMO Assumptions'!$E$13)</f>
        <v>11954.8</v>
      </c>
    </row>
    <row r="39" spans="1:6" s="241" customFormat="1" ht="44.25" customHeight="1">
      <c r="A39" s="402" t="s">
        <v>544</v>
      </c>
      <c r="B39" s="250" t="s">
        <v>387</v>
      </c>
      <c r="C39" s="250" t="s">
        <v>734</v>
      </c>
      <c r="D39" s="250" t="s">
        <v>782</v>
      </c>
      <c r="E39" s="419">
        <f>'23. MMO Assumptions'!$D$16</f>
        <v>23909.599999999999</v>
      </c>
      <c r="F39" s="419">
        <f>'23. MMO Assumptions'!$E$16</f>
        <v>23909.599999999999</v>
      </c>
    </row>
    <row r="40" spans="1:6" s="241" customFormat="1" ht="44.25" customHeight="1">
      <c r="A40" s="402" t="s">
        <v>761</v>
      </c>
      <c r="B40" s="250" t="s">
        <v>387</v>
      </c>
      <c r="C40" s="250" t="s">
        <v>331</v>
      </c>
      <c r="D40" s="250" t="s">
        <v>782</v>
      </c>
      <c r="E40" s="419">
        <f>'23. MMO Assumptions'!D14</f>
        <v>1105.8599999999999</v>
      </c>
      <c r="F40" s="419">
        <f>'23. MMO Assumptions'!E14</f>
        <v>12270.76</v>
      </c>
    </row>
    <row r="41" spans="1:6" ht="44.25" customHeight="1">
      <c r="A41" s="250" t="s">
        <v>770</v>
      </c>
      <c r="B41" s="402" t="s">
        <v>35</v>
      </c>
      <c r="C41" s="250" t="s">
        <v>116</v>
      </c>
      <c r="D41" s="250" t="s">
        <v>782</v>
      </c>
      <c r="E41" s="418">
        <f>SUM('23. MMO Assumptions'!$D$13)</f>
        <v>789.9</v>
      </c>
      <c r="F41" s="418">
        <f>SUM('23. MMO Assumptions'!$E$13)</f>
        <v>11954.8</v>
      </c>
    </row>
    <row r="42" spans="1:6" s="231" customFormat="1" ht="45" customHeight="1">
      <c r="A42" s="103" t="s">
        <v>762</v>
      </c>
      <c r="B42" s="402" t="s">
        <v>35</v>
      </c>
      <c r="C42" s="250" t="s">
        <v>247</v>
      </c>
      <c r="D42" s="402" t="s">
        <v>112</v>
      </c>
      <c r="E42" s="417">
        <f>SUM('23. MMO Assumptions'!$D$13)</f>
        <v>789.9</v>
      </c>
      <c r="F42" s="417">
        <f>SUM('23. MMO Assumptions'!$E$13)</f>
        <v>11954.8</v>
      </c>
    </row>
    <row r="43" spans="1:6" s="231" customFormat="1" ht="48" customHeight="1">
      <c r="A43" s="402" t="s">
        <v>763</v>
      </c>
      <c r="B43" s="402" t="s">
        <v>35</v>
      </c>
      <c r="C43" s="402" t="s">
        <v>248</v>
      </c>
      <c r="D43" s="402" t="s">
        <v>112</v>
      </c>
      <c r="E43" s="417">
        <f>SUM('23. MMO Assumptions'!$D$13)</f>
        <v>789.9</v>
      </c>
      <c r="F43" s="417">
        <f>SUM('23. MMO Assumptions'!$E$13)</f>
        <v>11954.8</v>
      </c>
    </row>
    <row r="44" spans="1:6" s="231" customFormat="1" ht="46.5" customHeight="1">
      <c r="A44" s="402" t="s">
        <v>764</v>
      </c>
      <c r="B44" s="402" t="s">
        <v>35</v>
      </c>
      <c r="C44" s="250" t="s">
        <v>247</v>
      </c>
      <c r="D44" s="402" t="s">
        <v>112</v>
      </c>
      <c r="E44" s="417">
        <f>SUM('23. MMO Assumptions'!$D$13)</f>
        <v>789.9</v>
      </c>
      <c r="F44" s="417">
        <f>SUM('23. MMO Assumptions'!$E$13)</f>
        <v>11954.8</v>
      </c>
    </row>
    <row r="45" spans="1:6" s="231" customFormat="1" ht="47.25" customHeight="1">
      <c r="A45" s="402" t="s">
        <v>765</v>
      </c>
      <c r="B45" s="402" t="s">
        <v>35</v>
      </c>
      <c r="C45" s="250" t="s">
        <v>247</v>
      </c>
      <c r="D45" s="402" t="s">
        <v>112</v>
      </c>
      <c r="E45" s="417">
        <f>SUM('23. MMO Assumptions'!$D$13)</f>
        <v>789.9</v>
      </c>
      <c r="F45" s="417">
        <f>SUM('23. MMO Assumptions'!$E$13)</f>
        <v>11954.8</v>
      </c>
    </row>
    <row r="46" spans="1:6" s="231" customFormat="1" ht="42.75" customHeight="1">
      <c r="A46" s="402" t="s">
        <v>766</v>
      </c>
      <c r="B46" s="402" t="s">
        <v>35</v>
      </c>
      <c r="C46" s="402" t="s">
        <v>249</v>
      </c>
      <c r="D46" s="402" t="s">
        <v>112</v>
      </c>
      <c r="E46" s="417">
        <f>SUM('23. MMO Assumptions'!$D$13)</f>
        <v>789.9</v>
      </c>
      <c r="F46" s="417">
        <f>SUM('23. MMO Assumptions'!$E$13)</f>
        <v>11954.8</v>
      </c>
    </row>
    <row r="47" spans="1:6" s="231" customFormat="1" ht="45" customHeight="1">
      <c r="A47" s="402" t="s">
        <v>767</v>
      </c>
      <c r="B47" s="402" t="s">
        <v>35</v>
      </c>
      <c r="C47" s="402" t="s">
        <v>250</v>
      </c>
      <c r="D47" s="402" t="s">
        <v>112</v>
      </c>
      <c r="E47" s="417">
        <f>SUM('23. MMO Assumptions'!$D$13)</f>
        <v>789.9</v>
      </c>
      <c r="F47" s="417">
        <f>SUM('23. MMO Assumptions'!$E$13)</f>
        <v>11954.8</v>
      </c>
    </row>
    <row r="48" spans="1:6" s="231" customFormat="1" ht="49.5" customHeight="1">
      <c r="A48" s="402" t="s">
        <v>768</v>
      </c>
      <c r="B48" s="402" t="s">
        <v>35</v>
      </c>
      <c r="C48" s="402" t="s">
        <v>251</v>
      </c>
      <c r="D48" s="402" t="s">
        <v>112</v>
      </c>
      <c r="E48" s="417">
        <f>SUM('23. MMO Assumptions'!$D$13)</f>
        <v>789.9</v>
      </c>
      <c r="F48" s="417">
        <f>SUM('23. MMO Assumptions'!$E$13)</f>
        <v>11954.8</v>
      </c>
    </row>
    <row r="49" spans="1:6" s="231" customFormat="1" ht="47.25" customHeight="1">
      <c r="A49" s="402" t="s">
        <v>769</v>
      </c>
      <c r="B49" s="352" t="s">
        <v>35</v>
      </c>
      <c r="C49" s="395" t="s">
        <v>262</v>
      </c>
      <c r="D49" s="402" t="s">
        <v>112</v>
      </c>
      <c r="E49" s="417">
        <f>SUM('23. MMO Assumptions'!$D$13)</f>
        <v>789.9</v>
      </c>
      <c r="F49" s="417">
        <f>SUM('23. MMO Assumptions'!$E$13)</f>
        <v>11954.8</v>
      </c>
    </row>
    <row r="50" spans="1:6" s="231" customFormat="1" ht="45.75" customHeight="1">
      <c r="A50" s="351" t="s">
        <v>771</v>
      </c>
      <c r="B50" s="352" t="s">
        <v>35</v>
      </c>
      <c r="C50" s="395" t="s">
        <v>262</v>
      </c>
      <c r="D50" s="402" t="s">
        <v>112</v>
      </c>
      <c r="E50" s="417">
        <f>SUM('23. MMO Assumptions'!$D$13)</f>
        <v>789.9</v>
      </c>
      <c r="F50" s="417">
        <f>SUM('23. MMO Assumptions'!$E$13)</f>
        <v>11954.8</v>
      </c>
    </row>
    <row r="51" spans="1:6" s="231" customFormat="1" ht="46.5" customHeight="1">
      <c r="A51" s="351" t="s">
        <v>772</v>
      </c>
      <c r="B51" s="352" t="s">
        <v>35</v>
      </c>
      <c r="C51" s="395" t="s">
        <v>262</v>
      </c>
      <c r="D51" s="402" t="s">
        <v>112</v>
      </c>
      <c r="E51" s="417">
        <f>SUM('23. MMO Assumptions'!$D$13)</f>
        <v>789.9</v>
      </c>
      <c r="F51" s="417">
        <f>SUM('23. MMO Assumptions'!$E$13)</f>
        <v>11954.8</v>
      </c>
    </row>
    <row r="52" spans="1:6" s="231" customFormat="1" ht="44.25" customHeight="1">
      <c r="A52" s="351" t="s">
        <v>773</v>
      </c>
      <c r="B52" s="351" t="s">
        <v>388</v>
      </c>
      <c r="C52" s="395" t="s">
        <v>359</v>
      </c>
      <c r="D52" s="402" t="s">
        <v>112</v>
      </c>
      <c r="E52" s="417">
        <f>SUM('23. MMO Assumptions'!$D$13)</f>
        <v>789.9</v>
      </c>
      <c r="F52" s="417">
        <f>SUM('23. MMO Assumptions'!$E$13)</f>
        <v>11954.8</v>
      </c>
    </row>
    <row r="53" spans="1:6" s="231" customFormat="1" ht="45.75" customHeight="1">
      <c r="A53" s="351" t="s">
        <v>691</v>
      </c>
      <c r="B53" s="351" t="s">
        <v>388</v>
      </c>
      <c r="C53" s="395" t="s">
        <v>278</v>
      </c>
      <c r="D53" s="402" t="s">
        <v>112</v>
      </c>
      <c r="E53" s="417">
        <f>SUM('23. MMO Assumptions'!$D$13)</f>
        <v>789.9</v>
      </c>
      <c r="F53" s="417">
        <f>SUM('23. MMO Assumptions'!$E$13)</f>
        <v>11954.8</v>
      </c>
    </row>
    <row r="54" spans="1:6" s="231" customFormat="1" ht="48.75" customHeight="1">
      <c r="A54" s="351" t="s">
        <v>774</v>
      </c>
      <c r="B54" s="351" t="s">
        <v>388</v>
      </c>
      <c r="C54" s="395" t="s">
        <v>282</v>
      </c>
      <c r="D54" s="402" t="s">
        <v>112</v>
      </c>
      <c r="E54" s="417">
        <f>SUM('23. MMO Assumptions'!$D$13)</f>
        <v>789.9</v>
      </c>
      <c r="F54" s="417">
        <f>SUM('23. MMO Assumptions'!$E$13)</f>
        <v>11954.8</v>
      </c>
    </row>
    <row r="55" spans="1:6" s="231" customFormat="1" ht="47.25" customHeight="1">
      <c r="A55" s="351" t="s">
        <v>610</v>
      </c>
      <c r="B55" s="351" t="s">
        <v>388</v>
      </c>
      <c r="C55" s="351" t="s">
        <v>284</v>
      </c>
      <c r="D55" s="402" t="s">
        <v>112</v>
      </c>
      <c r="E55" s="417">
        <f>SUM('23. MMO Assumptions'!$D$13)</f>
        <v>789.9</v>
      </c>
      <c r="F55" s="417">
        <f>SUM('23. MMO Assumptions'!$E$13)</f>
        <v>11954.8</v>
      </c>
    </row>
    <row r="56" spans="1:6" s="231" customFormat="1" ht="47.25" customHeight="1">
      <c r="A56" s="351" t="s">
        <v>611</v>
      </c>
      <c r="B56" s="351" t="s">
        <v>388</v>
      </c>
      <c r="C56" s="395" t="s">
        <v>285</v>
      </c>
      <c r="D56" s="402" t="s">
        <v>112</v>
      </c>
      <c r="E56" s="417">
        <f>SUM('23. MMO Assumptions'!$D$13)</f>
        <v>789.9</v>
      </c>
      <c r="F56" s="417">
        <f>SUM('23. MMO Assumptions'!$E$13)</f>
        <v>11954.8</v>
      </c>
    </row>
    <row r="57" spans="1:6" s="231" customFormat="1" ht="47.25" customHeight="1">
      <c r="A57" s="402" t="s">
        <v>775</v>
      </c>
      <c r="B57" s="351" t="s">
        <v>388</v>
      </c>
      <c r="C57" s="351" t="s">
        <v>286</v>
      </c>
      <c r="D57" s="402" t="s">
        <v>112</v>
      </c>
      <c r="E57" s="417">
        <f>SUM('23. MMO Assumptions'!$D$13)</f>
        <v>789.9</v>
      </c>
      <c r="F57" s="417">
        <f>SUM('23. MMO Assumptions'!$E$13)</f>
        <v>11954.8</v>
      </c>
    </row>
    <row r="58" spans="1:6" s="241" customFormat="1">
      <c r="A58" s="403"/>
      <c r="B58" s="403"/>
      <c r="C58" s="635" t="s">
        <v>483</v>
      </c>
      <c r="D58" s="636"/>
      <c r="E58" s="408">
        <f>SUM(E41:E51)</f>
        <v>8688.8999999999978</v>
      </c>
      <c r="F58" s="408">
        <f>SUM(F41:F51)</f>
        <v>131502.80000000002</v>
      </c>
    </row>
    <row r="59" spans="1:6" s="241" customFormat="1">
      <c r="A59" s="403"/>
      <c r="B59" s="403"/>
      <c r="C59" s="637" t="s">
        <v>388</v>
      </c>
      <c r="D59" s="638"/>
      <c r="E59" s="408">
        <f>SUM(E52:E57)</f>
        <v>4739.3999999999996</v>
      </c>
      <c r="F59" s="408">
        <f>SUM(F52:F57)</f>
        <v>71728.800000000003</v>
      </c>
    </row>
    <row r="60" spans="1:6" s="241" customFormat="1">
      <c r="A60" s="403"/>
      <c r="B60" s="403"/>
      <c r="C60" s="637" t="s">
        <v>386</v>
      </c>
      <c r="D60" s="638"/>
      <c r="E60" s="408">
        <f>SUM(E6:E32)</f>
        <v>30332.160000000011</v>
      </c>
      <c r="F60" s="408">
        <f>SUM(F6:F32)</f>
        <v>365279.16000000015</v>
      </c>
    </row>
    <row r="61" spans="1:6" s="241" customFormat="1">
      <c r="A61" s="403"/>
      <c r="B61" s="403"/>
      <c r="C61" s="637" t="s">
        <v>387</v>
      </c>
      <c r="D61" s="638"/>
      <c r="E61" s="408">
        <f>SUM(E33:E40)</f>
        <v>54138.399999999994</v>
      </c>
      <c r="F61" s="408">
        <f>SUM(F33:F40)</f>
        <v>121127.8</v>
      </c>
    </row>
    <row r="62" spans="1:6">
      <c r="A62" s="107"/>
      <c r="B62" s="108"/>
      <c r="C62" s="639" t="s">
        <v>776</v>
      </c>
      <c r="D62" s="640"/>
      <c r="E62" s="164">
        <f>SUM(E6:E57)</f>
        <v>97898.859999999913</v>
      </c>
      <c r="F62" s="164">
        <f>SUM(F6:F57)</f>
        <v>689638.56000000075</v>
      </c>
    </row>
  </sheetData>
  <sheetProtection password="8725" sheet="1" objects="1" scenarios="1"/>
  <mergeCells count="7">
    <mergeCell ref="A3:F3"/>
    <mergeCell ref="A4:F4"/>
    <mergeCell ref="C61:D61"/>
    <mergeCell ref="C62:D62"/>
    <mergeCell ref="C58:D58"/>
    <mergeCell ref="C59:D59"/>
    <mergeCell ref="C60:D60"/>
  </mergeCells>
  <pageMargins left="0.23622047244094491" right="0.23622047244094491" top="0.74803149606299213" bottom="0.74803149606299213" header="0.31496062992125984" footer="0.31496062992125984"/>
  <pageSetup paperSize="9" scale="73" orientation="portrait" r:id="rId1"/>
  <rowBreaks count="1" manualBreakCount="1">
    <brk id="52" max="6" man="1"/>
  </rowBreaks>
</worksheet>
</file>

<file path=xl/worksheets/sheet23.xml><?xml version="1.0" encoding="utf-8"?>
<worksheet xmlns="http://schemas.openxmlformats.org/spreadsheetml/2006/main" xmlns:r="http://schemas.openxmlformats.org/officeDocument/2006/relationships">
  <dimension ref="A1:I73"/>
  <sheetViews>
    <sheetView zoomScale="80" zoomScaleNormal="80" zoomScaleSheetLayoutView="80" workbookViewId="0">
      <selection activeCell="F3" sqref="F3"/>
    </sheetView>
  </sheetViews>
  <sheetFormatPr defaultRowHeight="12.75"/>
  <cols>
    <col min="1" max="1" width="48.28515625" style="280" customWidth="1"/>
    <col min="2" max="2" width="27.7109375" style="280" customWidth="1"/>
    <col min="3" max="3" width="18.28515625" style="420" customWidth="1"/>
    <col min="4" max="4" width="18.7109375" style="231" customWidth="1"/>
    <col min="5" max="5" width="29.85546875" style="231" customWidth="1"/>
    <col min="6" max="6" width="16" style="231" customWidth="1"/>
    <col min="7" max="7" width="13.5703125" style="231" customWidth="1"/>
    <col min="8" max="8" width="9.140625" style="231"/>
    <col min="9" max="9" width="14.28515625" style="231" customWidth="1"/>
    <col min="10" max="10" width="18.5703125" style="231" customWidth="1"/>
    <col min="11" max="11" width="15.7109375" style="231" customWidth="1"/>
    <col min="12" max="12" width="17.7109375" style="231" customWidth="1"/>
    <col min="13" max="16384" width="9.140625" style="231"/>
  </cols>
  <sheetData>
    <row r="1" spans="1:7" s="225" customFormat="1" ht="31.5" customHeight="1">
      <c r="A1" s="244" t="s">
        <v>794</v>
      </c>
      <c r="B1" s="224"/>
      <c r="C1" s="224"/>
      <c r="D1" s="224"/>
      <c r="E1" s="224"/>
      <c r="F1" s="224"/>
      <c r="G1" s="224"/>
    </row>
    <row r="3" spans="1:7" ht="55.5" customHeight="1">
      <c r="A3" s="606" t="s">
        <v>123</v>
      </c>
      <c r="B3" s="606"/>
      <c r="C3" s="606"/>
      <c r="D3" s="606"/>
      <c r="E3" s="606"/>
    </row>
    <row r="4" spans="1:7" ht="25.5" customHeight="1">
      <c r="A4" s="628" t="s">
        <v>784</v>
      </c>
      <c r="B4" s="628"/>
      <c r="C4" s="628"/>
      <c r="D4" s="628"/>
      <c r="E4" s="628"/>
    </row>
    <row r="5" spans="1:7" ht="37.5" customHeight="1">
      <c r="A5" s="104" t="s">
        <v>475</v>
      </c>
      <c r="B5" s="104" t="s">
        <v>485</v>
      </c>
      <c r="C5" s="445" t="s">
        <v>124</v>
      </c>
      <c r="D5" s="451" t="s">
        <v>449</v>
      </c>
      <c r="E5" s="451" t="s">
        <v>125</v>
      </c>
    </row>
    <row r="6" spans="1:7">
      <c r="A6" s="421" t="s">
        <v>798</v>
      </c>
      <c r="B6" s="422" t="s">
        <v>483</v>
      </c>
      <c r="C6" s="423" t="s">
        <v>126</v>
      </c>
      <c r="D6" s="424">
        <f>SUM('23. MMO Assumptions'!$E$38)</f>
        <v>79825</v>
      </c>
      <c r="E6" s="425" t="s">
        <v>127</v>
      </c>
    </row>
    <row r="7" spans="1:7">
      <c r="A7" s="426" t="s">
        <v>799</v>
      </c>
      <c r="B7" s="422" t="s">
        <v>483</v>
      </c>
      <c r="C7" s="427" t="s">
        <v>126</v>
      </c>
      <c r="D7" s="428">
        <f>SUM('23. MMO Assumptions'!$E$38)</f>
        <v>79825</v>
      </c>
      <c r="E7" s="429" t="s">
        <v>127</v>
      </c>
    </row>
    <row r="8" spans="1:7">
      <c r="A8" s="426" t="s">
        <v>800</v>
      </c>
      <c r="B8" s="422" t="s">
        <v>483</v>
      </c>
      <c r="C8" s="427" t="s">
        <v>126</v>
      </c>
      <c r="D8" s="428">
        <f>SUM('23. MMO Assumptions'!$E$38)</f>
        <v>79825</v>
      </c>
      <c r="E8" s="429" t="s">
        <v>128</v>
      </c>
    </row>
    <row r="9" spans="1:7">
      <c r="A9" s="426" t="s">
        <v>129</v>
      </c>
      <c r="B9" s="422" t="s">
        <v>483</v>
      </c>
      <c r="C9" s="427" t="s">
        <v>126</v>
      </c>
      <c r="D9" s="428">
        <f>SUM('23. MMO Assumptions'!$E$38)</f>
        <v>79825</v>
      </c>
      <c r="E9" s="429" t="s">
        <v>127</v>
      </c>
    </row>
    <row r="10" spans="1:7">
      <c r="A10" s="426" t="s">
        <v>801</v>
      </c>
      <c r="B10" s="422" t="s">
        <v>483</v>
      </c>
      <c r="C10" s="427" t="s">
        <v>126</v>
      </c>
      <c r="D10" s="428">
        <f>SUM('23. MMO Assumptions'!$E$38)</f>
        <v>79825</v>
      </c>
      <c r="E10" s="429" t="s">
        <v>130</v>
      </c>
    </row>
    <row r="11" spans="1:7">
      <c r="A11" s="426" t="s">
        <v>802</v>
      </c>
      <c r="B11" s="422" t="s">
        <v>483</v>
      </c>
      <c r="C11" s="427" t="s">
        <v>126</v>
      </c>
      <c r="D11" s="428">
        <f>SUM('23. MMO Assumptions'!$E$38)</f>
        <v>79825</v>
      </c>
      <c r="E11" s="429" t="s">
        <v>130</v>
      </c>
    </row>
    <row r="12" spans="1:7">
      <c r="A12" s="426" t="s">
        <v>803</v>
      </c>
      <c r="B12" s="422" t="s">
        <v>483</v>
      </c>
      <c r="C12" s="427" t="s">
        <v>126</v>
      </c>
      <c r="D12" s="428">
        <f>SUM('23. MMO Assumptions'!$E$38)</f>
        <v>79825</v>
      </c>
      <c r="E12" s="429" t="s">
        <v>130</v>
      </c>
    </row>
    <row r="13" spans="1:7">
      <c r="A13" s="426" t="s">
        <v>804</v>
      </c>
      <c r="B13" s="422" t="s">
        <v>483</v>
      </c>
      <c r="C13" s="427" t="s">
        <v>126</v>
      </c>
      <c r="D13" s="428">
        <f>SUM('23. MMO Assumptions'!$E$38)</f>
        <v>79825</v>
      </c>
      <c r="E13" s="429" t="s">
        <v>130</v>
      </c>
    </row>
    <row r="14" spans="1:7">
      <c r="A14" s="426" t="s">
        <v>805</v>
      </c>
      <c r="B14" s="422" t="s">
        <v>483</v>
      </c>
      <c r="C14" s="427" t="s">
        <v>126</v>
      </c>
      <c r="D14" s="428">
        <f>SUM('23. MMO Assumptions'!$E$38)</f>
        <v>79825</v>
      </c>
      <c r="E14" s="429" t="s">
        <v>130</v>
      </c>
    </row>
    <row r="15" spans="1:7">
      <c r="A15" s="426" t="s">
        <v>806</v>
      </c>
      <c r="B15" s="422" t="s">
        <v>483</v>
      </c>
      <c r="C15" s="427" t="s">
        <v>126</v>
      </c>
      <c r="D15" s="428">
        <f>SUM('23. MMO Assumptions'!$E$38)</f>
        <v>79825</v>
      </c>
      <c r="E15" s="429" t="s">
        <v>130</v>
      </c>
    </row>
    <row r="16" spans="1:7">
      <c r="A16" s="426" t="s">
        <v>807</v>
      </c>
      <c r="B16" s="422" t="s">
        <v>483</v>
      </c>
      <c r="C16" s="427" t="s">
        <v>126</v>
      </c>
      <c r="D16" s="428">
        <f>SUM('23. MMO Assumptions'!$E$38)</f>
        <v>79825</v>
      </c>
      <c r="E16" s="429" t="s">
        <v>130</v>
      </c>
    </row>
    <row r="17" spans="1:5">
      <c r="A17" s="426" t="s">
        <v>808</v>
      </c>
      <c r="B17" s="422" t="s">
        <v>483</v>
      </c>
      <c r="C17" s="427" t="s">
        <v>126</v>
      </c>
      <c r="D17" s="428">
        <f>SUM('23. MMO Assumptions'!$E$38)</f>
        <v>79825</v>
      </c>
      <c r="E17" s="429" t="s">
        <v>130</v>
      </c>
    </row>
    <row r="18" spans="1:5">
      <c r="A18" s="426" t="s">
        <v>809</v>
      </c>
      <c r="B18" s="422" t="s">
        <v>483</v>
      </c>
      <c r="C18" s="427" t="s">
        <v>126</v>
      </c>
      <c r="D18" s="428">
        <f>SUM('23. MMO Assumptions'!$E$38)</f>
        <v>79825</v>
      </c>
      <c r="E18" s="429" t="s">
        <v>130</v>
      </c>
    </row>
    <row r="19" spans="1:5">
      <c r="A19" s="426" t="s">
        <v>810</v>
      </c>
      <c r="B19" s="422" t="s">
        <v>483</v>
      </c>
      <c r="C19" s="427" t="s">
        <v>126</v>
      </c>
      <c r="D19" s="428">
        <f>SUM('23. MMO Assumptions'!$E$38)</f>
        <v>79825</v>
      </c>
      <c r="E19" s="429" t="s">
        <v>130</v>
      </c>
    </row>
    <row r="20" spans="1:5">
      <c r="A20" s="426" t="s">
        <v>811</v>
      </c>
      <c r="B20" s="422" t="s">
        <v>483</v>
      </c>
      <c r="C20" s="427" t="s">
        <v>131</v>
      </c>
      <c r="D20" s="428">
        <v>0</v>
      </c>
      <c r="E20" s="429" t="s">
        <v>11</v>
      </c>
    </row>
    <row r="21" spans="1:5">
      <c r="A21" s="430" t="s">
        <v>812</v>
      </c>
      <c r="B21" s="407" t="s">
        <v>387</v>
      </c>
      <c r="C21" s="427" t="s">
        <v>126</v>
      </c>
      <c r="D21" s="428">
        <f>SUM('23. MMO Assumptions'!$E$38)</f>
        <v>79825</v>
      </c>
      <c r="E21" s="429" t="s">
        <v>130</v>
      </c>
    </row>
    <row r="22" spans="1:5">
      <c r="A22" s="430" t="s">
        <v>843</v>
      </c>
      <c r="B22" s="407" t="s">
        <v>387</v>
      </c>
      <c r="C22" s="427" t="s">
        <v>126</v>
      </c>
      <c r="D22" s="428">
        <f>SUM('23. MMO Assumptions'!$E$38)</f>
        <v>79825</v>
      </c>
      <c r="E22" s="429" t="s">
        <v>130</v>
      </c>
    </row>
    <row r="23" spans="1:5">
      <c r="A23" s="430" t="s">
        <v>813</v>
      </c>
      <c r="B23" s="407" t="s">
        <v>387</v>
      </c>
      <c r="C23" s="427" t="s">
        <v>126</v>
      </c>
      <c r="D23" s="428">
        <f>SUM('23. MMO Assumptions'!$E$38)</f>
        <v>79825</v>
      </c>
      <c r="E23" s="429" t="s">
        <v>128</v>
      </c>
    </row>
    <row r="24" spans="1:5">
      <c r="A24" s="430" t="s">
        <v>844</v>
      </c>
      <c r="B24" s="407" t="s">
        <v>387</v>
      </c>
      <c r="C24" s="427" t="s">
        <v>132</v>
      </c>
      <c r="D24" s="428">
        <f>SUM('23. MMO Assumptions'!$E$32)</f>
        <v>52150</v>
      </c>
      <c r="E24" s="429" t="s">
        <v>133</v>
      </c>
    </row>
    <row r="25" spans="1:5">
      <c r="A25" s="430" t="s">
        <v>814</v>
      </c>
      <c r="B25" s="407" t="s">
        <v>387</v>
      </c>
      <c r="C25" s="427" t="s">
        <v>126</v>
      </c>
      <c r="D25" s="428">
        <f>SUM('23. MMO Assumptions'!$E$38)</f>
        <v>79825</v>
      </c>
      <c r="E25" s="429" t="s">
        <v>130</v>
      </c>
    </row>
    <row r="26" spans="1:5">
      <c r="A26" s="430" t="s">
        <v>845</v>
      </c>
      <c r="B26" s="407" t="s">
        <v>387</v>
      </c>
      <c r="C26" s="427" t="s">
        <v>126</v>
      </c>
      <c r="D26" s="428">
        <f>SUM('23. MMO Assumptions'!$E$38)</f>
        <v>79825</v>
      </c>
      <c r="E26" s="429" t="s">
        <v>130</v>
      </c>
    </row>
    <row r="27" spans="1:5">
      <c r="A27" s="430" t="s">
        <v>815</v>
      </c>
      <c r="B27" s="407" t="s">
        <v>387</v>
      </c>
      <c r="C27" s="427" t="s">
        <v>126</v>
      </c>
      <c r="D27" s="428">
        <f>SUM('23. MMO Assumptions'!$E$38)</f>
        <v>79825</v>
      </c>
      <c r="E27" s="429" t="s">
        <v>130</v>
      </c>
    </row>
    <row r="28" spans="1:5">
      <c r="A28" s="430" t="s">
        <v>816</v>
      </c>
      <c r="B28" s="407" t="s">
        <v>387</v>
      </c>
      <c r="C28" s="427" t="s">
        <v>126</v>
      </c>
      <c r="D28" s="428">
        <f>SUM('23. MMO Assumptions'!$E$38)</f>
        <v>79825</v>
      </c>
      <c r="E28" s="429" t="s">
        <v>130</v>
      </c>
    </row>
    <row r="29" spans="1:5">
      <c r="A29" s="430" t="s">
        <v>817</v>
      </c>
      <c r="B29" s="407" t="s">
        <v>387</v>
      </c>
      <c r="C29" s="427" t="s">
        <v>126</v>
      </c>
      <c r="D29" s="428">
        <f>SUM('23. MMO Assumptions'!$E$38)</f>
        <v>79825</v>
      </c>
      <c r="E29" s="429" t="s">
        <v>130</v>
      </c>
    </row>
    <row r="30" spans="1:5">
      <c r="A30" s="430" t="s">
        <v>818</v>
      </c>
      <c r="B30" s="407" t="s">
        <v>387</v>
      </c>
      <c r="C30" s="427" t="s">
        <v>126</v>
      </c>
      <c r="D30" s="428">
        <f>SUM('23. MMO Assumptions'!$E$38)</f>
        <v>79825</v>
      </c>
      <c r="E30" s="429" t="s">
        <v>130</v>
      </c>
    </row>
    <row r="31" spans="1:5">
      <c r="A31" s="430" t="s">
        <v>842</v>
      </c>
      <c r="B31" s="407" t="s">
        <v>387</v>
      </c>
      <c r="C31" s="427" t="s">
        <v>126</v>
      </c>
      <c r="D31" s="428">
        <f>SUM('23. MMO Assumptions'!$E$38)</f>
        <v>79825</v>
      </c>
      <c r="E31" s="429" t="s">
        <v>130</v>
      </c>
    </row>
    <row r="32" spans="1:5">
      <c r="A32" s="430" t="s">
        <v>819</v>
      </c>
      <c r="B32" s="407" t="s">
        <v>387</v>
      </c>
      <c r="C32" s="427" t="s">
        <v>132</v>
      </c>
      <c r="D32" s="428">
        <f>SUM('23. MMO Assumptions'!$E$32)</f>
        <v>52150</v>
      </c>
      <c r="E32" s="429" t="s">
        <v>11</v>
      </c>
    </row>
    <row r="33" spans="1:5">
      <c r="A33" s="430" t="s">
        <v>820</v>
      </c>
      <c r="B33" s="407" t="s">
        <v>387</v>
      </c>
      <c r="C33" s="427" t="s">
        <v>126</v>
      </c>
      <c r="D33" s="428">
        <f>SUM('23. MMO Assumptions'!$E$38)</f>
        <v>79825</v>
      </c>
      <c r="E33" s="429" t="s">
        <v>128</v>
      </c>
    </row>
    <row r="34" spans="1:5">
      <c r="A34" s="430" t="s">
        <v>821</v>
      </c>
      <c r="B34" s="407" t="s">
        <v>387</v>
      </c>
      <c r="C34" s="427" t="s">
        <v>126</v>
      </c>
      <c r="D34" s="428">
        <f>SUM('23. MMO Assumptions'!$E$38)</f>
        <v>79825</v>
      </c>
      <c r="E34" s="429" t="s">
        <v>130</v>
      </c>
    </row>
    <row r="35" spans="1:5">
      <c r="A35" s="430" t="s">
        <v>822</v>
      </c>
      <c r="B35" s="407" t="s">
        <v>387</v>
      </c>
      <c r="C35" s="427" t="s">
        <v>126</v>
      </c>
      <c r="D35" s="428">
        <f>SUM('23. MMO Assumptions'!$E$38)</f>
        <v>79825</v>
      </c>
      <c r="E35" s="429" t="s">
        <v>130</v>
      </c>
    </row>
    <row r="36" spans="1:5">
      <c r="A36" s="430" t="s">
        <v>823</v>
      </c>
      <c r="B36" s="407" t="s">
        <v>387</v>
      </c>
      <c r="C36" s="427" t="s">
        <v>126</v>
      </c>
      <c r="D36" s="428">
        <f>SUM('23. MMO Assumptions'!$E$38)</f>
        <v>79825</v>
      </c>
      <c r="E36" s="429" t="s">
        <v>127</v>
      </c>
    </row>
    <row r="37" spans="1:5">
      <c r="A37" s="430" t="s">
        <v>846</v>
      </c>
      <c r="B37" s="407" t="s">
        <v>387</v>
      </c>
      <c r="C37" s="427" t="s">
        <v>132</v>
      </c>
      <c r="D37" s="428">
        <f>SUM('23. MMO Assumptions'!$E$32)</f>
        <v>52150</v>
      </c>
      <c r="E37" s="429" t="s">
        <v>133</v>
      </c>
    </row>
    <row r="38" spans="1:5">
      <c r="A38" s="430" t="s">
        <v>824</v>
      </c>
      <c r="B38" s="407" t="s">
        <v>387</v>
      </c>
      <c r="C38" s="427" t="s">
        <v>126</v>
      </c>
      <c r="D38" s="428">
        <f>SUM('23. MMO Assumptions'!$E$38)</f>
        <v>79825</v>
      </c>
      <c r="E38" s="429" t="s">
        <v>130</v>
      </c>
    </row>
    <row r="39" spans="1:5">
      <c r="A39" s="430" t="s">
        <v>825</v>
      </c>
      <c r="B39" s="407" t="s">
        <v>387</v>
      </c>
      <c r="C39" s="427" t="s">
        <v>132</v>
      </c>
      <c r="D39" s="428">
        <f>SUM('23. MMO Assumptions'!$E$32)</f>
        <v>52150</v>
      </c>
      <c r="E39" s="429" t="s">
        <v>133</v>
      </c>
    </row>
    <row r="40" spans="1:5">
      <c r="A40" s="430" t="s">
        <v>826</v>
      </c>
      <c r="B40" s="407" t="s">
        <v>387</v>
      </c>
      <c r="C40" s="427" t="s">
        <v>126</v>
      </c>
      <c r="D40" s="428">
        <f>SUM('23. MMO Assumptions'!$E$38)</f>
        <v>79825</v>
      </c>
      <c r="E40" s="429" t="s">
        <v>127</v>
      </c>
    </row>
    <row r="41" spans="1:5">
      <c r="A41" s="430" t="s">
        <v>827</v>
      </c>
      <c r="B41" s="407" t="s">
        <v>387</v>
      </c>
      <c r="C41" s="427" t="s">
        <v>126</v>
      </c>
      <c r="D41" s="428">
        <f>SUM('23. MMO Assumptions'!$E$38)</f>
        <v>79825</v>
      </c>
      <c r="E41" s="429" t="s">
        <v>130</v>
      </c>
    </row>
    <row r="42" spans="1:5">
      <c r="A42" s="430" t="s">
        <v>828</v>
      </c>
      <c r="B42" s="407" t="s">
        <v>387</v>
      </c>
      <c r="C42" s="427" t="s">
        <v>126</v>
      </c>
      <c r="D42" s="428">
        <f>SUM('23. MMO Assumptions'!$E$38)</f>
        <v>79825</v>
      </c>
      <c r="E42" s="429" t="s">
        <v>130</v>
      </c>
    </row>
    <row r="43" spans="1:5">
      <c r="A43" s="430" t="s">
        <v>829</v>
      </c>
      <c r="B43" s="407" t="s">
        <v>387</v>
      </c>
      <c r="C43" s="427" t="s">
        <v>126</v>
      </c>
      <c r="D43" s="428">
        <f>SUM('23. MMO Assumptions'!$E$38)</f>
        <v>79825</v>
      </c>
      <c r="E43" s="429" t="s">
        <v>130</v>
      </c>
    </row>
    <row r="44" spans="1:5">
      <c r="A44" s="430" t="s">
        <v>830</v>
      </c>
      <c r="B44" s="407" t="s">
        <v>387</v>
      </c>
      <c r="C44" s="427" t="s">
        <v>126</v>
      </c>
      <c r="D44" s="428">
        <f>SUM('23. MMO Assumptions'!$E$38)</f>
        <v>79825</v>
      </c>
      <c r="E44" s="429" t="s">
        <v>130</v>
      </c>
    </row>
    <row r="45" spans="1:5">
      <c r="A45" s="407" t="s">
        <v>831</v>
      </c>
      <c r="B45" s="407" t="s">
        <v>388</v>
      </c>
      <c r="C45" s="427" t="s">
        <v>134</v>
      </c>
      <c r="D45" s="428">
        <f>SUM('23. MMO Assumptions'!$E$32)</f>
        <v>52150</v>
      </c>
      <c r="E45" s="429" t="s">
        <v>128</v>
      </c>
    </row>
    <row r="46" spans="1:5">
      <c r="A46" s="407" t="s">
        <v>832</v>
      </c>
      <c r="B46" s="407" t="s">
        <v>388</v>
      </c>
      <c r="C46" s="427" t="s">
        <v>131</v>
      </c>
      <c r="D46" s="428">
        <v>0</v>
      </c>
      <c r="E46" s="429" t="s">
        <v>128</v>
      </c>
    </row>
    <row r="47" spans="1:5">
      <c r="A47" s="427" t="s">
        <v>833</v>
      </c>
      <c r="B47" s="407" t="s">
        <v>388</v>
      </c>
      <c r="C47" s="427" t="s">
        <v>126</v>
      </c>
      <c r="D47" s="428">
        <f>SUM('23. MMO Assumptions'!$E$38)</f>
        <v>79825</v>
      </c>
      <c r="E47" s="429" t="s">
        <v>130</v>
      </c>
    </row>
    <row r="48" spans="1:5">
      <c r="A48" s="427" t="s">
        <v>834</v>
      </c>
      <c r="B48" s="407" t="s">
        <v>388</v>
      </c>
      <c r="C48" s="427" t="s">
        <v>126</v>
      </c>
      <c r="D48" s="428">
        <f>SUM('23. MMO Assumptions'!$E$38)</f>
        <v>79825</v>
      </c>
      <c r="E48" s="429" t="s">
        <v>130</v>
      </c>
    </row>
    <row r="49" spans="1:5">
      <c r="A49" s="427" t="s">
        <v>835</v>
      </c>
      <c r="B49" s="407" t="s">
        <v>388</v>
      </c>
      <c r="C49" s="427" t="s">
        <v>126</v>
      </c>
      <c r="D49" s="428">
        <f>SUM('23. MMO Assumptions'!$E$38)</f>
        <v>79825</v>
      </c>
      <c r="E49" s="429" t="s">
        <v>128</v>
      </c>
    </row>
    <row r="50" spans="1:5">
      <c r="A50" s="407" t="s">
        <v>836</v>
      </c>
      <c r="B50" s="407" t="s">
        <v>388</v>
      </c>
      <c r="C50" s="427" t="s">
        <v>126</v>
      </c>
      <c r="D50" s="428">
        <f>SUM('23. MMO Assumptions'!$E$38)</f>
        <v>79825</v>
      </c>
      <c r="E50" s="429" t="s">
        <v>130</v>
      </c>
    </row>
    <row r="51" spans="1:5">
      <c r="A51" s="427" t="s">
        <v>837</v>
      </c>
      <c r="B51" s="407" t="s">
        <v>388</v>
      </c>
      <c r="C51" s="427" t="s">
        <v>126</v>
      </c>
      <c r="D51" s="428">
        <f>SUM('23. MMO Assumptions'!$E$38)</f>
        <v>79825</v>
      </c>
      <c r="E51" s="429" t="s">
        <v>128</v>
      </c>
    </row>
    <row r="52" spans="1:5">
      <c r="A52" s="427" t="s">
        <v>838</v>
      </c>
      <c r="B52" s="407" t="s">
        <v>388</v>
      </c>
      <c r="C52" s="427" t="s">
        <v>131</v>
      </c>
      <c r="D52" s="428">
        <v>0</v>
      </c>
      <c r="E52" s="429" t="s">
        <v>130</v>
      </c>
    </row>
    <row r="53" spans="1:5">
      <c r="A53" s="427" t="s">
        <v>839</v>
      </c>
      <c r="B53" s="407" t="s">
        <v>388</v>
      </c>
      <c r="C53" s="427" t="s">
        <v>131</v>
      </c>
      <c r="D53" s="428">
        <v>0</v>
      </c>
      <c r="E53" s="429" t="s">
        <v>130</v>
      </c>
    </row>
    <row r="54" spans="1:5">
      <c r="A54" s="427" t="s">
        <v>840</v>
      </c>
      <c r="B54" s="407" t="s">
        <v>388</v>
      </c>
      <c r="C54" s="427" t="s">
        <v>131</v>
      </c>
      <c r="D54" s="428">
        <v>0</v>
      </c>
      <c r="E54" s="429" t="s">
        <v>130</v>
      </c>
    </row>
    <row r="55" spans="1:5">
      <c r="A55" s="407" t="s">
        <v>795</v>
      </c>
      <c r="B55" s="407" t="s">
        <v>388</v>
      </c>
      <c r="C55" s="427" t="s">
        <v>126</v>
      </c>
      <c r="D55" s="428">
        <f>SUM('23. MMO Assumptions'!$E$38)</f>
        <v>79825</v>
      </c>
      <c r="E55" s="429" t="s">
        <v>130</v>
      </c>
    </row>
    <row r="56" spans="1:5">
      <c r="A56" s="407" t="s">
        <v>796</v>
      </c>
      <c r="B56" s="407" t="s">
        <v>388</v>
      </c>
      <c r="C56" s="427" t="s">
        <v>126</v>
      </c>
      <c r="D56" s="428">
        <f>SUM('23. MMO Assumptions'!$E$38)</f>
        <v>79825</v>
      </c>
      <c r="E56" s="429" t="s">
        <v>130</v>
      </c>
    </row>
    <row r="57" spans="1:5">
      <c r="A57" s="407" t="s">
        <v>797</v>
      </c>
      <c r="B57" s="407" t="s">
        <v>388</v>
      </c>
      <c r="C57" s="427" t="s">
        <v>126</v>
      </c>
      <c r="D57" s="428">
        <f>SUM('[1]23. MMO Assumptions'!$E$35)</f>
        <v>79825</v>
      </c>
      <c r="E57" s="429" t="s">
        <v>130</v>
      </c>
    </row>
    <row r="58" spans="1:5">
      <c r="A58" s="407" t="s">
        <v>841</v>
      </c>
      <c r="B58" s="407" t="s">
        <v>388</v>
      </c>
      <c r="C58" s="427" t="s">
        <v>126</v>
      </c>
      <c r="D58" s="428">
        <f>SUM('23. MMO Assumptions'!$E$38)</f>
        <v>79825</v>
      </c>
      <c r="E58" s="429" t="s">
        <v>130</v>
      </c>
    </row>
    <row r="59" spans="1:5" s="280" customFormat="1">
      <c r="A59" s="426" t="s">
        <v>785</v>
      </c>
      <c r="B59" s="407" t="s">
        <v>386</v>
      </c>
      <c r="C59" s="427" t="s">
        <v>126</v>
      </c>
      <c r="D59" s="428">
        <f>SUM('23. MMO Assumptions'!$E$38)</f>
        <v>79825</v>
      </c>
      <c r="E59" s="429" t="s">
        <v>130</v>
      </c>
    </row>
    <row r="60" spans="1:5" s="280" customFormat="1">
      <c r="A60" s="426" t="s">
        <v>786</v>
      </c>
      <c r="B60" s="407" t="s">
        <v>386</v>
      </c>
      <c r="C60" s="427" t="s">
        <v>134</v>
      </c>
      <c r="D60" s="428">
        <f>SUM('23. MMO Assumptions'!$E$32)</f>
        <v>52150</v>
      </c>
      <c r="E60" s="429" t="s">
        <v>130</v>
      </c>
    </row>
    <row r="61" spans="1:5" s="280" customFormat="1">
      <c r="A61" s="426" t="s">
        <v>787</v>
      </c>
      <c r="B61" s="407" t="s">
        <v>386</v>
      </c>
      <c r="C61" s="427" t="s">
        <v>131</v>
      </c>
      <c r="D61" s="431" t="s">
        <v>131</v>
      </c>
      <c r="E61" s="429" t="s">
        <v>130</v>
      </c>
    </row>
    <row r="62" spans="1:5" s="280" customFormat="1">
      <c r="A62" s="426" t="s">
        <v>788</v>
      </c>
      <c r="B62" s="407" t="s">
        <v>386</v>
      </c>
      <c r="C62" s="427" t="s">
        <v>126</v>
      </c>
      <c r="D62" s="428">
        <f>SUM('23. MMO Assumptions'!$E$38)</f>
        <v>79825</v>
      </c>
      <c r="E62" s="429" t="s">
        <v>127</v>
      </c>
    </row>
    <row r="63" spans="1:5" s="280" customFormat="1">
      <c r="A63" s="426" t="s">
        <v>789</v>
      </c>
      <c r="B63" s="407" t="s">
        <v>386</v>
      </c>
      <c r="C63" s="427" t="s">
        <v>126</v>
      </c>
      <c r="D63" s="428">
        <f>SUM('23. MMO Assumptions'!$E$38)</f>
        <v>79825</v>
      </c>
      <c r="E63" s="429" t="s">
        <v>127</v>
      </c>
    </row>
    <row r="64" spans="1:5" s="280" customFormat="1">
      <c r="A64" s="426" t="s">
        <v>847</v>
      </c>
      <c r="B64" s="407" t="s">
        <v>386</v>
      </c>
      <c r="C64" s="427" t="s">
        <v>126</v>
      </c>
      <c r="D64" s="428">
        <f>SUM('23. MMO Assumptions'!$E$38)</f>
        <v>79825</v>
      </c>
      <c r="E64" s="429" t="s">
        <v>130</v>
      </c>
    </row>
    <row r="65" spans="1:9" s="280" customFormat="1">
      <c r="A65" s="426" t="s">
        <v>790</v>
      </c>
      <c r="B65" s="407" t="s">
        <v>386</v>
      </c>
      <c r="C65" s="427" t="s">
        <v>126</v>
      </c>
      <c r="D65" s="428">
        <f>SUM('23. MMO Assumptions'!$E$38)</f>
        <v>79825</v>
      </c>
      <c r="E65" s="429" t="s">
        <v>130</v>
      </c>
    </row>
    <row r="66" spans="1:9" s="280" customFormat="1">
      <c r="A66" s="432" t="s">
        <v>792</v>
      </c>
      <c r="B66" s="407" t="s">
        <v>386</v>
      </c>
      <c r="C66" s="427" t="s">
        <v>126</v>
      </c>
      <c r="D66" s="428">
        <f>SUM('23. MMO Assumptions'!$E$38)</f>
        <v>79825</v>
      </c>
      <c r="E66" s="429" t="s">
        <v>130</v>
      </c>
    </row>
    <row r="67" spans="1:9" s="280" customFormat="1">
      <c r="A67" s="426" t="s">
        <v>793</v>
      </c>
      <c r="B67" s="407" t="s">
        <v>386</v>
      </c>
      <c r="C67" s="427" t="s">
        <v>126</v>
      </c>
      <c r="D67" s="428">
        <f>SUM('23. MMO Assumptions'!$E$38)</f>
        <v>79825</v>
      </c>
      <c r="E67" s="429" t="s">
        <v>130</v>
      </c>
    </row>
    <row r="68" spans="1:9" s="280" customFormat="1" ht="13.5" thickBot="1">
      <c r="A68" s="446" t="s">
        <v>791</v>
      </c>
      <c r="B68" s="447" t="s">
        <v>386</v>
      </c>
      <c r="C68" s="448" t="s">
        <v>132</v>
      </c>
      <c r="D68" s="449">
        <f>SUM('23. MMO Assumptions'!$E$32)</f>
        <v>52150</v>
      </c>
      <c r="E68" s="450" t="s">
        <v>11</v>
      </c>
    </row>
    <row r="69" spans="1:9" s="280" customFormat="1" ht="15" customHeight="1">
      <c r="A69" s="654" t="s">
        <v>483</v>
      </c>
      <c r="B69" s="655"/>
      <c r="C69" s="434" t="s">
        <v>135</v>
      </c>
      <c r="D69" s="435">
        <f>SUM(D6:D20)</f>
        <v>1117550</v>
      </c>
      <c r="E69" s="436"/>
      <c r="G69" s="437"/>
      <c r="H69" s="438"/>
      <c r="I69" s="438"/>
    </row>
    <row r="70" spans="1:9" s="280" customFormat="1" ht="15" customHeight="1">
      <c r="A70" s="648" t="s">
        <v>388</v>
      </c>
      <c r="B70" s="649"/>
      <c r="C70" s="439" t="s">
        <v>135</v>
      </c>
      <c r="D70" s="440">
        <f>SUM(D45:D58)</f>
        <v>770575</v>
      </c>
      <c r="E70" s="441"/>
    </row>
    <row r="71" spans="1:9" s="280" customFormat="1" ht="15" customHeight="1">
      <c r="A71" s="648" t="s">
        <v>386</v>
      </c>
      <c r="B71" s="649"/>
      <c r="C71" s="439" t="s">
        <v>135</v>
      </c>
      <c r="D71" s="440">
        <f>SUM(D59:D68)</f>
        <v>663075</v>
      </c>
      <c r="E71" s="441"/>
    </row>
    <row r="72" spans="1:9" s="280" customFormat="1" ht="15.75" customHeight="1" thickBot="1">
      <c r="A72" s="650" t="s">
        <v>387</v>
      </c>
      <c r="B72" s="651"/>
      <c r="C72" s="442" t="s">
        <v>135</v>
      </c>
      <c r="D72" s="443">
        <f>SUM(D21:D44)</f>
        <v>1805100</v>
      </c>
      <c r="E72" s="444"/>
    </row>
    <row r="73" spans="1:9" ht="15.75" customHeight="1" thickBot="1">
      <c r="A73" s="652" t="s">
        <v>777</v>
      </c>
      <c r="B73" s="653"/>
      <c r="C73" s="109" t="s">
        <v>52</v>
      </c>
      <c r="D73" s="165">
        <f>SUM(D71,D70,D72,D69)</f>
        <v>4356300</v>
      </c>
      <c r="E73" s="433"/>
    </row>
  </sheetData>
  <sheetProtection password="8725" sheet="1" objects="1" scenarios="1"/>
  <mergeCells count="7">
    <mergeCell ref="A71:B71"/>
    <mergeCell ref="A72:B72"/>
    <mergeCell ref="A3:E3"/>
    <mergeCell ref="A4:E4"/>
    <mergeCell ref="A73:B73"/>
    <mergeCell ref="A69:B69"/>
    <mergeCell ref="A70:B70"/>
  </mergeCells>
  <pageMargins left="0.70866141732283472" right="0.70866141732283472" top="0.74803149606299213" bottom="0.74803149606299213" header="0.31496062992125984" footer="0.31496062992125984"/>
  <pageSetup paperSize="9" scale="79" orientation="portrait" r:id="rId1"/>
</worksheet>
</file>

<file path=xl/worksheets/sheet24.xml><?xml version="1.0" encoding="utf-8"?>
<worksheet xmlns="http://schemas.openxmlformats.org/spreadsheetml/2006/main" xmlns:r="http://schemas.openxmlformats.org/officeDocument/2006/relationships">
  <dimension ref="A1:T74"/>
  <sheetViews>
    <sheetView zoomScale="80" zoomScaleNormal="80" zoomScaleSheetLayoutView="80" workbookViewId="0">
      <selection activeCell="F6" sqref="F6"/>
    </sheetView>
  </sheetViews>
  <sheetFormatPr defaultRowHeight="12.75"/>
  <cols>
    <col min="1" max="1" width="25.42578125" style="257" customWidth="1"/>
    <col min="2" max="2" width="44" style="257" customWidth="1"/>
    <col min="3" max="3" width="22.140625" style="257" customWidth="1"/>
    <col min="4" max="4" width="19.7109375" style="257" customWidth="1"/>
    <col min="5" max="5" width="21.140625" style="257" customWidth="1"/>
    <col min="6" max="11" width="9.140625" style="257"/>
    <col min="12" max="12" width="7.140625" style="257" customWidth="1"/>
    <col min="13" max="13" width="9.140625" style="257" hidden="1" customWidth="1"/>
    <col min="14" max="14" width="24.5703125" style="257" customWidth="1"/>
    <col min="15" max="15" width="80.28515625" style="257" customWidth="1"/>
    <col min="16" max="16" width="12.140625" style="257" bestFit="1" customWidth="1"/>
    <col min="17" max="17" width="10.7109375" style="257" bestFit="1" customWidth="1"/>
    <col min="18" max="18" width="12.7109375" style="257" bestFit="1" customWidth="1"/>
    <col min="19" max="19" width="13.28515625" style="257" bestFit="1" customWidth="1"/>
    <col min="20" max="20" width="13.42578125" style="257" customWidth="1"/>
    <col min="21" max="16384" width="9.140625" style="257"/>
  </cols>
  <sheetData>
    <row r="1" spans="1:20" s="228" customFormat="1" ht="31.5" customHeight="1">
      <c r="A1" s="244" t="s">
        <v>848</v>
      </c>
      <c r="B1" s="227"/>
      <c r="C1" s="227"/>
      <c r="D1" s="227"/>
      <c r="E1" s="227"/>
      <c r="F1" s="227"/>
      <c r="G1" s="227"/>
    </row>
    <row r="4" spans="1:20" ht="24" customHeight="1">
      <c r="A4" s="625" t="s">
        <v>310</v>
      </c>
      <c r="B4" s="625"/>
      <c r="C4" s="625"/>
      <c r="D4" s="625"/>
      <c r="E4" s="625"/>
    </row>
    <row r="5" spans="1:20" ht="63" customHeight="1">
      <c r="A5" s="337" t="s">
        <v>136</v>
      </c>
      <c r="B5" s="620" t="s">
        <v>362</v>
      </c>
      <c r="C5" s="620"/>
      <c r="D5" s="467" t="s">
        <v>450</v>
      </c>
      <c r="E5" s="467" t="s">
        <v>451</v>
      </c>
    </row>
    <row r="6" spans="1:20" ht="246.75" customHeight="1">
      <c r="A6" s="250" t="s">
        <v>137</v>
      </c>
      <c r="B6" s="617" t="s">
        <v>111</v>
      </c>
      <c r="C6" s="617"/>
      <c r="D6" s="459">
        <v>2287</v>
      </c>
      <c r="E6" s="345">
        <v>6801</v>
      </c>
      <c r="T6" s="231"/>
    </row>
    <row r="7" spans="1:20" ht="231" customHeight="1">
      <c r="A7" s="250" t="s">
        <v>138</v>
      </c>
      <c r="B7" s="617" t="s">
        <v>440</v>
      </c>
      <c r="C7" s="617"/>
      <c r="D7" s="459">
        <v>14761</v>
      </c>
      <c r="E7" s="459">
        <v>23656</v>
      </c>
      <c r="N7" s="231"/>
      <c r="O7" s="231"/>
      <c r="P7" s="231"/>
      <c r="Q7" s="231"/>
      <c r="R7" s="231"/>
      <c r="S7" s="231"/>
    </row>
    <row r="8" spans="1:20" s="343" customFormat="1" ht="16.5" customHeight="1">
      <c r="A8" s="460"/>
      <c r="B8" s="354"/>
      <c r="C8" s="354"/>
      <c r="D8" s="461"/>
      <c r="E8" s="461"/>
      <c r="N8" s="280"/>
      <c r="O8" s="280"/>
      <c r="P8" s="280"/>
      <c r="Q8" s="280"/>
      <c r="R8" s="280"/>
      <c r="S8" s="280"/>
    </row>
    <row r="9" spans="1:20">
      <c r="A9" s="254"/>
      <c r="B9" s="335"/>
      <c r="C9" s="452"/>
      <c r="D9" s="453"/>
      <c r="E9" s="453"/>
      <c r="N9" s="231"/>
      <c r="O9" s="231"/>
      <c r="P9" s="231"/>
      <c r="Q9" s="231"/>
      <c r="R9" s="231"/>
      <c r="S9" s="231"/>
    </row>
    <row r="10" spans="1:20" ht="24" customHeight="1">
      <c r="A10" s="628" t="s">
        <v>311</v>
      </c>
      <c r="B10" s="628"/>
      <c r="C10" s="628"/>
      <c r="D10" s="628"/>
      <c r="E10" s="628"/>
    </row>
    <row r="11" spans="1:20" ht="66" customHeight="1">
      <c r="A11" s="336" t="s">
        <v>136</v>
      </c>
      <c r="B11" s="591" t="s">
        <v>362</v>
      </c>
      <c r="C11" s="591"/>
      <c r="D11" s="105" t="s">
        <v>450</v>
      </c>
      <c r="E11" s="105" t="s">
        <v>451</v>
      </c>
    </row>
    <row r="12" spans="1:20" ht="84.75" customHeight="1">
      <c r="A12" s="250" t="s">
        <v>112</v>
      </c>
      <c r="B12" s="617" t="s">
        <v>122</v>
      </c>
      <c r="C12" s="617"/>
      <c r="D12" s="454">
        <v>315.95999999999998</v>
      </c>
      <c r="E12" s="454">
        <v>47406.92</v>
      </c>
    </row>
    <row r="13" spans="1:20" ht="73.5" customHeight="1">
      <c r="A13" s="250" t="s">
        <v>112</v>
      </c>
      <c r="B13" s="617" t="s">
        <v>139</v>
      </c>
      <c r="C13" s="617"/>
      <c r="D13" s="454">
        <v>789.9</v>
      </c>
      <c r="E13" s="454">
        <v>11954.8</v>
      </c>
    </row>
    <row r="14" spans="1:20" ht="70.5" customHeight="1">
      <c r="A14" s="250" t="s">
        <v>112</v>
      </c>
      <c r="B14" s="617" t="s">
        <v>120</v>
      </c>
      <c r="C14" s="617"/>
      <c r="D14" s="454">
        <v>1105.8599999999999</v>
      </c>
      <c r="E14" s="454">
        <v>12270.76</v>
      </c>
    </row>
    <row r="15" spans="1:20" ht="58.5" customHeight="1">
      <c r="A15" s="250" t="s">
        <v>112</v>
      </c>
      <c r="B15" s="617" t="s">
        <v>119</v>
      </c>
      <c r="C15" s="617"/>
      <c r="D15" s="454">
        <v>1579.8</v>
      </c>
      <c r="E15" s="454">
        <v>23909.599999999999</v>
      </c>
    </row>
    <row r="16" spans="1:20" ht="56.25" customHeight="1">
      <c r="A16" s="250" t="s">
        <v>114</v>
      </c>
      <c r="B16" s="617" t="s">
        <v>121</v>
      </c>
      <c r="C16" s="617"/>
      <c r="D16" s="454">
        <v>23909.599999999999</v>
      </c>
      <c r="E16" s="454">
        <v>23909.599999999999</v>
      </c>
      <c r="Q16" s="231"/>
      <c r="R16" s="231"/>
      <c r="S16" s="231"/>
      <c r="T16" s="231"/>
    </row>
    <row r="17" spans="1:20" s="343" customFormat="1" ht="13.5" customHeight="1">
      <c r="A17" s="460"/>
      <c r="B17" s="354"/>
      <c r="C17" s="354"/>
      <c r="D17" s="465"/>
      <c r="E17" s="465"/>
      <c r="Q17" s="280"/>
      <c r="R17" s="280"/>
      <c r="S17" s="280"/>
      <c r="T17" s="280"/>
    </row>
    <row r="18" spans="1:20">
      <c r="A18" s="254"/>
      <c r="B18" s="254"/>
      <c r="C18" s="455"/>
      <c r="D18" s="455"/>
      <c r="Q18" s="231"/>
      <c r="R18" s="231"/>
      <c r="S18" s="231"/>
      <c r="T18" s="231"/>
    </row>
    <row r="19" spans="1:20" ht="20.25" customHeight="1">
      <c r="A19" s="626" t="s">
        <v>312</v>
      </c>
      <c r="B19" s="626"/>
      <c r="C19" s="626"/>
      <c r="D19" s="626"/>
      <c r="E19" s="626"/>
    </row>
    <row r="20" spans="1:20" ht="61.5" customHeight="1">
      <c r="A20" s="336" t="s">
        <v>30</v>
      </c>
      <c r="B20" s="336" t="s">
        <v>362</v>
      </c>
      <c r="C20" s="336" t="s">
        <v>32</v>
      </c>
      <c r="D20" s="105" t="s">
        <v>450</v>
      </c>
      <c r="E20" s="105" t="s">
        <v>451</v>
      </c>
    </row>
    <row r="21" spans="1:20" s="343" customFormat="1">
      <c r="A21" s="656" t="s">
        <v>33</v>
      </c>
      <c r="B21" s="656"/>
      <c r="C21" s="656"/>
      <c r="D21" s="656"/>
      <c r="E21" s="656"/>
    </row>
    <row r="22" spans="1:20" ht="25.5">
      <c r="A22" s="395" t="s">
        <v>2</v>
      </c>
      <c r="B22" s="395" t="s">
        <v>441</v>
      </c>
      <c r="C22" s="395">
        <v>1</v>
      </c>
      <c r="D22" s="347">
        <v>9100</v>
      </c>
      <c r="E22" s="347">
        <v>9100</v>
      </c>
    </row>
    <row r="23" spans="1:20" ht="25.5">
      <c r="A23" s="395" t="s">
        <v>4</v>
      </c>
      <c r="B23" s="395" t="s">
        <v>5</v>
      </c>
      <c r="C23" s="395">
        <v>5</v>
      </c>
      <c r="D23" s="347">
        <v>4000</v>
      </c>
      <c r="E23" s="347">
        <v>5000</v>
      </c>
    </row>
    <row r="24" spans="1:20">
      <c r="A24" s="395" t="s">
        <v>6</v>
      </c>
      <c r="B24" s="395" t="s">
        <v>7</v>
      </c>
      <c r="C24" s="395">
        <v>2</v>
      </c>
      <c r="D24" s="347">
        <v>4100</v>
      </c>
      <c r="E24" s="347">
        <v>4100</v>
      </c>
    </row>
    <row r="25" spans="1:20" ht="25.5">
      <c r="A25" s="395" t="s">
        <v>8</v>
      </c>
      <c r="B25" s="395" t="s">
        <v>9</v>
      </c>
      <c r="C25" s="395">
        <v>1</v>
      </c>
      <c r="D25" s="347" t="s">
        <v>158</v>
      </c>
      <c r="E25" s="347">
        <v>10375</v>
      </c>
    </row>
    <row r="26" spans="1:20">
      <c r="A26" s="336"/>
      <c r="B26" s="336"/>
      <c r="C26" s="105" t="s">
        <v>52</v>
      </c>
      <c r="D26" s="462">
        <f>SUM(D22:D25)</f>
        <v>17200</v>
      </c>
      <c r="E26" s="462">
        <f>SUM(E22:E25)</f>
        <v>28575</v>
      </c>
    </row>
    <row r="27" spans="1:20" s="343" customFormat="1" ht="28.5" customHeight="1">
      <c r="A27" s="656" t="s">
        <v>392</v>
      </c>
      <c r="B27" s="656"/>
      <c r="C27" s="656"/>
      <c r="D27" s="656"/>
      <c r="E27" s="656"/>
    </row>
    <row r="28" spans="1:20" ht="25.5">
      <c r="A28" s="395" t="s">
        <v>2</v>
      </c>
      <c r="B28" s="395" t="s">
        <v>441</v>
      </c>
      <c r="C28" s="395">
        <v>2</v>
      </c>
      <c r="D28" s="371">
        <v>18200</v>
      </c>
      <c r="E28" s="371">
        <v>18200</v>
      </c>
    </row>
    <row r="29" spans="1:20" ht="25.5">
      <c r="A29" s="395" t="s">
        <v>4</v>
      </c>
      <c r="B29" s="395" t="s">
        <v>5</v>
      </c>
      <c r="C29" s="395">
        <v>5</v>
      </c>
      <c r="D29" s="371">
        <v>4000</v>
      </c>
      <c r="E29" s="371">
        <v>5000</v>
      </c>
    </row>
    <row r="30" spans="1:20">
      <c r="A30" s="395" t="s">
        <v>6</v>
      </c>
      <c r="B30" s="395" t="s">
        <v>7</v>
      </c>
      <c r="C30" s="395">
        <v>4</v>
      </c>
      <c r="D30" s="371">
        <v>8200</v>
      </c>
      <c r="E30" s="371">
        <v>8200</v>
      </c>
    </row>
    <row r="31" spans="1:20" ht="25.5">
      <c r="A31" s="395" t="s">
        <v>8</v>
      </c>
      <c r="B31" s="395" t="s">
        <v>9</v>
      </c>
      <c r="C31" s="395">
        <v>2</v>
      </c>
      <c r="D31" s="456" t="s">
        <v>158</v>
      </c>
      <c r="E31" s="371">
        <v>20750</v>
      </c>
    </row>
    <row r="32" spans="1:20">
      <c r="A32" s="336"/>
      <c r="B32" s="336"/>
      <c r="C32" s="105" t="s">
        <v>52</v>
      </c>
      <c r="D32" s="463">
        <f>SUM(D28:D31)</f>
        <v>30400</v>
      </c>
      <c r="E32" s="463">
        <f>SUM(E28:E31)</f>
        <v>52150</v>
      </c>
    </row>
    <row r="33" spans="1:19" s="343" customFormat="1">
      <c r="A33" s="656" t="s">
        <v>34</v>
      </c>
      <c r="B33" s="656"/>
      <c r="C33" s="656"/>
      <c r="D33" s="656"/>
      <c r="E33" s="656"/>
    </row>
    <row r="34" spans="1:19" ht="25.5">
      <c r="A34" s="395" t="s">
        <v>2</v>
      </c>
      <c r="B34" s="395" t="s">
        <v>441</v>
      </c>
      <c r="C34" s="395">
        <v>3</v>
      </c>
      <c r="D34" s="371">
        <v>27300</v>
      </c>
      <c r="E34" s="371">
        <v>27300</v>
      </c>
    </row>
    <row r="35" spans="1:19" ht="25.5">
      <c r="A35" s="395" t="s">
        <v>4</v>
      </c>
      <c r="B35" s="395" t="s">
        <v>5</v>
      </c>
      <c r="C35" s="395">
        <v>5</v>
      </c>
      <c r="D35" s="371">
        <v>4000</v>
      </c>
      <c r="E35" s="371">
        <v>5000</v>
      </c>
    </row>
    <row r="36" spans="1:19">
      <c r="A36" s="395" t="s">
        <v>6</v>
      </c>
      <c r="B36" s="395" t="s">
        <v>7</v>
      </c>
      <c r="C36" s="395">
        <v>8</v>
      </c>
      <c r="D36" s="371">
        <v>16400</v>
      </c>
      <c r="E36" s="371">
        <v>16400</v>
      </c>
    </row>
    <row r="37" spans="1:19" ht="25.5">
      <c r="A37" s="395" t="s">
        <v>8</v>
      </c>
      <c r="B37" s="395" t="s">
        <v>9</v>
      </c>
      <c r="C37" s="395">
        <v>3</v>
      </c>
      <c r="D37" s="456" t="s">
        <v>158</v>
      </c>
      <c r="E37" s="371">
        <v>31125</v>
      </c>
    </row>
    <row r="38" spans="1:19">
      <c r="A38" s="336"/>
      <c r="B38" s="336"/>
      <c r="C38" s="105" t="s">
        <v>52</v>
      </c>
      <c r="D38" s="463">
        <f>SUM(D34:D37)</f>
        <v>47700</v>
      </c>
      <c r="E38" s="464">
        <f>SUM(E34:E37)</f>
        <v>79825</v>
      </c>
    </row>
    <row r="41" spans="1:19">
      <c r="A41" s="628" t="s">
        <v>314</v>
      </c>
      <c r="B41" s="628"/>
      <c r="C41" s="628"/>
      <c r="D41" s="628"/>
    </row>
    <row r="42" spans="1:19" ht="35.25" customHeight="1">
      <c r="A42" s="108" t="s">
        <v>200</v>
      </c>
      <c r="B42" s="466" t="s">
        <v>313</v>
      </c>
      <c r="C42" s="105" t="s">
        <v>206</v>
      </c>
      <c r="D42" s="105" t="s">
        <v>452</v>
      </c>
    </row>
    <row r="43" spans="1:19" ht="21" customHeight="1">
      <c r="A43" s="457" t="s">
        <v>201</v>
      </c>
      <c r="B43" s="457" t="s">
        <v>202</v>
      </c>
      <c r="C43" s="232">
        <v>2</v>
      </c>
      <c r="D43" s="363">
        <v>4480</v>
      </c>
      <c r="M43" s="231"/>
      <c r="N43" s="231"/>
      <c r="O43" s="231"/>
      <c r="P43" s="231"/>
      <c r="Q43" s="231"/>
      <c r="R43" s="231"/>
    </row>
    <row r="44" spans="1:19" ht="99.75" customHeight="1">
      <c r="A44" s="250" t="s">
        <v>203</v>
      </c>
      <c r="B44" s="250" t="s">
        <v>204</v>
      </c>
      <c r="C44" s="232" t="s">
        <v>205</v>
      </c>
      <c r="D44" s="363">
        <v>21940</v>
      </c>
      <c r="M44" s="231"/>
      <c r="N44" s="231"/>
      <c r="O44" s="231"/>
      <c r="P44" s="231"/>
      <c r="Q44" s="231"/>
      <c r="R44" s="231"/>
    </row>
    <row r="45" spans="1:19">
      <c r="B45" s="231"/>
      <c r="C45" s="231"/>
      <c r="D45" s="231"/>
      <c r="E45" s="458"/>
      <c r="N45" s="231"/>
      <c r="O45" s="231"/>
      <c r="P45" s="231"/>
      <c r="Q45" s="231"/>
      <c r="R45" s="231"/>
      <c r="S45" s="231"/>
    </row>
    <row r="46" spans="1:19">
      <c r="B46" s="231"/>
      <c r="C46" s="231"/>
      <c r="D46" s="231"/>
      <c r="E46" s="231"/>
      <c r="N46" s="231"/>
      <c r="O46" s="231"/>
      <c r="P46" s="231"/>
      <c r="Q46" s="231"/>
      <c r="R46" s="231"/>
      <c r="S46" s="231"/>
    </row>
    <row r="47" spans="1:19">
      <c r="B47" s="231"/>
      <c r="C47" s="231"/>
      <c r="D47" s="231"/>
      <c r="E47" s="231"/>
      <c r="N47" s="231"/>
      <c r="O47" s="231"/>
      <c r="P47" s="231"/>
      <c r="Q47" s="231"/>
      <c r="R47" s="231"/>
      <c r="S47" s="231"/>
    </row>
    <row r="48" spans="1:19">
      <c r="B48" s="231"/>
      <c r="C48" s="231"/>
      <c r="D48" s="231"/>
      <c r="E48" s="231"/>
      <c r="N48" s="231"/>
      <c r="O48" s="231"/>
      <c r="P48" s="231"/>
      <c r="Q48" s="231"/>
      <c r="R48" s="231"/>
      <c r="S48" s="231"/>
    </row>
    <row r="49" spans="2:19">
      <c r="B49" s="231"/>
      <c r="C49" s="231"/>
      <c r="D49" s="231"/>
      <c r="E49" s="231"/>
      <c r="N49" s="231"/>
      <c r="O49" s="231"/>
      <c r="P49" s="231"/>
      <c r="Q49" s="231"/>
      <c r="R49" s="231"/>
      <c r="S49" s="231"/>
    </row>
    <row r="50" spans="2:19">
      <c r="B50" s="231"/>
      <c r="C50" s="231"/>
      <c r="D50" s="231"/>
      <c r="E50" s="231"/>
      <c r="N50" s="231"/>
      <c r="O50" s="231"/>
      <c r="P50" s="231"/>
      <c r="Q50" s="231"/>
      <c r="R50" s="231"/>
      <c r="S50" s="231"/>
    </row>
    <row r="51" spans="2:19">
      <c r="B51" s="231"/>
      <c r="C51" s="231"/>
      <c r="D51" s="231"/>
      <c r="E51" s="231"/>
      <c r="N51" s="231"/>
      <c r="O51" s="231"/>
      <c r="P51" s="231"/>
      <c r="Q51" s="231"/>
      <c r="R51" s="231"/>
      <c r="S51" s="231"/>
    </row>
    <row r="52" spans="2:19">
      <c r="B52" s="231"/>
      <c r="C52" s="231"/>
      <c r="D52" s="231"/>
      <c r="E52" s="231"/>
      <c r="N52" s="231"/>
      <c r="O52" s="231"/>
      <c r="P52" s="231"/>
      <c r="Q52" s="231"/>
      <c r="R52" s="231"/>
      <c r="S52" s="231"/>
    </row>
    <row r="53" spans="2:19">
      <c r="B53" s="231"/>
      <c r="C53" s="231"/>
      <c r="D53" s="231"/>
      <c r="E53" s="231"/>
      <c r="N53" s="231"/>
      <c r="O53" s="231"/>
      <c r="P53" s="231"/>
      <c r="Q53" s="231"/>
      <c r="R53" s="231"/>
      <c r="S53" s="231"/>
    </row>
    <row r="54" spans="2:19">
      <c r="B54" s="231"/>
      <c r="C54" s="231"/>
      <c r="D54" s="231"/>
      <c r="E54" s="231"/>
      <c r="N54" s="231"/>
      <c r="O54" s="231"/>
      <c r="P54" s="231"/>
      <c r="Q54" s="231"/>
      <c r="R54" s="231"/>
      <c r="S54" s="231"/>
    </row>
    <row r="55" spans="2:19">
      <c r="B55" s="231"/>
      <c r="C55" s="231"/>
      <c r="D55" s="231"/>
      <c r="E55" s="231"/>
      <c r="N55" s="231"/>
      <c r="O55" s="231"/>
      <c r="P55" s="231"/>
      <c r="Q55" s="231"/>
      <c r="R55" s="231"/>
      <c r="S55" s="231"/>
    </row>
    <row r="56" spans="2:19">
      <c r="B56" s="231"/>
      <c r="C56" s="231"/>
      <c r="D56" s="231"/>
      <c r="E56" s="231"/>
      <c r="N56" s="231"/>
      <c r="O56" s="231"/>
      <c r="P56" s="231"/>
      <c r="Q56" s="231"/>
      <c r="R56" s="231"/>
      <c r="S56" s="231"/>
    </row>
    <row r="57" spans="2:19">
      <c r="B57" s="231"/>
      <c r="C57" s="231"/>
      <c r="D57" s="231"/>
      <c r="E57" s="231"/>
      <c r="N57" s="231"/>
      <c r="O57" s="231"/>
      <c r="P57" s="231"/>
      <c r="Q57" s="231"/>
      <c r="R57" s="231"/>
      <c r="S57" s="231"/>
    </row>
    <row r="58" spans="2:19">
      <c r="B58" s="231"/>
      <c r="C58" s="231"/>
      <c r="D58" s="231"/>
      <c r="E58" s="231"/>
      <c r="N58" s="231"/>
      <c r="O58" s="231"/>
      <c r="P58" s="231"/>
      <c r="Q58" s="231"/>
      <c r="R58" s="231"/>
      <c r="S58" s="231"/>
    </row>
    <row r="59" spans="2:19">
      <c r="B59" s="231"/>
      <c r="C59" s="231"/>
      <c r="D59" s="231"/>
      <c r="E59" s="231"/>
      <c r="N59" s="231"/>
      <c r="O59" s="231"/>
      <c r="P59" s="231"/>
      <c r="Q59" s="231"/>
      <c r="R59" s="231"/>
      <c r="S59" s="231"/>
    </row>
    <row r="60" spans="2:19">
      <c r="B60" s="231"/>
      <c r="C60" s="231"/>
      <c r="D60" s="231"/>
      <c r="E60" s="231"/>
      <c r="N60" s="231"/>
      <c r="O60" s="231"/>
      <c r="P60" s="231"/>
      <c r="Q60" s="231"/>
      <c r="R60" s="231"/>
      <c r="S60" s="231"/>
    </row>
    <row r="61" spans="2:19">
      <c r="B61" s="231"/>
      <c r="C61" s="231"/>
      <c r="D61" s="231"/>
      <c r="E61" s="231"/>
      <c r="N61" s="231"/>
      <c r="O61" s="231"/>
      <c r="P61" s="231"/>
      <c r="Q61" s="231"/>
      <c r="R61" s="231"/>
      <c r="S61" s="231"/>
    </row>
    <row r="62" spans="2:19">
      <c r="B62" s="231"/>
      <c r="C62" s="231"/>
      <c r="D62" s="231"/>
      <c r="E62" s="231"/>
      <c r="N62" s="231"/>
      <c r="O62" s="231"/>
      <c r="P62" s="231"/>
      <c r="Q62" s="231"/>
      <c r="R62" s="231"/>
      <c r="S62" s="231"/>
    </row>
    <row r="63" spans="2:19">
      <c r="B63" s="231"/>
      <c r="C63" s="231"/>
      <c r="D63" s="231"/>
      <c r="E63" s="231"/>
      <c r="N63" s="231"/>
      <c r="O63" s="231"/>
      <c r="P63" s="231"/>
      <c r="Q63" s="231"/>
      <c r="R63" s="231"/>
      <c r="S63" s="231"/>
    </row>
    <row r="64" spans="2:19">
      <c r="B64" s="231"/>
      <c r="C64" s="231"/>
      <c r="D64" s="231"/>
      <c r="E64" s="231"/>
      <c r="N64" s="231"/>
      <c r="O64" s="231"/>
      <c r="P64" s="231"/>
      <c r="Q64" s="231"/>
      <c r="R64" s="231"/>
      <c r="S64" s="231"/>
    </row>
    <row r="65" spans="2:19">
      <c r="B65" s="231"/>
      <c r="C65" s="231"/>
      <c r="D65" s="231"/>
      <c r="E65" s="231"/>
      <c r="N65" s="231"/>
      <c r="O65" s="231"/>
      <c r="P65" s="231"/>
      <c r="Q65" s="231"/>
      <c r="R65" s="231"/>
      <c r="S65" s="231"/>
    </row>
    <row r="66" spans="2:19">
      <c r="N66" s="231"/>
      <c r="O66" s="231"/>
      <c r="P66" s="231"/>
      <c r="Q66" s="231"/>
      <c r="R66" s="231"/>
      <c r="S66" s="231"/>
    </row>
    <row r="67" spans="2:19">
      <c r="N67" s="231"/>
      <c r="O67" s="231"/>
      <c r="P67" s="231"/>
      <c r="Q67" s="231"/>
      <c r="R67" s="231"/>
      <c r="S67" s="231"/>
    </row>
    <row r="68" spans="2:19">
      <c r="N68" s="231"/>
      <c r="O68" s="231"/>
      <c r="P68" s="231"/>
      <c r="Q68" s="231"/>
      <c r="R68" s="231"/>
      <c r="S68" s="231"/>
    </row>
    <row r="69" spans="2:19">
      <c r="N69" s="231"/>
      <c r="O69" s="231"/>
      <c r="P69" s="231"/>
      <c r="Q69" s="231"/>
      <c r="R69" s="231"/>
      <c r="S69" s="231"/>
    </row>
    <row r="70" spans="2:19">
      <c r="N70" s="231"/>
      <c r="O70" s="231"/>
      <c r="P70" s="231"/>
      <c r="Q70" s="231"/>
      <c r="R70" s="231"/>
      <c r="S70" s="231"/>
    </row>
    <row r="71" spans="2:19">
      <c r="N71" s="231"/>
      <c r="O71" s="231"/>
      <c r="P71" s="231"/>
      <c r="Q71" s="231"/>
      <c r="R71" s="231"/>
      <c r="S71" s="231"/>
    </row>
    <row r="72" spans="2:19">
      <c r="N72" s="231"/>
      <c r="O72" s="231"/>
      <c r="P72" s="231"/>
      <c r="Q72" s="231"/>
      <c r="R72" s="231"/>
      <c r="S72" s="231"/>
    </row>
    <row r="73" spans="2:19">
      <c r="N73" s="231"/>
      <c r="O73" s="231"/>
      <c r="P73" s="231"/>
      <c r="Q73" s="231"/>
      <c r="R73" s="231"/>
      <c r="S73" s="231"/>
    </row>
    <row r="74" spans="2:19">
      <c r="N74" s="231"/>
      <c r="O74" s="231"/>
      <c r="P74" s="231"/>
      <c r="Q74" s="231"/>
      <c r="R74" s="231"/>
      <c r="S74" s="231"/>
    </row>
  </sheetData>
  <sheetProtection password="8725" sheet="1" objects="1" scenarios="1"/>
  <mergeCells count="16">
    <mergeCell ref="A4:E4"/>
    <mergeCell ref="A10:E10"/>
    <mergeCell ref="A19:E19"/>
    <mergeCell ref="A41:D41"/>
    <mergeCell ref="A21:E21"/>
    <mergeCell ref="A27:E27"/>
    <mergeCell ref="A33:E33"/>
    <mergeCell ref="B5:C5"/>
    <mergeCell ref="B6:C6"/>
    <mergeCell ref="B7:C7"/>
    <mergeCell ref="B11:C11"/>
    <mergeCell ref="B12:C12"/>
    <mergeCell ref="B13:C13"/>
    <mergeCell ref="B14:C14"/>
    <mergeCell ref="B15:C15"/>
    <mergeCell ref="B16:C16"/>
  </mergeCells>
  <pageMargins left="0.7" right="0.7" top="0.75" bottom="0.75" header="0.3" footer="0.3"/>
  <pageSetup paperSize="9" scale="75" orientation="portrait" r:id="rId1"/>
</worksheet>
</file>

<file path=xl/worksheets/sheet25.xml><?xml version="1.0" encoding="utf-8"?>
<worksheet xmlns="http://schemas.openxmlformats.org/spreadsheetml/2006/main" xmlns:r="http://schemas.openxmlformats.org/officeDocument/2006/relationships">
  <dimension ref="A1:I34"/>
  <sheetViews>
    <sheetView zoomScale="80" zoomScaleNormal="80" zoomScaleSheetLayoutView="80" zoomScalePageLayoutView="60" workbookViewId="0">
      <selection activeCell="I13" sqref="I13"/>
    </sheetView>
  </sheetViews>
  <sheetFormatPr defaultColWidth="15.5703125" defaultRowHeight="12.75"/>
  <cols>
    <col min="1" max="1" width="24.85546875" style="114" bestFit="1" customWidth="1"/>
    <col min="2" max="2" width="15.5703125" style="114"/>
    <col min="3" max="3" width="24.140625" style="114" customWidth="1"/>
    <col min="4" max="4" width="19.85546875" style="114" customWidth="1"/>
    <col min="5" max="5" width="15.5703125" style="114"/>
    <col min="6" max="6" width="42.28515625" style="114" customWidth="1"/>
    <col min="7" max="7" width="13.28515625" style="114" customWidth="1"/>
    <col min="8" max="8" width="13.7109375" style="114" customWidth="1"/>
    <col min="9" max="16384" width="15.5703125" style="114"/>
  </cols>
  <sheetData>
    <row r="1" spans="1:9" s="228" customFormat="1" ht="31.5" customHeight="1">
      <c r="A1" s="244" t="s">
        <v>849</v>
      </c>
      <c r="B1" s="227"/>
      <c r="C1" s="227"/>
      <c r="D1" s="227"/>
      <c r="E1" s="227"/>
      <c r="F1" s="227"/>
      <c r="G1" s="227"/>
    </row>
    <row r="2" spans="1:9" s="483" customFormat="1" ht="14.25" customHeight="1">
      <c r="A2" s="481"/>
      <c r="B2" s="482"/>
      <c r="C2" s="482"/>
      <c r="D2" s="482"/>
      <c r="E2" s="482"/>
      <c r="F2" s="482"/>
      <c r="G2" s="482"/>
    </row>
    <row r="4" spans="1:9" s="191" customFormat="1" ht="27" customHeight="1">
      <c r="A4" s="657" t="s">
        <v>315</v>
      </c>
      <c r="B4" s="657"/>
      <c r="C4" s="657"/>
      <c r="D4" s="657"/>
      <c r="E4" s="657"/>
      <c r="F4" s="657"/>
      <c r="G4" s="657"/>
      <c r="H4" s="657"/>
      <c r="I4" s="474"/>
    </row>
    <row r="5" spans="1:9" s="191" customFormat="1" ht="79.5" hidden="1" customHeight="1">
      <c r="A5" s="659" t="s">
        <v>855</v>
      </c>
      <c r="B5" s="659"/>
      <c r="C5" s="659"/>
      <c r="D5" s="659"/>
      <c r="E5" s="659"/>
      <c r="F5" s="659"/>
      <c r="G5" s="659"/>
      <c r="H5" s="659"/>
      <c r="I5" s="475"/>
    </row>
    <row r="6" spans="1:9" s="191" customFormat="1" hidden="1">
      <c r="A6" s="476" t="s">
        <v>316</v>
      </c>
      <c r="B6" s="412"/>
      <c r="C6" s="412"/>
      <c r="D6" s="412"/>
      <c r="E6" s="412"/>
      <c r="F6" s="412"/>
      <c r="G6" s="412"/>
      <c r="H6" s="412"/>
      <c r="I6" s="412"/>
    </row>
    <row r="7" spans="1:9" s="477" customFormat="1" hidden="1">
      <c r="A7" s="477" t="s">
        <v>318</v>
      </c>
    </row>
    <row r="8" spans="1:9" s="477" customFormat="1" ht="71.25" customHeight="1">
      <c r="A8" s="473" t="s">
        <v>0</v>
      </c>
      <c r="B8" s="473" t="s">
        <v>485</v>
      </c>
      <c r="C8" s="473" t="s">
        <v>37</v>
      </c>
      <c r="D8" s="473" t="s">
        <v>43</v>
      </c>
      <c r="E8" s="473" t="s">
        <v>259</v>
      </c>
      <c r="F8" s="473" t="s">
        <v>261</v>
      </c>
      <c r="G8" s="473" t="s">
        <v>453</v>
      </c>
      <c r="H8" s="473" t="s">
        <v>454</v>
      </c>
      <c r="I8" s="477" t="s">
        <v>264</v>
      </c>
    </row>
    <row r="9" spans="1:9" s="477" customFormat="1" ht="68.25" customHeight="1">
      <c r="A9" s="658" t="s">
        <v>544</v>
      </c>
      <c r="B9" s="658" t="s">
        <v>387</v>
      </c>
      <c r="C9" s="411" t="s">
        <v>856</v>
      </c>
      <c r="D9" s="411" t="s">
        <v>260</v>
      </c>
      <c r="E9" s="411" t="s">
        <v>257</v>
      </c>
      <c r="F9" s="411" t="s">
        <v>281</v>
      </c>
      <c r="G9" s="178">
        <v>440</v>
      </c>
      <c r="H9" s="179">
        <v>500</v>
      </c>
    </row>
    <row r="10" spans="1:9" s="477" customFormat="1" ht="46.5" customHeight="1">
      <c r="A10" s="658"/>
      <c r="B10" s="658"/>
      <c r="C10" s="411" t="s">
        <v>269</v>
      </c>
      <c r="D10" s="180" t="s">
        <v>317</v>
      </c>
      <c r="E10" s="411" t="s">
        <v>257</v>
      </c>
      <c r="F10" s="411" t="s">
        <v>280</v>
      </c>
      <c r="G10" s="178">
        <v>1500</v>
      </c>
      <c r="H10" s="179">
        <v>0</v>
      </c>
    </row>
    <row r="11" spans="1:9" s="477" customFormat="1" ht="71.25" customHeight="1">
      <c r="A11" s="411" t="s">
        <v>581</v>
      </c>
      <c r="B11" s="411" t="s">
        <v>387</v>
      </c>
      <c r="C11" s="411" t="s">
        <v>857</v>
      </c>
      <c r="D11" s="411" t="s">
        <v>260</v>
      </c>
      <c r="E11" s="411" t="s">
        <v>258</v>
      </c>
      <c r="F11" s="411" t="s">
        <v>281</v>
      </c>
      <c r="G11" s="178">
        <v>440</v>
      </c>
      <c r="H11" s="179">
        <v>500</v>
      </c>
    </row>
    <row r="12" spans="1:9" s="477" customFormat="1" ht="48" customHeight="1">
      <c r="A12" s="177" t="s">
        <v>859</v>
      </c>
      <c r="B12" s="177" t="s">
        <v>850</v>
      </c>
      <c r="C12" s="411" t="s">
        <v>262</v>
      </c>
      <c r="D12" s="180" t="s">
        <v>317</v>
      </c>
      <c r="E12" s="411" t="s">
        <v>265</v>
      </c>
      <c r="F12" s="411" t="s">
        <v>280</v>
      </c>
      <c r="G12" s="178">
        <v>1500</v>
      </c>
      <c r="H12" s="179">
        <v>0</v>
      </c>
    </row>
    <row r="13" spans="1:9" s="477" customFormat="1" ht="48" customHeight="1">
      <c r="A13" s="180" t="s">
        <v>860</v>
      </c>
      <c r="B13" s="177" t="s">
        <v>850</v>
      </c>
      <c r="C13" s="411" t="s">
        <v>262</v>
      </c>
      <c r="D13" s="180" t="s">
        <v>317</v>
      </c>
      <c r="E13" s="411" t="s">
        <v>265</v>
      </c>
      <c r="F13" s="411" t="s">
        <v>280</v>
      </c>
      <c r="G13" s="178">
        <v>1500</v>
      </c>
      <c r="H13" s="179">
        <v>0</v>
      </c>
    </row>
    <row r="14" spans="1:9" s="477" customFormat="1" ht="58.5" customHeight="1">
      <c r="A14" s="180" t="s">
        <v>861</v>
      </c>
      <c r="B14" s="177" t="s">
        <v>850</v>
      </c>
      <c r="C14" s="411" t="s">
        <v>263</v>
      </c>
      <c r="D14" s="180" t="s">
        <v>317</v>
      </c>
      <c r="E14" s="411" t="s">
        <v>266</v>
      </c>
      <c r="F14" s="411" t="s">
        <v>280</v>
      </c>
      <c r="G14" s="178">
        <v>1500</v>
      </c>
      <c r="H14" s="179">
        <v>0</v>
      </c>
    </row>
    <row r="15" spans="1:9" s="477" customFormat="1" ht="150" customHeight="1">
      <c r="A15" s="658" t="s">
        <v>851</v>
      </c>
      <c r="B15" s="180" t="s">
        <v>386</v>
      </c>
      <c r="C15" s="411" t="s">
        <v>856</v>
      </c>
      <c r="D15" s="411" t="s">
        <v>858</v>
      </c>
      <c r="E15" s="411" t="s">
        <v>468</v>
      </c>
      <c r="F15" s="180" t="s">
        <v>270</v>
      </c>
      <c r="G15" s="178">
        <v>8490</v>
      </c>
      <c r="H15" s="179">
        <v>500</v>
      </c>
    </row>
    <row r="16" spans="1:9" s="477" customFormat="1" ht="85.5" customHeight="1">
      <c r="A16" s="658"/>
      <c r="B16" s="180" t="s">
        <v>386</v>
      </c>
      <c r="C16" s="411" t="s">
        <v>469</v>
      </c>
      <c r="D16" s="411" t="s">
        <v>272</v>
      </c>
      <c r="E16" s="411" t="s">
        <v>468</v>
      </c>
      <c r="F16" s="180" t="s">
        <v>280</v>
      </c>
      <c r="G16" s="178">
        <v>1500</v>
      </c>
      <c r="H16" s="179">
        <v>0</v>
      </c>
    </row>
    <row r="17" spans="1:8" s="477" customFormat="1" ht="158.25" customHeight="1">
      <c r="A17" s="658" t="s">
        <v>852</v>
      </c>
      <c r="B17" s="180" t="s">
        <v>386</v>
      </c>
      <c r="C17" s="411" t="s">
        <v>856</v>
      </c>
      <c r="D17" s="411" t="s">
        <v>858</v>
      </c>
      <c r="E17" s="411" t="s">
        <v>468</v>
      </c>
      <c r="F17" s="180" t="s">
        <v>271</v>
      </c>
      <c r="G17" s="178">
        <v>8440</v>
      </c>
      <c r="H17" s="179">
        <v>500</v>
      </c>
    </row>
    <row r="18" spans="1:8" s="477" customFormat="1" ht="84.75" customHeight="1">
      <c r="A18" s="658"/>
      <c r="B18" s="180" t="s">
        <v>386</v>
      </c>
      <c r="C18" s="411" t="s">
        <v>469</v>
      </c>
      <c r="D18" s="411" t="s">
        <v>272</v>
      </c>
      <c r="E18" s="411" t="s">
        <v>468</v>
      </c>
      <c r="F18" s="411" t="s">
        <v>280</v>
      </c>
      <c r="G18" s="178">
        <v>1500</v>
      </c>
      <c r="H18" s="179">
        <v>0</v>
      </c>
    </row>
    <row r="19" spans="1:8" s="477" customFormat="1" ht="81.75" customHeight="1">
      <c r="A19" s="658" t="s">
        <v>853</v>
      </c>
      <c r="B19" s="180" t="s">
        <v>386</v>
      </c>
      <c r="C19" s="411" t="s">
        <v>856</v>
      </c>
      <c r="D19" s="411" t="s">
        <v>858</v>
      </c>
      <c r="E19" s="411" t="s">
        <v>274</v>
      </c>
      <c r="F19" s="411" t="s">
        <v>273</v>
      </c>
      <c r="G19" s="178">
        <v>400</v>
      </c>
      <c r="H19" s="179">
        <v>500</v>
      </c>
    </row>
    <row r="20" spans="1:8" s="477" customFormat="1" ht="102" customHeight="1">
      <c r="A20" s="658"/>
      <c r="B20" s="180" t="s">
        <v>386</v>
      </c>
      <c r="C20" s="411" t="s">
        <v>275</v>
      </c>
      <c r="D20" s="411" t="s">
        <v>272</v>
      </c>
      <c r="E20" s="411" t="s">
        <v>274</v>
      </c>
      <c r="F20" s="411" t="s">
        <v>280</v>
      </c>
      <c r="G20" s="178">
        <v>1500</v>
      </c>
      <c r="H20" s="179">
        <v>0</v>
      </c>
    </row>
    <row r="21" spans="1:8" s="477" customFormat="1" ht="152.25" customHeight="1">
      <c r="A21" s="658" t="s">
        <v>854</v>
      </c>
      <c r="B21" s="180" t="s">
        <v>386</v>
      </c>
      <c r="C21" s="411" t="s">
        <v>856</v>
      </c>
      <c r="D21" s="411" t="s">
        <v>858</v>
      </c>
      <c r="E21" s="411" t="s">
        <v>276</v>
      </c>
      <c r="F21" s="180" t="s">
        <v>270</v>
      </c>
      <c r="G21" s="178">
        <v>8490</v>
      </c>
      <c r="H21" s="179">
        <v>500</v>
      </c>
    </row>
    <row r="22" spans="1:8" s="477" customFormat="1" ht="77.25" customHeight="1">
      <c r="A22" s="658"/>
      <c r="B22" s="180" t="s">
        <v>386</v>
      </c>
      <c r="C22" s="411" t="s">
        <v>277</v>
      </c>
      <c r="D22" s="411" t="s">
        <v>272</v>
      </c>
      <c r="E22" s="411" t="s">
        <v>276</v>
      </c>
      <c r="F22" s="411" t="s">
        <v>280</v>
      </c>
      <c r="G22" s="178">
        <v>1500</v>
      </c>
      <c r="H22" s="179">
        <v>0</v>
      </c>
    </row>
    <row r="23" spans="1:8" s="477" customFormat="1" ht="152.25" customHeight="1">
      <c r="A23" s="411" t="s">
        <v>573</v>
      </c>
      <c r="B23" s="180" t="s">
        <v>386</v>
      </c>
      <c r="C23" s="411" t="s">
        <v>856</v>
      </c>
      <c r="D23" s="411" t="s">
        <v>466</v>
      </c>
      <c r="E23" s="411" t="s">
        <v>467</v>
      </c>
      <c r="F23" s="478" t="s">
        <v>270</v>
      </c>
      <c r="G23" s="180">
        <v>3000</v>
      </c>
      <c r="H23" s="479">
        <v>500</v>
      </c>
    </row>
    <row r="24" spans="1:8" s="477" customFormat="1" ht="72.75" customHeight="1">
      <c r="A24" s="411" t="s">
        <v>573</v>
      </c>
      <c r="B24" s="180" t="s">
        <v>386</v>
      </c>
      <c r="C24" s="411" t="s">
        <v>277</v>
      </c>
      <c r="D24" s="411" t="s">
        <v>272</v>
      </c>
      <c r="E24" s="411" t="s">
        <v>467</v>
      </c>
      <c r="F24" s="411" t="s">
        <v>280</v>
      </c>
      <c r="G24" s="180">
        <v>1500</v>
      </c>
      <c r="H24" s="479">
        <v>0</v>
      </c>
    </row>
    <row r="25" spans="1:8" ht="114.75" customHeight="1">
      <c r="A25" s="410" t="s">
        <v>862</v>
      </c>
      <c r="B25" s="409" t="s">
        <v>388</v>
      </c>
      <c r="C25" s="409" t="s">
        <v>278</v>
      </c>
      <c r="D25" s="410" t="s">
        <v>279</v>
      </c>
      <c r="E25" s="113" t="s">
        <v>288</v>
      </c>
      <c r="F25" s="410" t="s">
        <v>290</v>
      </c>
      <c r="G25" s="480">
        <v>100</v>
      </c>
      <c r="H25" s="176">
        <v>0</v>
      </c>
    </row>
    <row r="26" spans="1:8" ht="110.25" customHeight="1">
      <c r="A26" s="410" t="s">
        <v>774</v>
      </c>
      <c r="B26" s="409" t="s">
        <v>388</v>
      </c>
      <c r="C26" s="410" t="s">
        <v>282</v>
      </c>
      <c r="D26" s="410" t="s">
        <v>283</v>
      </c>
      <c r="E26" s="409" t="s">
        <v>267</v>
      </c>
      <c r="F26" s="410" t="s">
        <v>290</v>
      </c>
      <c r="G26" s="480">
        <v>100</v>
      </c>
      <c r="H26" s="176">
        <v>0</v>
      </c>
    </row>
    <row r="27" spans="1:8" ht="111" customHeight="1">
      <c r="A27" s="410" t="s">
        <v>693</v>
      </c>
      <c r="B27" s="409" t="s">
        <v>388</v>
      </c>
      <c r="C27" s="409" t="s">
        <v>284</v>
      </c>
      <c r="D27" s="410" t="s">
        <v>279</v>
      </c>
      <c r="E27" s="113" t="s">
        <v>288</v>
      </c>
      <c r="F27" s="410" t="s">
        <v>290</v>
      </c>
      <c r="G27" s="480">
        <v>100</v>
      </c>
      <c r="H27" s="176">
        <v>0</v>
      </c>
    </row>
    <row r="28" spans="1:8" ht="114" customHeight="1">
      <c r="A28" s="410" t="s">
        <v>863</v>
      </c>
      <c r="B28" s="409" t="s">
        <v>388</v>
      </c>
      <c r="C28" s="410" t="s">
        <v>285</v>
      </c>
      <c r="D28" s="410" t="s">
        <v>283</v>
      </c>
      <c r="E28" s="113" t="s">
        <v>288</v>
      </c>
      <c r="F28" s="410" t="s">
        <v>290</v>
      </c>
      <c r="G28" s="480">
        <v>100</v>
      </c>
      <c r="H28" s="176">
        <v>0</v>
      </c>
    </row>
    <row r="29" spans="1:8" ht="111.75" customHeight="1">
      <c r="A29" s="410" t="s">
        <v>775</v>
      </c>
      <c r="B29" s="409" t="s">
        <v>388</v>
      </c>
      <c r="C29" s="409" t="s">
        <v>286</v>
      </c>
      <c r="D29" s="410" t="s">
        <v>279</v>
      </c>
      <c r="E29" s="113" t="s">
        <v>287</v>
      </c>
      <c r="F29" s="211" t="s">
        <v>289</v>
      </c>
      <c r="G29" s="484">
        <v>250</v>
      </c>
      <c r="H29" s="485">
        <v>0</v>
      </c>
    </row>
    <row r="30" spans="1:8">
      <c r="F30" s="487" t="s">
        <v>483</v>
      </c>
      <c r="G30" s="486">
        <f>SUM(G12:G14)</f>
        <v>4500</v>
      </c>
      <c r="H30" s="486">
        <f>SUM(H13:H14)</f>
        <v>0</v>
      </c>
    </row>
    <row r="31" spans="1:8">
      <c r="F31" s="487" t="s">
        <v>388</v>
      </c>
      <c r="G31" s="486">
        <f>SUM(G25:G29)</f>
        <v>650</v>
      </c>
      <c r="H31" s="486">
        <f>SUM(H25:H29)</f>
        <v>0</v>
      </c>
    </row>
    <row r="32" spans="1:8">
      <c r="F32" s="487" t="s">
        <v>398</v>
      </c>
      <c r="G32" s="486">
        <f>SUM(G15:G24)</f>
        <v>36320</v>
      </c>
      <c r="H32" s="486">
        <f>SUM(H15:H24)</f>
        <v>2500</v>
      </c>
    </row>
    <row r="33" spans="6:8">
      <c r="F33" s="487" t="s">
        <v>387</v>
      </c>
      <c r="G33" s="486">
        <f>SUM(G9:G11)</f>
        <v>2380</v>
      </c>
      <c r="H33" s="486">
        <f>SUM(H9:H11)</f>
        <v>1000</v>
      </c>
    </row>
    <row r="34" spans="6:8">
      <c r="F34" s="487" t="s">
        <v>322</v>
      </c>
      <c r="G34" s="488">
        <f>SUM(G9:G29)</f>
        <v>43850</v>
      </c>
      <c r="H34" s="488">
        <f>SUM(H9:H29)</f>
        <v>3500</v>
      </c>
    </row>
  </sheetData>
  <sheetProtection password="8725" sheet="1" objects="1" scenarios="1"/>
  <mergeCells count="8">
    <mergeCell ref="A4:H4"/>
    <mergeCell ref="A15:A16"/>
    <mergeCell ref="A17:A18"/>
    <mergeCell ref="A19:A20"/>
    <mergeCell ref="A21:A22"/>
    <mergeCell ref="A9:A10"/>
    <mergeCell ref="B9:B10"/>
    <mergeCell ref="A5:H5"/>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dimension ref="A1:J65"/>
  <sheetViews>
    <sheetView zoomScale="80" zoomScaleNormal="80" zoomScaleSheetLayoutView="80" workbookViewId="0">
      <selection activeCell="F7" sqref="F7"/>
    </sheetView>
  </sheetViews>
  <sheetFormatPr defaultRowHeight="14.25"/>
  <cols>
    <col min="1" max="1" width="32.42578125" style="10" customWidth="1"/>
    <col min="2" max="2" width="14.140625" style="10" customWidth="1"/>
    <col min="3" max="3" width="57" style="10" customWidth="1"/>
    <col min="4" max="4" width="29.5703125" style="10" customWidth="1"/>
    <col min="5" max="16384" width="9.140625" style="10"/>
  </cols>
  <sheetData>
    <row r="1" spans="1:10" s="228" customFormat="1" ht="31.5" customHeight="1">
      <c r="A1" s="244" t="s">
        <v>864</v>
      </c>
      <c r="B1" s="227"/>
      <c r="C1" s="227"/>
      <c r="D1" s="227"/>
      <c r="E1" s="227"/>
      <c r="F1" s="227"/>
      <c r="G1" s="227"/>
    </row>
    <row r="2" spans="1:10" s="483" customFormat="1" ht="15.75" customHeight="1">
      <c r="A2" s="481"/>
      <c r="B2" s="482"/>
      <c r="C2" s="482"/>
      <c r="D2" s="482"/>
      <c r="E2" s="482"/>
      <c r="F2" s="482"/>
      <c r="G2" s="482"/>
    </row>
    <row r="3" spans="1:10" ht="15.75" customHeight="1">
      <c r="A3" s="489"/>
      <c r="B3" s="489"/>
      <c r="C3" s="489"/>
      <c r="D3" s="489"/>
      <c r="E3" s="21"/>
      <c r="F3" s="21"/>
    </row>
    <row r="4" spans="1:10" ht="23.25" customHeight="1">
      <c r="A4" s="660" t="s">
        <v>865</v>
      </c>
      <c r="B4" s="660"/>
      <c r="C4" s="660"/>
      <c r="D4" s="660"/>
    </row>
    <row r="5" spans="1:10" ht="30" customHeight="1">
      <c r="A5" s="108" t="s">
        <v>866</v>
      </c>
      <c r="B5" s="108" t="s">
        <v>45</v>
      </c>
      <c r="C5" s="108" t="s">
        <v>140</v>
      </c>
      <c r="D5" s="108" t="s">
        <v>125</v>
      </c>
      <c r="G5" s="23"/>
      <c r="H5" s="23"/>
      <c r="I5" s="49"/>
      <c r="J5" s="49"/>
    </row>
    <row r="6" spans="1:10" ht="87.75" customHeight="1">
      <c r="A6" s="402" t="s">
        <v>833</v>
      </c>
      <c r="B6" s="57" t="s">
        <v>388</v>
      </c>
      <c r="C6" s="54" t="s">
        <v>218</v>
      </c>
      <c r="D6" s="81" t="s">
        <v>141</v>
      </c>
      <c r="F6" s="23"/>
      <c r="G6" s="23"/>
      <c r="H6" s="23"/>
      <c r="I6" s="49"/>
      <c r="J6" s="49"/>
    </row>
    <row r="7" spans="1:10" ht="75" customHeight="1">
      <c r="A7" s="402" t="s">
        <v>834</v>
      </c>
      <c r="B7" s="57" t="s">
        <v>388</v>
      </c>
      <c r="C7" s="54" t="s">
        <v>219</v>
      </c>
      <c r="D7" s="81" t="s">
        <v>141</v>
      </c>
      <c r="F7" s="23"/>
      <c r="G7" s="23"/>
      <c r="H7" s="23"/>
      <c r="I7" s="49"/>
      <c r="J7" s="49"/>
    </row>
    <row r="8" spans="1:10" ht="74.25" customHeight="1">
      <c r="A8" s="402" t="s">
        <v>901</v>
      </c>
      <c r="B8" s="57" t="s">
        <v>388</v>
      </c>
      <c r="C8" s="54" t="s">
        <v>220</v>
      </c>
      <c r="D8" s="81" t="s">
        <v>141</v>
      </c>
      <c r="F8" s="23"/>
      <c r="G8" s="23"/>
      <c r="H8" s="23"/>
      <c r="I8" s="49"/>
      <c r="J8" s="49"/>
    </row>
    <row r="9" spans="1:10" ht="31.5" customHeight="1">
      <c r="A9" s="402" t="s">
        <v>898</v>
      </c>
      <c r="B9" s="57" t="s">
        <v>388</v>
      </c>
      <c r="C9" s="54" t="s">
        <v>222</v>
      </c>
      <c r="D9" s="81" t="s">
        <v>141</v>
      </c>
      <c r="F9" s="23"/>
      <c r="G9" s="23"/>
      <c r="H9" s="23"/>
      <c r="I9" s="49"/>
      <c r="J9" s="49"/>
    </row>
    <row r="10" spans="1:10" ht="46.5" customHeight="1">
      <c r="A10" s="402" t="s">
        <v>899</v>
      </c>
      <c r="B10" s="57" t="s">
        <v>388</v>
      </c>
      <c r="C10" s="54" t="s">
        <v>221</v>
      </c>
      <c r="D10" s="81" t="s">
        <v>141</v>
      </c>
      <c r="F10" s="23"/>
      <c r="G10" s="23"/>
      <c r="H10" s="23"/>
      <c r="I10" s="49"/>
      <c r="J10" s="49"/>
    </row>
    <row r="11" spans="1:10" ht="34.5" customHeight="1">
      <c r="A11" s="57" t="s">
        <v>897</v>
      </c>
      <c r="B11" s="57" t="s">
        <v>388</v>
      </c>
      <c r="C11" s="54" t="s">
        <v>223</v>
      </c>
      <c r="D11" s="81" t="s">
        <v>141</v>
      </c>
      <c r="F11" s="23"/>
      <c r="G11" s="23"/>
      <c r="H11" s="23"/>
      <c r="I11" s="49"/>
      <c r="J11" s="49"/>
    </row>
    <row r="12" spans="1:10" ht="45" customHeight="1">
      <c r="A12" s="402" t="s">
        <v>900</v>
      </c>
      <c r="B12" s="57" t="s">
        <v>388</v>
      </c>
      <c r="C12" s="54" t="s">
        <v>221</v>
      </c>
      <c r="D12" s="81" t="s">
        <v>141</v>
      </c>
      <c r="F12" s="23"/>
      <c r="G12" s="23"/>
      <c r="H12" s="23"/>
      <c r="I12" s="49"/>
      <c r="J12" s="49"/>
    </row>
    <row r="13" spans="1:10" ht="75.75" customHeight="1">
      <c r="A13" s="402" t="s">
        <v>831</v>
      </c>
      <c r="B13" s="57" t="s">
        <v>388</v>
      </c>
      <c r="C13" s="54" t="s">
        <v>224</v>
      </c>
      <c r="D13" s="149" t="s">
        <v>128</v>
      </c>
      <c r="F13" s="23"/>
      <c r="G13" s="23"/>
      <c r="H13" s="23"/>
      <c r="I13" s="49"/>
      <c r="J13" s="49"/>
    </row>
    <row r="14" spans="1:10" ht="95.25" customHeight="1">
      <c r="A14" s="402" t="s">
        <v>835</v>
      </c>
      <c r="B14" s="57" t="s">
        <v>388</v>
      </c>
      <c r="C14" s="54" t="s">
        <v>225</v>
      </c>
      <c r="D14" s="149" t="s">
        <v>128</v>
      </c>
      <c r="F14" s="23"/>
      <c r="G14" s="23"/>
      <c r="H14" s="23"/>
      <c r="I14" s="49"/>
      <c r="J14" s="49"/>
    </row>
    <row r="15" spans="1:10" ht="87" customHeight="1">
      <c r="A15" s="402" t="s">
        <v>837</v>
      </c>
      <c r="B15" s="57" t="s">
        <v>388</v>
      </c>
      <c r="C15" s="143" t="s">
        <v>442</v>
      </c>
      <c r="D15" s="149" t="s">
        <v>128</v>
      </c>
      <c r="G15" s="23"/>
      <c r="H15" s="23"/>
      <c r="I15" s="49"/>
      <c r="J15" s="49"/>
    </row>
    <row r="16" spans="1:10" ht="34.5" customHeight="1">
      <c r="A16" s="490" t="s">
        <v>909</v>
      </c>
      <c r="B16" s="115" t="s">
        <v>386</v>
      </c>
      <c r="C16" s="57" t="s">
        <v>867</v>
      </c>
      <c r="D16" s="151" t="s">
        <v>133</v>
      </c>
    </row>
    <row r="17" spans="1:4" ht="34.5" customHeight="1">
      <c r="A17" s="490" t="s">
        <v>908</v>
      </c>
      <c r="B17" s="115" t="s">
        <v>386</v>
      </c>
      <c r="C17" s="57" t="s">
        <v>868</v>
      </c>
      <c r="D17" s="151" t="s">
        <v>133</v>
      </c>
    </row>
    <row r="18" spans="1:4" ht="21.75" customHeight="1">
      <c r="A18" s="490" t="s">
        <v>785</v>
      </c>
      <c r="B18" s="115" t="s">
        <v>386</v>
      </c>
      <c r="C18" s="57" t="s">
        <v>255</v>
      </c>
      <c r="D18" s="152" t="s">
        <v>141</v>
      </c>
    </row>
    <row r="19" spans="1:4" ht="36" customHeight="1">
      <c r="A19" s="491" t="s">
        <v>910</v>
      </c>
      <c r="B19" s="115" t="s">
        <v>386</v>
      </c>
      <c r="C19" s="57" t="s">
        <v>869</v>
      </c>
      <c r="D19" s="151" t="s">
        <v>141</v>
      </c>
    </row>
    <row r="20" spans="1:4" ht="39" customHeight="1">
      <c r="A20" s="491" t="s">
        <v>911</v>
      </c>
      <c r="B20" s="115" t="s">
        <v>386</v>
      </c>
      <c r="C20" s="57" t="s">
        <v>870</v>
      </c>
      <c r="D20" s="151" t="s">
        <v>141</v>
      </c>
    </row>
    <row r="21" spans="1:4" ht="52.5" customHeight="1">
      <c r="A21" s="490" t="s">
        <v>912</v>
      </c>
      <c r="B21" s="115" t="s">
        <v>386</v>
      </c>
      <c r="C21" s="57" t="s">
        <v>871</v>
      </c>
      <c r="D21" s="151" t="s">
        <v>127</v>
      </c>
    </row>
    <row r="22" spans="1:4" ht="52.5" customHeight="1">
      <c r="A22" s="490" t="s">
        <v>913</v>
      </c>
      <c r="B22" s="115" t="s">
        <v>386</v>
      </c>
      <c r="C22" s="57" t="s">
        <v>871</v>
      </c>
      <c r="D22" s="151" t="s">
        <v>128</v>
      </c>
    </row>
    <row r="23" spans="1:4" ht="41.25" customHeight="1">
      <c r="A23" s="490" t="s">
        <v>914</v>
      </c>
      <c r="B23" s="115" t="s">
        <v>386</v>
      </c>
      <c r="C23" s="57" t="s">
        <v>872</v>
      </c>
      <c r="D23" s="151" t="s">
        <v>128</v>
      </c>
    </row>
    <row r="24" spans="1:4" ht="33.75" customHeight="1">
      <c r="A24" s="490" t="s">
        <v>915</v>
      </c>
      <c r="B24" s="115" t="s">
        <v>386</v>
      </c>
      <c r="C24" s="57" t="s">
        <v>873</v>
      </c>
      <c r="D24" s="151" t="s">
        <v>128</v>
      </c>
    </row>
    <row r="25" spans="1:4" ht="120" customHeight="1">
      <c r="A25" s="250" t="s">
        <v>812</v>
      </c>
      <c r="B25" s="54" t="s">
        <v>387</v>
      </c>
      <c r="C25" s="54" t="s">
        <v>874</v>
      </c>
      <c r="D25" s="149" t="s">
        <v>130</v>
      </c>
    </row>
    <row r="26" spans="1:4" ht="48.75" customHeight="1">
      <c r="A26" s="460" t="s">
        <v>843</v>
      </c>
      <c r="B26" s="54" t="s">
        <v>387</v>
      </c>
      <c r="C26" s="54" t="s">
        <v>875</v>
      </c>
      <c r="D26" s="149" t="s">
        <v>130</v>
      </c>
    </row>
    <row r="27" spans="1:4" ht="128.25" customHeight="1">
      <c r="A27" s="250" t="s">
        <v>813</v>
      </c>
      <c r="B27" s="54" t="s">
        <v>387</v>
      </c>
      <c r="C27" s="54" t="s">
        <v>876</v>
      </c>
      <c r="D27" s="149" t="s">
        <v>128</v>
      </c>
    </row>
    <row r="28" spans="1:4" ht="47.25" customHeight="1">
      <c r="A28" s="250" t="s">
        <v>844</v>
      </c>
      <c r="B28" s="54" t="s">
        <v>387</v>
      </c>
      <c r="C28" s="54" t="s">
        <v>875</v>
      </c>
      <c r="D28" s="149" t="s">
        <v>133</v>
      </c>
    </row>
    <row r="29" spans="1:4" ht="46.5" customHeight="1">
      <c r="A29" s="250" t="s">
        <v>814</v>
      </c>
      <c r="B29" s="54" t="s">
        <v>387</v>
      </c>
      <c r="C29" s="54" t="s">
        <v>877</v>
      </c>
      <c r="D29" s="149" t="s">
        <v>130</v>
      </c>
    </row>
    <row r="30" spans="1:4" ht="44.25" customHeight="1">
      <c r="A30" s="250" t="s">
        <v>845</v>
      </c>
      <c r="B30" s="54" t="s">
        <v>387</v>
      </c>
      <c r="C30" s="54" t="s">
        <v>875</v>
      </c>
      <c r="D30" s="149" t="s">
        <v>130</v>
      </c>
    </row>
    <row r="31" spans="1:4" ht="41.25" customHeight="1">
      <c r="A31" s="250" t="s">
        <v>815</v>
      </c>
      <c r="B31" s="54" t="s">
        <v>387</v>
      </c>
      <c r="C31" s="54" t="s">
        <v>877</v>
      </c>
      <c r="D31" s="149" t="s">
        <v>130</v>
      </c>
    </row>
    <row r="32" spans="1:4" ht="107.25" customHeight="1">
      <c r="A32" s="250" t="s">
        <v>816</v>
      </c>
      <c r="B32" s="54" t="s">
        <v>387</v>
      </c>
      <c r="C32" s="54" t="s">
        <v>878</v>
      </c>
      <c r="D32" s="149" t="s">
        <v>130</v>
      </c>
    </row>
    <row r="33" spans="1:4" ht="108.75" customHeight="1">
      <c r="A33" s="250" t="s">
        <v>817</v>
      </c>
      <c r="B33" s="54" t="s">
        <v>387</v>
      </c>
      <c r="C33" s="54" t="s">
        <v>878</v>
      </c>
      <c r="D33" s="149" t="s">
        <v>130</v>
      </c>
    </row>
    <row r="34" spans="1:4" ht="110.25" customHeight="1">
      <c r="A34" s="254" t="s">
        <v>818</v>
      </c>
      <c r="B34" s="54" t="s">
        <v>387</v>
      </c>
      <c r="C34" s="54" t="s">
        <v>879</v>
      </c>
      <c r="D34" s="149" t="s">
        <v>130</v>
      </c>
    </row>
    <row r="35" spans="1:4" ht="48" customHeight="1">
      <c r="A35" s="250" t="s">
        <v>916</v>
      </c>
      <c r="B35" s="54" t="s">
        <v>387</v>
      </c>
      <c r="C35" s="54" t="s">
        <v>875</v>
      </c>
      <c r="D35" s="149" t="s">
        <v>130</v>
      </c>
    </row>
    <row r="36" spans="1:4" ht="33.75" customHeight="1">
      <c r="A36" s="402" t="s">
        <v>819</v>
      </c>
      <c r="B36" s="54" t="s">
        <v>387</v>
      </c>
      <c r="C36" s="54" t="s">
        <v>880</v>
      </c>
      <c r="D36" s="149" t="s">
        <v>11</v>
      </c>
    </row>
    <row r="37" spans="1:4" ht="111.75" customHeight="1">
      <c r="A37" s="250" t="s">
        <v>902</v>
      </c>
      <c r="B37" s="54" t="s">
        <v>387</v>
      </c>
      <c r="C37" s="54" t="s">
        <v>881</v>
      </c>
      <c r="D37" s="149" t="s">
        <v>130</v>
      </c>
    </row>
    <row r="38" spans="1:4" ht="69.75" customHeight="1">
      <c r="A38" s="402" t="s">
        <v>903</v>
      </c>
      <c r="B38" s="54" t="s">
        <v>387</v>
      </c>
      <c r="C38" s="54" t="s">
        <v>882</v>
      </c>
      <c r="D38" s="149" t="s">
        <v>128</v>
      </c>
    </row>
    <row r="39" spans="1:4" ht="45" customHeight="1">
      <c r="A39" s="250" t="s">
        <v>904</v>
      </c>
      <c r="B39" s="54" t="s">
        <v>387</v>
      </c>
      <c r="C39" s="54" t="s">
        <v>877</v>
      </c>
      <c r="D39" s="149" t="s">
        <v>130</v>
      </c>
    </row>
    <row r="40" spans="1:4" ht="114.75" customHeight="1">
      <c r="A40" s="402" t="s">
        <v>823</v>
      </c>
      <c r="B40" s="54" t="s">
        <v>387</v>
      </c>
      <c r="C40" s="54" t="s">
        <v>883</v>
      </c>
      <c r="D40" s="149" t="s">
        <v>127</v>
      </c>
    </row>
    <row r="41" spans="1:4" ht="38.25">
      <c r="A41" s="402" t="s">
        <v>846</v>
      </c>
      <c r="B41" s="54" t="s">
        <v>387</v>
      </c>
      <c r="C41" s="54" t="s">
        <v>875</v>
      </c>
      <c r="D41" s="149" t="s">
        <v>133</v>
      </c>
    </row>
    <row r="42" spans="1:4" ht="25.5">
      <c r="A42" s="402" t="s">
        <v>905</v>
      </c>
      <c r="B42" s="54" t="s">
        <v>387</v>
      </c>
      <c r="C42" s="54" t="s">
        <v>877</v>
      </c>
      <c r="D42" s="149" t="s">
        <v>130</v>
      </c>
    </row>
    <row r="43" spans="1:4" ht="112.5" customHeight="1">
      <c r="A43" s="250" t="s">
        <v>824</v>
      </c>
      <c r="B43" s="54" t="s">
        <v>387</v>
      </c>
      <c r="C43" s="54" t="s">
        <v>884</v>
      </c>
      <c r="D43" s="149" t="s">
        <v>130</v>
      </c>
    </row>
    <row r="44" spans="1:4" ht="109.5" customHeight="1">
      <c r="A44" s="402" t="s">
        <v>825</v>
      </c>
      <c r="B44" s="54" t="s">
        <v>387</v>
      </c>
      <c r="C44" s="54" t="s">
        <v>885</v>
      </c>
      <c r="D44" s="149" t="s">
        <v>128</v>
      </c>
    </row>
    <row r="45" spans="1:4" ht="42" customHeight="1">
      <c r="A45" s="250" t="s">
        <v>826</v>
      </c>
      <c r="B45" s="54" t="s">
        <v>387</v>
      </c>
      <c r="C45" s="54" t="s">
        <v>877</v>
      </c>
      <c r="D45" s="149" t="s">
        <v>127</v>
      </c>
    </row>
    <row r="46" spans="1:4" ht="108.75" customHeight="1">
      <c r="A46" s="250" t="s">
        <v>906</v>
      </c>
      <c r="B46" s="54" t="s">
        <v>387</v>
      </c>
      <c r="C46" s="54" t="s">
        <v>886</v>
      </c>
      <c r="D46" s="149" t="s">
        <v>130</v>
      </c>
    </row>
    <row r="47" spans="1:4" ht="109.5" customHeight="1">
      <c r="A47" s="250" t="s">
        <v>907</v>
      </c>
      <c r="B47" s="54" t="s">
        <v>387</v>
      </c>
      <c r="C47" s="54" t="s">
        <v>887</v>
      </c>
      <c r="D47" s="149" t="s">
        <v>130</v>
      </c>
    </row>
    <row r="48" spans="1:4" ht="126" customHeight="1">
      <c r="A48" s="250" t="s">
        <v>830</v>
      </c>
      <c r="B48" s="54" t="s">
        <v>387</v>
      </c>
      <c r="C48" s="54" t="s">
        <v>888</v>
      </c>
      <c r="D48" s="149" t="s">
        <v>130</v>
      </c>
    </row>
    <row r="49" spans="1:4" ht="84.75" customHeight="1">
      <c r="A49" s="250" t="s">
        <v>917</v>
      </c>
      <c r="B49" s="250" t="s">
        <v>483</v>
      </c>
      <c r="C49" s="54" t="s">
        <v>889</v>
      </c>
      <c r="D49" s="149" t="s">
        <v>127</v>
      </c>
    </row>
    <row r="50" spans="1:4" ht="61.5" customHeight="1">
      <c r="A50" s="250" t="s">
        <v>924</v>
      </c>
      <c r="B50" s="250" t="s">
        <v>483</v>
      </c>
      <c r="C50" s="54" t="s">
        <v>890</v>
      </c>
      <c r="D50" s="149" t="s">
        <v>127</v>
      </c>
    </row>
    <row r="51" spans="1:4" ht="97.5" customHeight="1">
      <c r="A51" s="250" t="s">
        <v>918</v>
      </c>
      <c r="B51" s="250" t="s">
        <v>483</v>
      </c>
      <c r="C51" s="54" t="s">
        <v>891</v>
      </c>
      <c r="D51" s="149" t="s">
        <v>128</v>
      </c>
    </row>
    <row r="52" spans="1:4" ht="104.25" customHeight="1">
      <c r="A52" s="54" t="s">
        <v>142</v>
      </c>
      <c r="B52" s="250" t="s">
        <v>483</v>
      </c>
      <c r="C52" s="54" t="s">
        <v>217</v>
      </c>
      <c r="D52" s="149" t="s">
        <v>127</v>
      </c>
    </row>
    <row r="53" spans="1:4" ht="123" customHeight="1">
      <c r="A53" s="250" t="s">
        <v>920</v>
      </c>
      <c r="B53" s="250" t="s">
        <v>483</v>
      </c>
      <c r="C53" s="54" t="s">
        <v>892</v>
      </c>
      <c r="D53" s="149" t="s">
        <v>130</v>
      </c>
    </row>
    <row r="54" spans="1:4" ht="44.25" customHeight="1">
      <c r="A54" s="250" t="s">
        <v>923</v>
      </c>
      <c r="B54" s="250" t="s">
        <v>483</v>
      </c>
      <c r="C54" s="54" t="s">
        <v>893</v>
      </c>
      <c r="D54" s="149" t="s">
        <v>130</v>
      </c>
    </row>
    <row r="55" spans="1:4" ht="38.25">
      <c r="A55" s="250" t="s">
        <v>922</v>
      </c>
      <c r="B55" s="250" t="s">
        <v>483</v>
      </c>
      <c r="C55" s="54" t="s">
        <v>893</v>
      </c>
      <c r="D55" s="149" t="s">
        <v>130</v>
      </c>
    </row>
    <row r="56" spans="1:4" ht="86.25" customHeight="1">
      <c r="A56" s="250" t="s">
        <v>919</v>
      </c>
      <c r="B56" s="250" t="s">
        <v>483</v>
      </c>
      <c r="C56" s="54" t="s">
        <v>894</v>
      </c>
      <c r="D56" s="149" t="s">
        <v>130</v>
      </c>
    </row>
    <row r="57" spans="1:4" ht="45.75" customHeight="1">
      <c r="A57" s="250" t="s">
        <v>921</v>
      </c>
      <c r="B57" s="250" t="s">
        <v>483</v>
      </c>
      <c r="C57" s="54" t="s">
        <v>893</v>
      </c>
      <c r="D57" s="149" t="s">
        <v>130</v>
      </c>
    </row>
    <row r="58" spans="1:4" ht="84" customHeight="1">
      <c r="A58" s="250" t="s">
        <v>925</v>
      </c>
      <c r="B58" s="250" t="s">
        <v>483</v>
      </c>
      <c r="C58" s="54" t="s">
        <v>895</v>
      </c>
      <c r="D58" s="149" t="s">
        <v>130</v>
      </c>
    </row>
    <row r="59" spans="1:4" ht="161.25" customHeight="1">
      <c r="A59" s="250" t="s">
        <v>926</v>
      </c>
      <c r="B59" s="250" t="s">
        <v>483</v>
      </c>
      <c r="C59" s="250" t="s">
        <v>931</v>
      </c>
      <c r="D59" s="149" t="s">
        <v>130</v>
      </c>
    </row>
    <row r="60" spans="1:4" ht="43.5" customHeight="1">
      <c r="A60" s="250" t="s">
        <v>927</v>
      </c>
      <c r="B60" s="250" t="s">
        <v>483</v>
      </c>
      <c r="C60" s="54" t="s">
        <v>896</v>
      </c>
      <c r="D60" s="149" t="s">
        <v>130</v>
      </c>
    </row>
    <row r="61" spans="1:4" ht="160.5" customHeight="1">
      <c r="A61" s="250" t="s">
        <v>928</v>
      </c>
      <c r="B61" s="250" t="s">
        <v>483</v>
      </c>
      <c r="C61" s="250" t="s">
        <v>932</v>
      </c>
      <c r="D61" s="149" t="s">
        <v>130</v>
      </c>
    </row>
    <row r="62" spans="1:4" ht="42" customHeight="1">
      <c r="A62" s="250" t="s">
        <v>930</v>
      </c>
      <c r="B62" s="250" t="s">
        <v>483</v>
      </c>
      <c r="C62" s="54" t="s">
        <v>893</v>
      </c>
      <c r="D62" s="149" t="s">
        <v>130</v>
      </c>
    </row>
    <row r="63" spans="1:4">
      <c r="A63" s="3"/>
      <c r="B63" s="3"/>
      <c r="C63" s="3"/>
      <c r="D63" s="116"/>
    </row>
    <row r="64" spans="1:4">
      <c r="A64" s="3"/>
      <c r="B64" s="3"/>
      <c r="C64" s="492" t="s">
        <v>929</v>
      </c>
      <c r="D64" s="3">
        <v>57</v>
      </c>
    </row>
    <row r="65" spans="1:4">
      <c r="A65" s="3"/>
      <c r="B65" s="3"/>
      <c r="C65" s="492" t="s">
        <v>503</v>
      </c>
      <c r="D65" s="3">
        <v>57</v>
      </c>
    </row>
  </sheetData>
  <sheetProtection password="8725" sheet="1" objects="1" scenarios="1"/>
  <mergeCells count="1">
    <mergeCell ref="A4:D4"/>
  </mergeCells>
  <pageMargins left="0.7" right="0.7" top="0.75" bottom="0.75" header="0.3" footer="0.3"/>
  <pageSetup paperSize="9" scale="99" orientation="landscape" r:id="rId1"/>
</worksheet>
</file>

<file path=xl/worksheets/sheet27.xml><?xml version="1.0" encoding="utf-8"?>
<worksheet xmlns="http://schemas.openxmlformats.org/spreadsheetml/2006/main" xmlns:r="http://schemas.openxmlformats.org/officeDocument/2006/relationships">
  <dimension ref="A1:S22"/>
  <sheetViews>
    <sheetView zoomScale="80" zoomScaleNormal="80" zoomScaleSheetLayoutView="80" workbookViewId="0">
      <selection activeCell="A5" sqref="A5:S5"/>
    </sheetView>
  </sheetViews>
  <sheetFormatPr defaultRowHeight="12.75"/>
  <cols>
    <col min="1" max="1" width="31.28515625" style="191" customWidth="1"/>
    <col min="2" max="18" width="9.140625" style="191"/>
    <col min="19" max="19" width="11.85546875" style="191" customWidth="1"/>
    <col min="20" max="16384" width="9.140625" style="191"/>
  </cols>
  <sheetData>
    <row r="1" spans="1:19" s="225" customFormat="1" ht="31.5" customHeight="1">
      <c r="A1" s="244" t="s">
        <v>933</v>
      </c>
      <c r="B1" s="224"/>
      <c r="C1" s="224"/>
      <c r="D1" s="224"/>
      <c r="E1" s="224"/>
      <c r="F1" s="224"/>
      <c r="G1" s="224"/>
    </row>
    <row r="2" spans="1:19">
      <c r="A2" s="191" t="s">
        <v>143</v>
      </c>
    </row>
    <row r="3" spans="1:19">
      <c r="A3" s="191" t="s">
        <v>935</v>
      </c>
    </row>
    <row r="5" spans="1:19" s="231" customFormat="1" ht="25.5" customHeight="1" thickBot="1">
      <c r="A5" s="576" t="s">
        <v>934</v>
      </c>
      <c r="B5" s="576"/>
      <c r="C5" s="576"/>
      <c r="D5" s="576"/>
      <c r="E5" s="576"/>
      <c r="F5" s="576"/>
      <c r="G5" s="576"/>
      <c r="H5" s="576"/>
      <c r="I5" s="576"/>
      <c r="J5" s="576"/>
      <c r="K5" s="576"/>
      <c r="L5" s="576"/>
      <c r="M5" s="576"/>
      <c r="N5" s="576"/>
      <c r="O5" s="576"/>
      <c r="P5" s="576"/>
      <c r="Q5" s="576"/>
      <c r="R5" s="576"/>
      <c r="S5" s="576"/>
    </row>
    <row r="6" spans="1:19" ht="31.5" customHeight="1">
      <c r="A6" s="661" t="s">
        <v>936</v>
      </c>
      <c r="B6" s="662"/>
      <c r="C6" s="662"/>
      <c r="D6" s="662"/>
      <c r="E6" s="662"/>
      <c r="F6" s="662"/>
      <c r="G6" s="662"/>
      <c r="H6" s="662"/>
      <c r="I6" s="662"/>
      <c r="J6" s="662"/>
      <c r="K6" s="662"/>
      <c r="L6" s="662"/>
      <c r="M6" s="662"/>
      <c r="N6" s="662"/>
      <c r="O6" s="662"/>
      <c r="P6" s="662"/>
      <c r="Q6" s="662"/>
      <c r="R6" s="662"/>
      <c r="S6" s="663"/>
    </row>
    <row r="7" spans="1:19" ht="33" customHeight="1">
      <c r="A7" s="664" t="s">
        <v>252</v>
      </c>
      <c r="B7" s="659"/>
      <c r="C7" s="659"/>
      <c r="D7" s="659"/>
      <c r="E7" s="659"/>
      <c r="F7" s="659"/>
      <c r="G7" s="659"/>
      <c r="H7" s="659"/>
      <c r="I7" s="659"/>
      <c r="J7" s="659"/>
      <c r="K7" s="659"/>
      <c r="L7" s="659"/>
      <c r="M7" s="659"/>
      <c r="N7" s="659"/>
      <c r="O7" s="659"/>
      <c r="P7" s="659"/>
      <c r="Q7" s="659"/>
      <c r="R7" s="659"/>
      <c r="S7" s="665"/>
    </row>
    <row r="8" spans="1:19" ht="30" customHeight="1">
      <c r="A8" s="664" t="s">
        <v>443</v>
      </c>
      <c r="B8" s="659"/>
      <c r="C8" s="659"/>
      <c r="D8" s="659"/>
      <c r="E8" s="659"/>
      <c r="F8" s="659"/>
      <c r="G8" s="659"/>
      <c r="H8" s="659"/>
      <c r="I8" s="659"/>
      <c r="J8" s="659"/>
      <c r="K8" s="659"/>
      <c r="L8" s="659"/>
      <c r="M8" s="659"/>
      <c r="N8" s="659"/>
      <c r="O8" s="659"/>
      <c r="P8" s="659"/>
      <c r="Q8" s="659"/>
      <c r="R8" s="659"/>
      <c r="S8" s="665"/>
    </row>
    <row r="9" spans="1:19" ht="17.25" customHeight="1">
      <c r="A9" s="664" t="s">
        <v>444</v>
      </c>
      <c r="B9" s="659"/>
      <c r="C9" s="659"/>
      <c r="D9" s="659"/>
      <c r="E9" s="659"/>
      <c r="F9" s="659"/>
      <c r="G9" s="659"/>
      <c r="H9" s="659"/>
      <c r="I9" s="659"/>
      <c r="J9" s="659"/>
      <c r="K9" s="659"/>
      <c r="L9" s="659"/>
      <c r="M9" s="659"/>
      <c r="N9" s="659"/>
      <c r="O9" s="659"/>
      <c r="P9" s="659"/>
      <c r="Q9" s="659"/>
      <c r="R9" s="659"/>
      <c r="S9" s="665"/>
    </row>
    <row r="10" spans="1:19" ht="18" customHeight="1">
      <c r="A10" s="664" t="s">
        <v>445</v>
      </c>
      <c r="B10" s="659"/>
      <c r="C10" s="659"/>
      <c r="D10" s="659"/>
      <c r="E10" s="659"/>
      <c r="F10" s="659"/>
      <c r="G10" s="659"/>
      <c r="H10" s="659"/>
      <c r="I10" s="659"/>
      <c r="J10" s="659"/>
      <c r="K10" s="659"/>
      <c r="L10" s="659"/>
      <c r="M10" s="659"/>
      <c r="N10" s="659"/>
      <c r="O10" s="659"/>
      <c r="P10" s="659"/>
      <c r="Q10" s="659"/>
      <c r="R10" s="659"/>
      <c r="S10" s="665"/>
    </row>
    <row r="11" spans="1:19" ht="19.5" customHeight="1" thickBot="1">
      <c r="A11" s="666" t="s">
        <v>399</v>
      </c>
      <c r="B11" s="667"/>
      <c r="C11" s="667"/>
      <c r="D11" s="667"/>
      <c r="E11" s="667"/>
      <c r="F11" s="667"/>
      <c r="G11" s="667"/>
      <c r="H11" s="667"/>
      <c r="I11" s="667"/>
      <c r="J11" s="667"/>
      <c r="K11" s="667"/>
      <c r="L11" s="667"/>
      <c r="M11" s="667"/>
      <c r="N11" s="667"/>
      <c r="O11" s="667"/>
      <c r="P11" s="667"/>
      <c r="Q11" s="667"/>
      <c r="R11" s="667"/>
      <c r="S11" s="668"/>
    </row>
    <row r="12" spans="1:19" ht="36" customHeight="1">
      <c r="A12" s="661" t="s">
        <v>937</v>
      </c>
      <c r="B12" s="662"/>
      <c r="C12" s="662"/>
      <c r="D12" s="662"/>
      <c r="E12" s="662"/>
      <c r="F12" s="662"/>
      <c r="G12" s="662"/>
      <c r="H12" s="662"/>
      <c r="I12" s="662"/>
      <c r="J12" s="662"/>
      <c r="K12" s="662"/>
      <c r="L12" s="662"/>
      <c r="M12" s="662"/>
      <c r="N12" s="662"/>
      <c r="O12" s="662"/>
      <c r="P12" s="662"/>
      <c r="Q12" s="662"/>
      <c r="R12" s="662"/>
      <c r="S12" s="663"/>
    </row>
    <row r="13" spans="1:19" ht="32.25" customHeight="1">
      <c r="A13" s="664" t="s">
        <v>253</v>
      </c>
      <c r="B13" s="659"/>
      <c r="C13" s="659"/>
      <c r="D13" s="659"/>
      <c r="E13" s="659"/>
      <c r="F13" s="659"/>
      <c r="G13" s="659"/>
      <c r="H13" s="659"/>
      <c r="I13" s="659"/>
      <c r="J13" s="659"/>
      <c r="K13" s="659"/>
      <c r="L13" s="659"/>
      <c r="M13" s="659"/>
      <c r="N13" s="659"/>
      <c r="O13" s="659"/>
      <c r="P13" s="659"/>
      <c r="Q13" s="659"/>
      <c r="R13" s="659"/>
      <c r="S13" s="665"/>
    </row>
    <row r="14" spans="1:19" ht="31.5" customHeight="1">
      <c r="A14" s="664" t="s">
        <v>254</v>
      </c>
      <c r="B14" s="659"/>
      <c r="C14" s="659"/>
      <c r="D14" s="659"/>
      <c r="E14" s="659"/>
      <c r="F14" s="659"/>
      <c r="G14" s="659"/>
      <c r="H14" s="659"/>
      <c r="I14" s="659"/>
      <c r="J14" s="659"/>
      <c r="K14" s="659"/>
      <c r="L14" s="659"/>
      <c r="M14" s="659"/>
      <c r="N14" s="659"/>
      <c r="O14" s="659"/>
      <c r="P14" s="659"/>
      <c r="Q14" s="659"/>
      <c r="R14" s="659"/>
      <c r="S14" s="665"/>
    </row>
    <row r="15" spans="1:19" ht="20.25" customHeight="1" thickBot="1">
      <c r="A15" s="666" t="s">
        <v>400</v>
      </c>
      <c r="B15" s="667"/>
      <c r="C15" s="667"/>
      <c r="D15" s="667"/>
      <c r="E15" s="667"/>
      <c r="F15" s="667"/>
      <c r="G15" s="667"/>
      <c r="H15" s="667"/>
      <c r="I15" s="667"/>
      <c r="J15" s="667"/>
      <c r="K15" s="667"/>
      <c r="L15" s="667"/>
      <c r="M15" s="667"/>
      <c r="N15" s="667"/>
      <c r="O15" s="667"/>
      <c r="P15" s="667"/>
      <c r="Q15" s="667"/>
      <c r="R15" s="667"/>
      <c r="S15" s="668"/>
    </row>
    <row r="17" spans="1:2">
      <c r="A17" s="504" t="s">
        <v>971</v>
      </c>
      <c r="B17" s="502">
        <v>24000</v>
      </c>
    </row>
    <row r="18" spans="1:2">
      <c r="A18" s="503" t="s">
        <v>483</v>
      </c>
      <c r="B18" s="502">
        <v>24000</v>
      </c>
    </row>
    <row r="19" spans="1:2">
      <c r="A19" s="503" t="s">
        <v>388</v>
      </c>
      <c r="B19" s="502">
        <v>24000</v>
      </c>
    </row>
    <row r="20" spans="1:2">
      <c r="A20" s="503" t="s">
        <v>386</v>
      </c>
      <c r="B20" s="502">
        <v>24000</v>
      </c>
    </row>
    <row r="21" spans="1:2">
      <c r="A21" s="503" t="s">
        <v>387</v>
      </c>
      <c r="B21" s="502">
        <v>24000</v>
      </c>
    </row>
    <row r="22" spans="1:2">
      <c r="A22" s="504" t="s">
        <v>777</v>
      </c>
      <c r="B22" s="505">
        <v>24000</v>
      </c>
    </row>
  </sheetData>
  <sheetProtection password="8725" sheet="1" objects="1" scenarios="1"/>
  <mergeCells count="11">
    <mergeCell ref="A5:S5"/>
    <mergeCell ref="A12:S12"/>
    <mergeCell ref="A13:S13"/>
    <mergeCell ref="A14:S14"/>
    <mergeCell ref="A15:S15"/>
    <mergeCell ref="A6:S6"/>
    <mergeCell ref="A7:S7"/>
    <mergeCell ref="A8:S8"/>
    <mergeCell ref="A9:S9"/>
    <mergeCell ref="A10:S10"/>
    <mergeCell ref="A11:S11"/>
  </mergeCells>
  <pageMargins left="0.7" right="0.7" top="0.75" bottom="0.75" header="0.3" footer="0.3"/>
  <pageSetup paperSize="9" scale="74" orientation="landscape" r:id="rId1"/>
</worksheet>
</file>

<file path=xl/worksheets/sheet28.xml><?xml version="1.0" encoding="utf-8"?>
<worksheet xmlns="http://schemas.openxmlformats.org/spreadsheetml/2006/main" xmlns:r="http://schemas.openxmlformats.org/officeDocument/2006/relationships">
  <dimension ref="A1:AB183"/>
  <sheetViews>
    <sheetView zoomScale="80" zoomScaleNormal="80" workbookViewId="0">
      <selection activeCell="D12" sqref="D12"/>
    </sheetView>
  </sheetViews>
  <sheetFormatPr defaultRowHeight="12.75"/>
  <cols>
    <col min="1" max="1" width="49.7109375" style="231" customWidth="1"/>
    <col min="2" max="2" width="16.42578125" style="231" customWidth="1"/>
    <col min="3" max="3" width="27" style="220" customWidth="1"/>
    <col min="4" max="17" width="17.85546875" style="231" customWidth="1"/>
    <col min="18" max="18" width="17.28515625" style="231" customWidth="1"/>
    <col min="19" max="19" width="16.28515625" style="231" customWidth="1"/>
    <col min="20" max="16384" width="9.140625" style="231"/>
  </cols>
  <sheetData>
    <row r="1" spans="1:19" s="225" customFormat="1" ht="31.5" customHeight="1">
      <c r="A1" s="244" t="s">
        <v>1059</v>
      </c>
      <c r="B1" s="224"/>
      <c r="C1" s="224"/>
      <c r="D1" s="224"/>
      <c r="E1" s="224"/>
      <c r="F1" s="224"/>
      <c r="G1" s="224"/>
    </row>
    <row r="2" spans="1:19" ht="30" customHeight="1">
      <c r="A2" s="669" t="s">
        <v>939</v>
      </c>
      <c r="B2" s="669"/>
      <c r="C2" s="669"/>
      <c r="D2" s="669"/>
      <c r="E2" s="669"/>
      <c r="F2" s="669"/>
      <c r="G2" s="669"/>
      <c r="H2" s="669"/>
      <c r="I2" s="669"/>
      <c r="J2" s="669"/>
      <c r="K2" s="669"/>
      <c r="L2" s="669"/>
      <c r="M2" s="669"/>
      <c r="N2" s="669"/>
      <c r="O2" s="669"/>
      <c r="P2" s="669"/>
      <c r="Q2" s="669"/>
      <c r="R2" s="669"/>
    </row>
    <row r="3" spans="1:19" ht="15" customHeight="1">
      <c r="A3" s="493" t="s">
        <v>363</v>
      </c>
      <c r="B3" s="349"/>
      <c r="C3" s="349"/>
      <c r="D3" s="349"/>
      <c r="E3" s="349"/>
      <c r="F3" s="349"/>
      <c r="G3" s="349"/>
      <c r="H3" s="349"/>
      <c r="I3" s="349"/>
      <c r="J3" s="349"/>
      <c r="K3" s="349"/>
      <c r="L3" s="349"/>
      <c r="M3" s="349"/>
      <c r="N3" s="349"/>
      <c r="O3" s="349"/>
      <c r="P3" s="349"/>
      <c r="Q3" s="349"/>
      <c r="R3" s="349"/>
    </row>
    <row r="4" spans="1:19">
      <c r="B4" s="349"/>
      <c r="C4" s="349"/>
      <c r="D4" s="349"/>
      <c r="E4" s="349"/>
      <c r="F4" s="349"/>
      <c r="G4" s="349"/>
      <c r="H4" s="349"/>
      <c r="I4" s="349"/>
      <c r="J4" s="349"/>
      <c r="K4" s="349"/>
      <c r="L4" s="349"/>
      <c r="M4" s="349"/>
      <c r="N4" s="349"/>
      <c r="O4" s="349"/>
      <c r="P4" s="349"/>
      <c r="Q4" s="349"/>
      <c r="R4" s="349"/>
    </row>
    <row r="5" spans="1:19" ht="21" customHeight="1">
      <c r="A5" s="626" t="s">
        <v>938</v>
      </c>
      <c r="B5" s="626"/>
      <c r="C5" s="626"/>
      <c r="D5" s="626"/>
      <c r="E5" s="626"/>
      <c r="F5" s="626"/>
      <c r="G5" s="626"/>
      <c r="H5" s="626"/>
      <c r="I5" s="626"/>
      <c r="J5" s="626"/>
      <c r="K5" s="626"/>
      <c r="L5" s="626"/>
      <c r="M5" s="626"/>
      <c r="N5" s="626"/>
      <c r="O5" s="626"/>
      <c r="P5" s="626"/>
      <c r="Q5" s="626"/>
      <c r="R5" s="626"/>
      <c r="S5" s="626"/>
    </row>
    <row r="6" spans="1:19" s="55" customFormat="1">
      <c r="A6" s="670" t="s">
        <v>940</v>
      </c>
      <c r="B6" s="670" t="s">
        <v>45</v>
      </c>
      <c r="C6" s="670" t="s">
        <v>364</v>
      </c>
      <c r="D6" s="670" t="s">
        <v>365</v>
      </c>
      <c r="E6" s="670"/>
      <c r="F6" s="670"/>
      <c r="G6" s="670"/>
      <c r="H6" s="670" t="s">
        <v>366</v>
      </c>
      <c r="I6" s="670"/>
      <c r="J6" s="670"/>
      <c r="K6" s="670"/>
      <c r="L6" s="671" t="s">
        <v>367</v>
      </c>
      <c r="M6" s="672"/>
      <c r="N6" s="670" t="s">
        <v>10</v>
      </c>
      <c r="O6" s="670"/>
      <c r="P6" s="670"/>
      <c r="Q6" s="670"/>
      <c r="R6" s="670"/>
      <c r="S6" s="670"/>
    </row>
    <row r="7" spans="1:19" s="55" customFormat="1">
      <c r="A7" s="670"/>
      <c r="B7" s="670"/>
      <c r="C7" s="670"/>
      <c r="D7" s="670" t="s">
        <v>239</v>
      </c>
      <c r="E7" s="670"/>
      <c r="F7" s="670" t="s">
        <v>238</v>
      </c>
      <c r="G7" s="670"/>
      <c r="H7" s="670" t="s">
        <v>239</v>
      </c>
      <c r="I7" s="670"/>
      <c r="J7" s="670" t="s">
        <v>238</v>
      </c>
      <c r="K7" s="670"/>
      <c r="L7" s="671" t="s">
        <v>368</v>
      </c>
      <c r="M7" s="672"/>
      <c r="N7" s="670" t="s">
        <v>239</v>
      </c>
      <c r="O7" s="670"/>
      <c r="P7" s="670" t="s">
        <v>238</v>
      </c>
      <c r="Q7" s="670"/>
      <c r="R7" s="670" t="s">
        <v>382</v>
      </c>
      <c r="S7" s="670"/>
    </row>
    <row r="8" spans="1:19" s="55" customFormat="1" ht="51">
      <c r="A8" s="670"/>
      <c r="B8" s="670"/>
      <c r="C8" s="670"/>
      <c r="D8" s="451" t="s">
        <v>376</v>
      </c>
      <c r="E8" s="451" t="s">
        <v>378</v>
      </c>
      <c r="F8" s="451" t="s">
        <v>376</v>
      </c>
      <c r="G8" s="451" t="s">
        <v>377</v>
      </c>
      <c r="H8" s="451" t="s">
        <v>376</v>
      </c>
      <c r="I8" s="451" t="s">
        <v>378</v>
      </c>
      <c r="J8" s="451" t="s">
        <v>376</v>
      </c>
      <c r="K8" s="451" t="s">
        <v>377</v>
      </c>
      <c r="L8" s="451" t="s">
        <v>375</v>
      </c>
      <c r="M8" s="451" t="s">
        <v>446</v>
      </c>
      <c r="N8" s="451" t="s">
        <v>369</v>
      </c>
      <c r="O8" s="451" t="s">
        <v>370</v>
      </c>
      <c r="P8" s="451" t="s">
        <v>369</v>
      </c>
      <c r="Q8" s="451" t="s">
        <v>371</v>
      </c>
      <c r="R8" s="451" t="s">
        <v>369</v>
      </c>
      <c r="S8" s="451" t="s">
        <v>447</v>
      </c>
    </row>
    <row r="9" spans="1:19">
      <c r="A9" s="250" t="s">
        <v>798</v>
      </c>
      <c r="B9" s="414" t="s">
        <v>35</v>
      </c>
      <c r="C9" s="494" t="s">
        <v>374</v>
      </c>
      <c r="D9" s="495" t="s">
        <v>117</v>
      </c>
      <c r="E9" s="495" t="s">
        <v>117</v>
      </c>
      <c r="F9" s="495" t="s">
        <v>117</v>
      </c>
      <c r="G9" s="495" t="s">
        <v>117</v>
      </c>
      <c r="H9" s="495" t="s">
        <v>117</v>
      </c>
      <c r="I9" s="495">
        <f>'22. MMO Enforcement Costs -Fish'!D6</f>
        <v>79825</v>
      </c>
      <c r="J9" s="495" t="s">
        <v>117</v>
      </c>
      <c r="K9" s="495">
        <f>'22. MMO Enforcement Costs -Fish'!D6</f>
        <v>79825</v>
      </c>
      <c r="L9" s="495" t="s">
        <v>117</v>
      </c>
      <c r="M9" s="495" t="s">
        <v>117</v>
      </c>
      <c r="N9" s="496">
        <f>SUM(D9,H9)/1000000</f>
        <v>0</v>
      </c>
      <c r="O9" s="496">
        <f>SUM(E9,I9)/1000000</f>
        <v>7.9824999999999993E-2</v>
      </c>
      <c r="P9" s="496">
        <f>SUM(F9,J9)/1000000</f>
        <v>0</v>
      </c>
      <c r="Q9" s="496">
        <f>SUM(G9,K9)/1000000</f>
        <v>7.9824999999999993E-2</v>
      </c>
      <c r="R9" s="497">
        <f>(N9+P9)/2</f>
        <v>0</v>
      </c>
      <c r="S9" s="497">
        <f>(O9+Q9)/2</f>
        <v>7.9824999999999993E-2</v>
      </c>
    </row>
    <row r="10" spans="1:19">
      <c r="A10" s="250" t="s">
        <v>1041</v>
      </c>
      <c r="B10" s="414" t="s">
        <v>35</v>
      </c>
      <c r="C10" s="494" t="s">
        <v>374</v>
      </c>
      <c r="D10" s="495" t="s">
        <v>117</v>
      </c>
      <c r="E10" s="495" t="s">
        <v>117</v>
      </c>
      <c r="F10" s="495" t="s">
        <v>117</v>
      </c>
      <c r="G10" s="495" t="s">
        <v>117</v>
      </c>
      <c r="H10" s="495" t="s">
        <v>117</v>
      </c>
      <c r="I10" s="495">
        <f>'22. MMO Enforcement Costs -Fish'!D7</f>
        <v>79825</v>
      </c>
      <c r="J10" s="495" t="s">
        <v>117</v>
      </c>
      <c r="K10" s="495">
        <f>'22. MMO Enforcement Costs -Fish'!D7</f>
        <v>79825</v>
      </c>
      <c r="L10" s="495" t="s">
        <v>117</v>
      </c>
      <c r="M10" s="495" t="s">
        <v>117</v>
      </c>
      <c r="N10" s="496">
        <f t="shared" ref="N10:N38" si="0">SUM(D10,H10)/1000000</f>
        <v>0</v>
      </c>
      <c r="O10" s="496">
        <f t="shared" ref="O10:O38" si="1">SUM(E10,I10)/1000000</f>
        <v>7.9824999999999993E-2</v>
      </c>
      <c r="P10" s="496">
        <f t="shared" ref="P10:P38" si="2">SUM(F10,J10)/1000000</f>
        <v>0</v>
      </c>
      <c r="Q10" s="496">
        <f t="shared" ref="Q10:Q38" si="3">SUM(G10,K10)/1000000</f>
        <v>7.9824999999999993E-2</v>
      </c>
      <c r="R10" s="497">
        <f t="shared" ref="R10:R73" si="4">(N10+P10)/2</f>
        <v>0</v>
      </c>
      <c r="S10" s="497">
        <f t="shared" ref="S10:S73" si="5">(O10+Q10)/2</f>
        <v>7.9824999999999993E-2</v>
      </c>
    </row>
    <row r="11" spans="1:19">
      <c r="A11" s="250" t="s">
        <v>800</v>
      </c>
      <c r="B11" s="414" t="s">
        <v>35</v>
      </c>
      <c r="C11" s="494" t="s">
        <v>383</v>
      </c>
      <c r="D11" s="495">
        <f>'1. NWIFCA Implementation Costs'!E18</f>
        <v>2287</v>
      </c>
      <c r="E11" s="495">
        <f>'2. NWIFCA Enforcement Costs'!E18</f>
        <v>17200</v>
      </c>
      <c r="F11" s="495">
        <f>'1. NWIFCA Implementation Costs'!F18</f>
        <v>10000</v>
      </c>
      <c r="G11" s="495">
        <f>'2. NWIFCA Enforcement Costs'!F18</f>
        <v>28575</v>
      </c>
      <c r="H11" s="495" t="s">
        <v>117</v>
      </c>
      <c r="I11" s="495">
        <f>'22. MMO Enforcement Costs -Fish'!D8</f>
        <v>79825</v>
      </c>
      <c r="J11" s="495" t="s">
        <v>117</v>
      </c>
      <c r="K11" s="495">
        <f>'22. MMO Enforcement Costs -Fish'!D8</f>
        <v>79825</v>
      </c>
      <c r="L11" s="495" t="s">
        <v>117</v>
      </c>
      <c r="M11" s="495" t="s">
        <v>117</v>
      </c>
      <c r="N11" s="496">
        <f t="shared" si="0"/>
        <v>2.287E-3</v>
      </c>
      <c r="O11" s="496">
        <f t="shared" si="1"/>
        <v>9.7025E-2</v>
      </c>
      <c r="P11" s="496">
        <f t="shared" si="2"/>
        <v>0.01</v>
      </c>
      <c r="Q11" s="496">
        <f t="shared" si="3"/>
        <v>0.1084</v>
      </c>
      <c r="R11" s="497">
        <f t="shared" si="4"/>
        <v>6.1434999999999997E-3</v>
      </c>
      <c r="S11" s="497">
        <f t="shared" si="5"/>
        <v>0.1027125</v>
      </c>
    </row>
    <row r="12" spans="1:19">
      <c r="A12" s="250" t="s">
        <v>142</v>
      </c>
      <c r="B12" s="414" t="s">
        <v>35</v>
      </c>
      <c r="C12" s="494" t="s">
        <v>383</v>
      </c>
      <c r="D12" s="495">
        <f>'1. NWIFCA Implementation Costs'!E19</f>
        <v>2287</v>
      </c>
      <c r="E12" s="495">
        <f>'2. NWIFCA Enforcement Costs'!E19</f>
        <v>17200</v>
      </c>
      <c r="F12" s="495">
        <f>'1. NWIFCA Implementation Costs'!F19</f>
        <v>10000</v>
      </c>
      <c r="G12" s="495">
        <f>'2. NWIFCA Enforcement Costs'!F19</f>
        <v>28575</v>
      </c>
      <c r="H12" s="495" t="s">
        <v>117</v>
      </c>
      <c r="I12" s="495">
        <f>'22. MMO Enforcement Costs -Fish'!D9</f>
        <v>79825</v>
      </c>
      <c r="J12" s="495" t="s">
        <v>117</v>
      </c>
      <c r="K12" s="495">
        <f>'22. MMO Enforcement Costs -Fish'!D9</f>
        <v>79825</v>
      </c>
      <c r="L12" s="495" t="s">
        <v>117</v>
      </c>
      <c r="M12" s="495" t="s">
        <v>117</v>
      </c>
      <c r="N12" s="496">
        <f t="shared" si="0"/>
        <v>2.287E-3</v>
      </c>
      <c r="O12" s="496">
        <f t="shared" si="1"/>
        <v>9.7025E-2</v>
      </c>
      <c r="P12" s="496">
        <f t="shared" si="2"/>
        <v>0.01</v>
      </c>
      <c r="Q12" s="496">
        <f t="shared" si="3"/>
        <v>0.1084</v>
      </c>
      <c r="R12" s="497">
        <f t="shared" si="4"/>
        <v>6.1434999999999997E-3</v>
      </c>
      <c r="S12" s="497">
        <f t="shared" si="5"/>
        <v>0.1027125</v>
      </c>
    </row>
    <row r="13" spans="1:19">
      <c r="A13" s="250" t="s">
        <v>801</v>
      </c>
      <c r="B13" s="414" t="s">
        <v>35</v>
      </c>
      <c r="C13" s="494" t="s">
        <v>130</v>
      </c>
      <c r="D13" s="495" t="s">
        <v>117</v>
      </c>
      <c r="E13" s="495" t="s">
        <v>117</v>
      </c>
      <c r="F13" s="495" t="s">
        <v>117</v>
      </c>
      <c r="G13" s="495" t="s">
        <v>117</v>
      </c>
      <c r="H13" s="495" t="s">
        <v>117</v>
      </c>
      <c r="I13" s="495">
        <f>'22. MMO Enforcement Costs -Fish'!D10</f>
        <v>79825</v>
      </c>
      <c r="J13" s="495" t="s">
        <v>117</v>
      </c>
      <c r="K13" s="495">
        <f>'22. MMO Enforcement Costs -Fish'!D10</f>
        <v>79825</v>
      </c>
      <c r="L13" s="495" t="s">
        <v>117</v>
      </c>
      <c r="M13" s="495" t="s">
        <v>117</v>
      </c>
      <c r="N13" s="496">
        <f t="shared" si="0"/>
        <v>0</v>
      </c>
      <c r="O13" s="496">
        <f t="shared" si="1"/>
        <v>7.9824999999999993E-2</v>
      </c>
      <c r="P13" s="496">
        <f t="shared" si="2"/>
        <v>0</v>
      </c>
      <c r="Q13" s="496">
        <f t="shared" si="3"/>
        <v>7.9824999999999993E-2</v>
      </c>
      <c r="R13" s="497">
        <f t="shared" si="4"/>
        <v>0</v>
      </c>
      <c r="S13" s="497">
        <f t="shared" si="5"/>
        <v>7.9824999999999993E-2</v>
      </c>
    </row>
    <row r="14" spans="1:19" ht="25.5">
      <c r="A14" s="250" t="s">
        <v>1042</v>
      </c>
      <c r="B14" s="414" t="s">
        <v>35</v>
      </c>
      <c r="C14" s="494" t="s">
        <v>130</v>
      </c>
      <c r="D14" s="495" t="s">
        <v>117</v>
      </c>
      <c r="E14" s="495" t="s">
        <v>117</v>
      </c>
      <c r="F14" s="495" t="s">
        <v>117</v>
      </c>
      <c r="G14" s="495" t="s">
        <v>117</v>
      </c>
      <c r="H14" s="495" t="s">
        <v>117</v>
      </c>
      <c r="I14" s="495">
        <f>'22. MMO Enforcement Costs -Fish'!D11</f>
        <v>79825</v>
      </c>
      <c r="J14" s="495" t="s">
        <v>117</v>
      </c>
      <c r="K14" s="495">
        <f>'22. MMO Enforcement Costs -Fish'!D11</f>
        <v>79825</v>
      </c>
      <c r="L14" s="495" t="s">
        <v>117</v>
      </c>
      <c r="M14" s="495" t="s">
        <v>117</v>
      </c>
      <c r="N14" s="496">
        <f t="shared" si="0"/>
        <v>0</v>
      </c>
      <c r="O14" s="496">
        <f t="shared" si="1"/>
        <v>7.9824999999999993E-2</v>
      </c>
      <c r="P14" s="496">
        <f t="shared" si="2"/>
        <v>0</v>
      </c>
      <c r="Q14" s="496">
        <f t="shared" si="3"/>
        <v>7.9824999999999993E-2</v>
      </c>
      <c r="R14" s="497">
        <f t="shared" si="4"/>
        <v>0</v>
      </c>
      <c r="S14" s="497">
        <f t="shared" si="5"/>
        <v>7.9824999999999993E-2</v>
      </c>
    </row>
    <row r="15" spans="1:19" ht="25.5">
      <c r="A15" s="250" t="s">
        <v>1043</v>
      </c>
      <c r="B15" s="414" t="s">
        <v>35</v>
      </c>
      <c r="C15" s="494" t="s">
        <v>130</v>
      </c>
      <c r="D15" s="495" t="s">
        <v>117</v>
      </c>
      <c r="E15" s="495" t="s">
        <v>117</v>
      </c>
      <c r="F15" s="495" t="s">
        <v>117</v>
      </c>
      <c r="G15" s="495" t="s">
        <v>117</v>
      </c>
      <c r="H15" s="495" t="s">
        <v>117</v>
      </c>
      <c r="I15" s="495">
        <f>'22. MMO Enforcement Costs -Fish'!D12</f>
        <v>79825</v>
      </c>
      <c r="J15" s="495" t="s">
        <v>117</v>
      </c>
      <c r="K15" s="495">
        <f>'22. MMO Enforcement Costs -Fish'!D12</f>
        <v>79825</v>
      </c>
      <c r="L15" s="495" t="s">
        <v>117</v>
      </c>
      <c r="M15" s="495" t="s">
        <v>117</v>
      </c>
      <c r="N15" s="496">
        <f t="shared" si="0"/>
        <v>0</v>
      </c>
      <c r="O15" s="496">
        <f t="shared" si="1"/>
        <v>7.9824999999999993E-2</v>
      </c>
      <c r="P15" s="496">
        <f t="shared" si="2"/>
        <v>0</v>
      </c>
      <c r="Q15" s="496">
        <f t="shared" si="3"/>
        <v>7.9824999999999993E-2</v>
      </c>
      <c r="R15" s="497">
        <f t="shared" si="4"/>
        <v>0</v>
      </c>
      <c r="S15" s="497">
        <f t="shared" si="5"/>
        <v>7.9824999999999993E-2</v>
      </c>
    </row>
    <row r="16" spans="1:19">
      <c r="A16" s="250" t="s">
        <v>941</v>
      </c>
      <c r="B16" s="414" t="s">
        <v>35</v>
      </c>
      <c r="C16" s="494" t="s">
        <v>130</v>
      </c>
      <c r="D16" s="495" t="s">
        <v>117</v>
      </c>
      <c r="E16" s="495" t="s">
        <v>117</v>
      </c>
      <c r="F16" s="495" t="s">
        <v>117</v>
      </c>
      <c r="G16" s="495" t="s">
        <v>117</v>
      </c>
      <c r="H16" s="495" t="s">
        <v>117</v>
      </c>
      <c r="I16" s="495">
        <f>'22. MMO Enforcement Costs -Fish'!D13</f>
        <v>79825</v>
      </c>
      <c r="J16" s="495" t="s">
        <v>117</v>
      </c>
      <c r="K16" s="495">
        <f>'22. MMO Enforcement Costs -Fish'!D13</f>
        <v>79825</v>
      </c>
      <c r="L16" s="495" t="s">
        <v>117</v>
      </c>
      <c r="M16" s="495" t="s">
        <v>117</v>
      </c>
      <c r="N16" s="496">
        <f t="shared" si="0"/>
        <v>0</v>
      </c>
      <c r="O16" s="496">
        <f t="shared" si="1"/>
        <v>7.9824999999999993E-2</v>
      </c>
      <c r="P16" s="496">
        <f t="shared" si="2"/>
        <v>0</v>
      </c>
      <c r="Q16" s="496">
        <f t="shared" si="3"/>
        <v>7.9824999999999993E-2</v>
      </c>
      <c r="R16" s="497">
        <f t="shared" si="4"/>
        <v>0</v>
      </c>
      <c r="S16" s="497">
        <f t="shared" si="5"/>
        <v>7.9824999999999993E-2</v>
      </c>
    </row>
    <row r="17" spans="1:19" ht="25.5">
      <c r="A17" s="250" t="s">
        <v>1044</v>
      </c>
      <c r="B17" s="414" t="s">
        <v>35</v>
      </c>
      <c r="C17" s="494" t="s">
        <v>130</v>
      </c>
      <c r="D17" s="495" t="s">
        <v>117</v>
      </c>
      <c r="E17" s="495" t="s">
        <v>117</v>
      </c>
      <c r="F17" s="495" t="s">
        <v>117</v>
      </c>
      <c r="G17" s="495" t="s">
        <v>117</v>
      </c>
      <c r="H17" s="495" t="s">
        <v>117</v>
      </c>
      <c r="I17" s="495">
        <f>'22. MMO Enforcement Costs -Fish'!D14</f>
        <v>79825</v>
      </c>
      <c r="J17" s="495" t="s">
        <v>117</v>
      </c>
      <c r="K17" s="495">
        <f>'22. MMO Enforcement Costs -Fish'!D14</f>
        <v>79825</v>
      </c>
      <c r="L17" s="495" t="s">
        <v>117</v>
      </c>
      <c r="M17" s="495" t="s">
        <v>117</v>
      </c>
      <c r="N17" s="496">
        <f t="shared" si="0"/>
        <v>0</v>
      </c>
      <c r="O17" s="496">
        <f t="shared" si="1"/>
        <v>7.9824999999999993E-2</v>
      </c>
      <c r="P17" s="496">
        <f t="shared" si="2"/>
        <v>0</v>
      </c>
      <c r="Q17" s="496">
        <f t="shared" si="3"/>
        <v>7.9824999999999993E-2</v>
      </c>
      <c r="R17" s="497">
        <f t="shared" si="4"/>
        <v>0</v>
      </c>
      <c r="S17" s="497">
        <f t="shared" si="5"/>
        <v>7.9824999999999993E-2</v>
      </c>
    </row>
    <row r="18" spans="1:19">
      <c r="A18" s="250" t="s">
        <v>806</v>
      </c>
      <c r="B18" s="414" t="s">
        <v>35</v>
      </c>
      <c r="C18" s="494" t="s">
        <v>130</v>
      </c>
      <c r="D18" s="495" t="s">
        <v>117</v>
      </c>
      <c r="E18" s="495" t="s">
        <v>117</v>
      </c>
      <c r="F18" s="495" t="s">
        <v>117</v>
      </c>
      <c r="G18" s="495" t="s">
        <v>117</v>
      </c>
      <c r="H18" s="495" t="s">
        <v>117</v>
      </c>
      <c r="I18" s="495">
        <f>'22. MMO Enforcement Costs -Fish'!D15</f>
        <v>79825</v>
      </c>
      <c r="J18" s="495" t="s">
        <v>117</v>
      </c>
      <c r="K18" s="495">
        <f>'22. MMO Enforcement Costs -Fish'!D15</f>
        <v>79825</v>
      </c>
      <c r="L18" s="495" t="s">
        <v>117</v>
      </c>
      <c r="M18" s="495" t="s">
        <v>117</v>
      </c>
      <c r="N18" s="496">
        <f t="shared" si="0"/>
        <v>0</v>
      </c>
      <c r="O18" s="496">
        <f t="shared" si="1"/>
        <v>7.9824999999999993E-2</v>
      </c>
      <c r="P18" s="496">
        <f t="shared" si="2"/>
        <v>0</v>
      </c>
      <c r="Q18" s="496">
        <f t="shared" si="3"/>
        <v>7.9824999999999993E-2</v>
      </c>
      <c r="R18" s="497">
        <f t="shared" si="4"/>
        <v>0</v>
      </c>
      <c r="S18" s="497">
        <f t="shared" si="5"/>
        <v>7.9824999999999993E-2</v>
      </c>
    </row>
    <row r="19" spans="1:19">
      <c r="A19" s="250" t="s">
        <v>942</v>
      </c>
      <c r="B19" s="414" t="s">
        <v>35</v>
      </c>
      <c r="C19" s="494" t="s">
        <v>130</v>
      </c>
      <c r="D19" s="495" t="s">
        <v>117</v>
      </c>
      <c r="E19" s="495" t="s">
        <v>117</v>
      </c>
      <c r="F19" s="495" t="s">
        <v>117</v>
      </c>
      <c r="G19" s="495" t="s">
        <v>117</v>
      </c>
      <c r="H19" s="495" t="s">
        <v>117</v>
      </c>
      <c r="I19" s="495">
        <f>'22. MMO Enforcement Costs -Fish'!D16</f>
        <v>79825</v>
      </c>
      <c r="J19" s="495" t="s">
        <v>117</v>
      </c>
      <c r="K19" s="495">
        <f>'22. MMO Enforcement Costs -Fish'!D16</f>
        <v>79825</v>
      </c>
      <c r="L19" s="495" t="s">
        <v>117</v>
      </c>
      <c r="M19" s="495" t="s">
        <v>117</v>
      </c>
      <c r="N19" s="496">
        <f t="shared" si="0"/>
        <v>0</v>
      </c>
      <c r="O19" s="496">
        <f t="shared" si="1"/>
        <v>7.9824999999999993E-2</v>
      </c>
      <c r="P19" s="496">
        <f t="shared" si="2"/>
        <v>0</v>
      </c>
      <c r="Q19" s="496">
        <f t="shared" si="3"/>
        <v>7.9824999999999993E-2</v>
      </c>
      <c r="R19" s="497">
        <f t="shared" si="4"/>
        <v>0</v>
      </c>
      <c r="S19" s="497">
        <f t="shared" si="5"/>
        <v>7.9824999999999993E-2</v>
      </c>
    </row>
    <row r="20" spans="1:19">
      <c r="A20" s="250" t="s">
        <v>1045</v>
      </c>
      <c r="B20" s="414" t="s">
        <v>35</v>
      </c>
      <c r="C20" s="494" t="s">
        <v>130</v>
      </c>
      <c r="D20" s="495" t="s">
        <v>117</v>
      </c>
      <c r="E20" s="495" t="s">
        <v>117</v>
      </c>
      <c r="F20" s="495" t="s">
        <v>117</v>
      </c>
      <c r="G20" s="495" t="s">
        <v>117</v>
      </c>
      <c r="H20" s="495" t="s">
        <v>117</v>
      </c>
      <c r="I20" s="495">
        <f>'22. MMO Enforcement Costs -Fish'!D17</f>
        <v>79825</v>
      </c>
      <c r="J20" s="495" t="s">
        <v>117</v>
      </c>
      <c r="K20" s="495">
        <f>'22. MMO Enforcement Costs -Fish'!D17</f>
        <v>79825</v>
      </c>
      <c r="L20" s="495" t="s">
        <v>117</v>
      </c>
      <c r="M20" s="495" t="s">
        <v>117</v>
      </c>
      <c r="N20" s="496">
        <f t="shared" si="0"/>
        <v>0</v>
      </c>
      <c r="O20" s="496">
        <f t="shared" si="1"/>
        <v>7.9824999999999993E-2</v>
      </c>
      <c r="P20" s="496">
        <f t="shared" si="2"/>
        <v>0</v>
      </c>
      <c r="Q20" s="496">
        <f t="shared" si="3"/>
        <v>7.9824999999999993E-2</v>
      </c>
      <c r="R20" s="497">
        <f t="shared" si="4"/>
        <v>0</v>
      </c>
      <c r="S20" s="497">
        <f t="shared" si="5"/>
        <v>7.9824999999999993E-2</v>
      </c>
    </row>
    <row r="21" spans="1:19">
      <c r="A21" s="250" t="s">
        <v>809</v>
      </c>
      <c r="B21" s="414" t="s">
        <v>35</v>
      </c>
      <c r="C21" s="494" t="s">
        <v>130</v>
      </c>
      <c r="D21" s="495" t="s">
        <v>117</v>
      </c>
      <c r="E21" s="495" t="s">
        <v>117</v>
      </c>
      <c r="F21" s="495" t="s">
        <v>117</v>
      </c>
      <c r="G21" s="495" t="s">
        <v>117</v>
      </c>
      <c r="H21" s="495" t="s">
        <v>117</v>
      </c>
      <c r="I21" s="495">
        <f>'22. MMO Enforcement Costs -Fish'!D18</f>
        <v>79825</v>
      </c>
      <c r="J21" s="495" t="s">
        <v>117</v>
      </c>
      <c r="K21" s="495">
        <f>'22. MMO Enforcement Costs -Fish'!D18</f>
        <v>79825</v>
      </c>
      <c r="L21" s="495" t="s">
        <v>117</v>
      </c>
      <c r="M21" s="495" t="s">
        <v>117</v>
      </c>
      <c r="N21" s="496">
        <f t="shared" si="0"/>
        <v>0</v>
      </c>
      <c r="O21" s="496">
        <f t="shared" si="1"/>
        <v>7.9824999999999993E-2</v>
      </c>
      <c r="P21" s="496">
        <f t="shared" si="2"/>
        <v>0</v>
      </c>
      <c r="Q21" s="496">
        <f t="shared" si="3"/>
        <v>7.9824999999999993E-2</v>
      </c>
      <c r="R21" s="497">
        <f t="shared" si="4"/>
        <v>0</v>
      </c>
      <c r="S21" s="497">
        <f t="shared" si="5"/>
        <v>7.9824999999999993E-2</v>
      </c>
    </row>
    <row r="22" spans="1:19">
      <c r="A22" s="250" t="s">
        <v>1046</v>
      </c>
      <c r="B22" s="414" t="s">
        <v>35</v>
      </c>
      <c r="C22" s="494" t="s">
        <v>130</v>
      </c>
      <c r="D22" s="495" t="s">
        <v>117</v>
      </c>
      <c r="E22" s="495" t="s">
        <v>117</v>
      </c>
      <c r="F22" s="495" t="s">
        <v>117</v>
      </c>
      <c r="G22" s="495" t="s">
        <v>117</v>
      </c>
      <c r="H22" s="495" t="s">
        <v>117</v>
      </c>
      <c r="I22" s="495">
        <f>'22. MMO Enforcement Costs -Fish'!D19</f>
        <v>79825</v>
      </c>
      <c r="J22" s="495" t="s">
        <v>117</v>
      </c>
      <c r="K22" s="495">
        <f>'22. MMO Enforcement Costs -Fish'!D19</f>
        <v>79825</v>
      </c>
      <c r="L22" s="495" t="s">
        <v>117</v>
      </c>
      <c r="M22" s="495" t="s">
        <v>117</v>
      </c>
      <c r="N22" s="496">
        <f t="shared" si="0"/>
        <v>0</v>
      </c>
      <c r="O22" s="496">
        <f t="shared" si="1"/>
        <v>7.9824999999999993E-2</v>
      </c>
      <c r="P22" s="496">
        <f t="shared" si="2"/>
        <v>0</v>
      </c>
      <c r="Q22" s="496">
        <f t="shared" si="3"/>
        <v>7.9824999999999993E-2</v>
      </c>
      <c r="R22" s="497">
        <f t="shared" si="4"/>
        <v>0</v>
      </c>
      <c r="S22" s="497">
        <f t="shared" si="5"/>
        <v>7.9824999999999993E-2</v>
      </c>
    </row>
    <row r="23" spans="1:19">
      <c r="A23" s="250" t="s">
        <v>943</v>
      </c>
      <c r="B23" s="414" t="s">
        <v>35</v>
      </c>
      <c r="C23" s="498" t="s">
        <v>298</v>
      </c>
      <c r="D23" s="495" t="s">
        <v>117</v>
      </c>
      <c r="E23" s="495" t="s">
        <v>117</v>
      </c>
      <c r="F23" s="495" t="s">
        <v>117</v>
      </c>
      <c r="G23" s="495" t="s">
        <v>117</v>
      </c>
      <c r="H23" s="495" t="s">
        <v>117</v>
      </c>
      <c r="I23" s="495" t="s">
        <v>117</v>
      </c>
      <c r="J23" s="495" t="s">
        <v>117</v>
      </c>
      <c r="K23" s="495" t="s">
        <v>117</v>
      </c>
      <c r="L23" s="495" t="s">
        <v>117</v>
      </c>
      <c r="M23" s="495" t="s">
        <v>117</v>
      </c>
      <c r="N23" s="496">
        <f t="shared" si="0"/>
        <v>0</v>
      </c>
      <c r="O23" s="496">
        <f t="shared" si="1"/>
        <v>0</v>
      </c>
      <c r="P23" s="496">
        <f t="shared" si="2"/>
        <v>0</v>
      </c>
      <c r="Q23" s="496">
        <f t="shared" si="3"/>
        <v>0</v>
      </c>
      <c r="R23" s="497">
        <f t="shared" si="4"/>
        <v>0</v>
      </c>
      <c r="S23" s="497">
        <f t="shared" si="5"/>
        <v>0</v>
      </c>
    </row>
    <row r="24" spans="1:19">
      <c r="A24" s="250" t="s">
        <v>944</v>
      </c>
      <c r="B24" s="414" t="s">
        <v>35</v>
      </c>
      <c r="C24" s="498" t="s">
        <v>373</v>
      </c>
      <c r="D24" s="495" t="s">
        <v>117</v>
      </c>
      <c r="E24" s="495" t="s">
        <v>117</v>
      </c>
      <c r="F24" s="495" t="s">
        <v>117</v>
      </c>
      <c r="G24" s="495" t="s">
        <v>117</v>
      </c>
      <c r="H24" s="495" t="s">
        <v>117</v>
      </c>
      <c r="I24" s="495" t="s">
        <v>117</v>
      </c>
      <c r="J24" s="495" t="s">
        <v>117</v>
      </c>
      <c r="K24" s="495" t="s">
        <v>117</v>
      </c>
      <c r="L24" s="495" t="s">
        <v>117</v>
      </c>
      <c r="M24" s="495" t="s">
        <v>117</v>
      </c>
      <c r="N24" s="496">
        <f t="shared" si="0"/>
        <v>0</v>
      </c>
      <c r="O24" s="496">
        <f t="shared" si="1"/>
        <v>0</v>
      </c>
      <c r="P24" s="496">
        <f t="shared" si="2"/>
        <v>0</v>
      </c>
      <c r="Q24" s="496">
        <f t="shared" si="3"/>
        <v>0</v>
      </c>
      <c r="R24" s="497">
        <f t="shared" si="4"/>
        <v>0</v>
      </c>
      <c r="S24" s="497">
        <f t="shared" si="5"/>
        <v>0</v>
      </c>
    </row>
    <row r="25" spans="1:19">
      <c r="A25" s="250" t="s">
        <v>484</v>
      </c>
      <c r="B25" s="250" t="s">
        <v>35</v>
      </c>
      <c r="C25" s="498" t="s">
        <v>373</v>
      </c>
      <c r="D25" s="495">
        <f>'1. NWIFCA Implementation Costs'!E7</f>
        <v>2287</v>
      </c>
      <c r="E25" s="495">
        <f>'2. NWIFCA Enforcement Costs'!E7</f>
        <v>17200</v>
      </c>
      <c r="F25" s="495">
        <f>'1. NWIFCA Implementation Costs'!F7</f>
        <v>10000</v>
      </c>
      <c r="G25" s="495">
        <f>'2. NWIFCA Enforcement Costs'!F7</f>
        <v>28575</v>
      </c>
      <c r="H25" s="495">
        <f>'20.MMO Implementation Costs-Rec'!E43</f>
        <v>2287</v>
      </c>
      <c r="I25" s="495">
        <f>'21. MMO Enforcement Costs -Rec'!E41</f>
        <v>789.9</v>
      </c>
      <c r="J25" s="495">
        <f>'20.MMO Implementation Costs-Rec'!F43</f>
        <v>6801</v>
      </c>
      <c r="K25" s="495">
        <f>'21. MMO Enforcement Costs -Rec'!F41</f>
        <v>11954.8</v>
      </c>
      <c r="L25" s="495" t="s">
        <v>117</v>
      </c>
      <c r="M25" s="495" t="s">
        <v>117</v>
      </c>
      <c r="N25" s="496">
        <f t="shared" si="0"/>
        <v>4.5739999999999999E-3</v>
      </c>
      <c r="O25" s="496">
        <f t="shared" si="1"/>
        <v>1.7989900000000003E-2</v>
      </c>
      <c r="P25" s="496">
        <f t="shared" si="2"/>
        <v>1.6801E-2</v>
      </c>
      <c r="Q25" s="496">
        <f t="shared" si="3"/>
        <v>4.0529800000000005E-2</v>
      </c>
      <c r="R25" s="497">
        <f>(N25+P25)/2</f>
        <v>1.0687499999999999E-2</v>
      </c>
      <c r="S25" s="497">
        <f t="shared" si="5"/>
        <v>2.9259850000000004E-2</v>
      </c>
    </row>
    <row r="26" spans="1:19">
      <c r="A26" s="177" t="s">
        <v>1047</v>
      </c>
      <c r="B26" s="402" t="s">
        <v>35</v>
      </c>
      <c r="C26" s="498" t="s">
        <v>373</v>
      </c>
      <c r="D26" s="495">
        <f>'1. NWIFCA Implementation Costs'!E8</f>
        <v>2287</v>
      </c>
      <c r="E26" s="495">
        <f>'2. NWIFCA Enforcement Costs'!E8</f>
        <v>17200</v>
      </c>
      <c r="F26" s="495">
        <f>'1. NWIFCA Implementation Costs'!F8</f>
        <v>10000</v>
      </c>
      <c r="G26" s="495">
        <f>'2. NWIFCA Enforcement Costs'!F8</f>
        <v>28575</v>
      </c>
      <c r="H26" s="495">
        <f>'20.MMO Implementation Costs-Rec'!E44</f>
        <v>2287</v>
      </c>
      <c r="I26" s="495">
        <f>'21. MMO Enforcement Costs -Rec'!E42</f>
        <v>789.9</v>
      </c>
      <c r="J26" s="495">
        <f>'20.MMO Implementation Costs-Rec'!F44</f>
        <v>6801</v>
      </c>
      <c r="K26" s="495">
        <f>'21. MMO Enforcement Costs -Rec'!F42</f>
        <v>11954.8</v>
      </c>
      <c r="L26" s="495" t="s">
        <v>117</v>
      </c>
      <c r="M26" s="495" t="s">
        <v>117</v>
      </c>
      <c r="N26" s="496">
        <f t="shared" si="0"/>
        <v>4.5739999999999999E-3</v>
      </c>
      <c r="O26" s="496">
        <f t="shared" si="1"/>
        <v>1.7989900000000003E-2</v>
      </c>
      <c r="P26" s="496">
        <f t="shared" si="2"/>
        <v>1.6801E-2</v>
      </c>
      <c r="Q26" s="496">
        <f t="shared" si="3"/>
        <v>4.0529800000000005E-2</v>
      </c>
      <c r="R26" s="497">
        <f t="shared" si="4"/>
        <v>1.0687499999999999E-2</v>
      </c>
      <c r="S26" s="497">
        <f t="shared" si="5"/>
        <v>2.9259850000000004E-2</v>
      </c>
    </row>
    <row r="27" spans="1:19">
      <c r="A27" s="402" t="s">
        <v>1048</v>
      </c>
      <c r="B27" s="402" t="s">
        <v>35</v>
      </c>
      <c r="C27" s="498" t="s">
        <v>373</v>
      </c>
      <c r="D27" s="495">
        <f>'1. NWIFCA Implementation Costs'!E9</f>
        <v>2287</v>
      </c>
      <c r="E27" s="495">
        <f>'2. NWIFCA Enforcement Costs'!E9</f>
        <v>17200</v>
      </c>
      <c r="F27" s="495">
        <f>'1. NWIFCA Implementation Costs'!F9</f>
        <v>10000</v>
      </c>
      <c r="G27" s="495">
        <f>'2. NWIFCA Enforcement Costs'!F9</f>
        <v>28575</v>
      </c>
      <c r="H27" s="495">
        <f>'20.MMO Implementation Costs-Rec'!E45</f>
        <v>2287</v>
      </c>
      <c r="I27" s="495">
        <f>'21. MMO Enforcement Costs -Rec'!E43</f>
        <v>789.9</v>
      </c>
      <c r="J27" s="495">
        <f>'20.MMO Implementation Costs-Rec'!F45</f>
        <v>6801</v>
      </c>
      <c r="K27" s="495">
        <f>'21. MMO Enforcement Costs -Rec'!F43</f>
        <v>11954.8</v>
      </c>
      <c r="L27" s="495" t="s">
        <v>117</v>
      </c>
      <c r="M27" s="495" t="s">
        <v>117</v>
      </c>
      <c r="N27" s="496">
        <f t="shared" si="0"/>
        <v>4.5739999999999999E-3</v>
      </c>
      <c r="O27" s="496">
        <f t="shared" si="1"/>
        <v>1.7989900000000003E-2</v>
      </c>
      <c r="P27" s="496">
        <f t="shared" si="2"/>
        <v>1.6801E-2</v>
      </c>
      <c r="Q27" s="496">
        <f t="shared" si="3"/>
        <v>4.0529800000000005E-2</v>
      </c>
      <c r="R27" s="497">
        <f t="shared" si="4"/>
        <v>1.0687499999999999E-2</v>
      </c>
      <c r="S27" s="497">
        <f t="shared" si="5"/>
        <v>2.9259850000000004E-2</v>
      </c>
    </row>
    <row r="28" spans="1:19">
      <c r="A28" s="402" t="s">
        <v>1049</v>
      </c>
      <c r="B28" s="402" t="s">
        <v>35</v>
      </c>
      <c r="C28" s="498" t="s">
        <v>373</v>
      </c>
      <c r="D28" s="495">
        <f>'1. NWIFCA Implementation Costs'!E10</f>
        <v>2287</v>
      </c>
      <c r="E28" s="495">
        <f>'2. NWIFCA Enforcement Costs'!E10</f>
        <v>17200</v>
      </c>
      <c r="F28" s="495">
        <f>'1. NWIFCA Implementation Costs'!F10</f>
        <v>10000</v>
      </c>
      <c r="G28" s="495">
        <f>'2. NWIFCA Enforcement Costs'!F10</f>
        <v>28575</v>
      </c>
      <c r="H28" s="495">
        <f>'20.MMO Implementation Costs-Rec'!E46</f>
        <v>2287</v>
      </c>
      <c r="I28" s="495">
        <f>'21. MMO Enforcement Costs -Rec'!E44</f>
        <v>789.9</v>
      </c>
      <c r="J28" s="495">
        <f>'20.MMO Implementation Costs-Rec'!F46</f>
        <v>6801</v>
      </c>
      <c r="K28" s="495">
        <f>'21. MMO Enforcement Costs -Rec'!F44</f>
        <v>11954.8</v>
      </c>
      <c r="L28" s="495" t="s">
        <v>117</v>
      </c>
      <c r="M28" s="495" t="s">
        <v>117</v>
      </c>
      <c r="N28" s="496">
        <f t="shared" si="0"/>
        <v>4.5739999999999999E-3</v>
      </c>
      <c r="O28" s="496">
        <f t="shared" si="1"/>
        <v>1.7989900000000003E-2</v>
      </c>
      <c r="P28" s="496">
        <f t="shared" si="2"/>
        <v>1.6801E-2</v>
      </c>
      <c r="Q28" s="496">
        <f t="shared" si="3"/>
        <v>4.0529800000000005E-2</v>
      </c>
      <c r="R28" s="497">
        <f t="shared" si="4"/>
        <v>1.0687499999999999E-2</v>
      </c>
      <c r="S28" s="497">
        <f t="shared" si="5"/>
        <v>2.9259850000000004E-2</v>
      </c>
    </row>
    <row r="29" spans="1:19">
      <c r="A29" s="402" t="s">
        <v>1050</v>
      </c>
      <c r="B29" s="402" t="s">
        <v>35</v>
      </c>
      <c r="C29" s="498" t="s">
        <v>373</v>
      </c>
      <c r="D29" s="495">
        <f>'1. NWIFCA Implementation Costs'!E11</f>
        <v>2287</v>
      </c>
      <c r="E29" s="495">
        <f>'2. NWIFCA Enforcement Costs'!E11</f>
        <v>17200</v>
      </c>
      <c r="F29" s="495">
        <f>'1. NWIFCA Implementation Costs'!F11</f>
        <v>10000</v>
      </c>
      <c r="G29" s="495">
        <f>'2. NWIFCA Enforcement Costs'!F11</f>
        <v>28575</v>
      </c>
      <c r="H29" s="495">
        <f>'20.MMO Implementation Costs-Rec'!E47</f>
        <v>2287</v>
      </c>
      <c r="I29" s="495">
        <f>'21. MMO Enforcement Costs -Rec'!E45</f>
        <v>789.9</v>
      </c>
      <c r="J29" s="495">
        <f>'20.MMO Implementation Costs-Rec'!F47</f>
        <v>6801</v>
      </c>
      <c r="K29" s="495">
        <f>'21. MMO Enforcement Costs -Rec'!F45</f>
        <v>11954.8</v>
      </c>
      <c r="L29" s="495" t="s">
        <v>117</v>
      </c>
      <c r="M29" s="495" t="s">
        <v>117</v>
      </c>
      <c r="N29" s="496">
        <f t="shared" si="0"/>
        <v>4.5739999999999999E-3</v>
      </c>
      <c r="O29" s="496">
        <f t="shared" si="1"/>
        <v>1.7989900000000003E-2</v>
      </c>
      <c r="P29" s="496">
        <f t="shared" si="2"/>
        <v>1.6801E-2</v>
      </c>
      <c r="Q29" s="496">
        <f t="shared" si="3"/>
        <v>4.0529800000000005E-2</v>
      </c>
      <c r="R29" s="497">
        <f t="shared" si="4"/>
        <v>1.0687499999999999E-2</v>
      </c>
      <c r="S29" s="497">
        <f t="shared" si="5"/>
        <v>2.9259850000000004E-2</v>
      </c>
    </row>
    <row r="30" spans="1:19">
      <c r="A30" s="402" t="s">
        <v>1051</v>
      </c>
      <c r="B30" s="402" t="s">
        <v>35</v>
      </c>
      <c r="C30" s="498" t="s">
        <v>373</v>
      </c>
      <c r="D30" s="495">
        <f>'1. NWIFCA Implementation Costs'!E12</f>
        <v>2287</v>
      </c>
      <c r="E30" s="495">
        <f>'2. NWIFCA Enforcement Costs'!E12</f>
        <v>17200</v>
      </c>
      <c r="F30" s="495">
        <f>'1. NWIFCA Implementation Costs'!F12</f>
        <v>10000</v>
      </c>
      <c r="G30" s="495">
        <f>'2. NWIFCA Enforcement Costs'!F12</f>
        <v>28575</v>
      </c>
      <c r="H30" s="495">
        <f>'20.MMO Implementation Costs-Rec'!E48</f>
        <v>2287</v>
      </c>
      <c r="I30" s="495">
        <f>'21. MMO Enforcement Costs -Rec'!E46</f>
        <v>789.9</v>
      </c>
      <c r="J30" s="495">
        <f>'20.MMO Implementation Costs-Rec'!F48</f>
        <v>6801</v>
      </c>
      <c r="K30" s="495">
        <f>'21. MMO Enforcement Costs -Rec'!F46</f>
        <v>11954.8</v>
      </c>
      <c r="L30" s="495" t="s">
        <v>117</v>
      </c>
      <c r="M30" s="495" t="s">
        <v>117</v>
      </c>
      <c r="N30" s="496">
        <f t="shared" si="0"/>
        <v>4.5739999999999999E-3</v>
      </c>
      <c r="O30" s="496">
        <f t="shared" si="1"/>
        <v>1.7989900000000003E-2</v>
      </c>
      <c r="P30" s="496">
        <f t="shared" si="2"/>
        <v>1.6801E-2</v>
      </c>
      <c r="Q30" s="496">
        <f t="shared" si="3"/>
        <v>4.0529800000000005E-2</v>
      </c>
      <c r="R30" s="497">
        <f t="shared" si="4"/>
        <v>1.0687499999999999E-2</v>
      </c>
      <c r="S30" s="497">
        <f t="shared" si="5"/>
        <v>2.9259850000000004E-2</v>
      </c>
    </row>
    <row r="31" spans="1:19">
      <c r="A31" s="402" t="s">
        <v>1052</v>
      </c>
      <c r="B31" s="402" t="s">
        <v>35</v>
      </c>
      <c r="C31" s="498" t="s">
        <v>373</v>
      </c>
      <c r="D31" s="495">
        <f>'1. NWIFCA Implementation Costs'!E13</f>
        <v>2287</v>
      </c>
      <c r="E31" s="495">
        <f>'2. NWIFCA Enforcement Costs'!E13</f>
        <v>17200</v>
      </c>
      <c r="F31" s="495">
        <f>'1. NWIFCA Implementation Costs'!F13</f>
        <v>10000</v>
      </c>
      <c r="G31" s="495">
        <f>'2. NWIFCA Enforcement Costs'!F13</f>
        <v>28575</v>
      </c>
      <c r="H31" s="495">
        <f>'20.MMO Implementation Costs-Rec'!E49</f>
        <v>2287</v>
      </c>
      <c r="I31" s="495">
        <f>'21. MMO Enforcement Costs -Rec'!E47</f>
        <v>789.9</v>
      </c>
      <c r="J31" s="495">
        <f>'20.MMO Implementation Costs-Rec'!F49</f>
        <v>6801</v>
      </c>
      <c r="K31" s="495">
        <f>'21. MMO Enforcement Costs -Rec'!F47</f>
        <v>11954.8</v>
      </c>
      <c r="L31" s="495" t="s">
        <v>117</v>
      </c>
      <c r="M31" s="495" t="s">
        <v>117</v>
      </c>
      <c r="N31" s="496">
        <f>SUM(D31,H31)/1000000</f>
        <v>4.5739999999999999E-3</v>
      </c>
      <c r="O31" s="496">
        <f t="shared" si="1"/>
        <v>1.7989900000000003E-2</v>
      </c>
      <c r="P31" s="496">
        <f t="shared" si="2"/>
        <v>1.6801E-2</v>
      </c>
      <c r="Q31" s="496">
        <f t="shared" si="3"/>
        <v>4.0529800000000005E-2</v>
      </c>
      <c r="R31" s="497">
        <f t="shared" si="4"/>
        <v>1.0687499999999999E-2</v>
      </c>
      <c r="S31" s="497">
        <f t="shared" si="5"/>
        <v>2.9259850000000004E-2</v>
      </c>
    </row>
    <row r="32" spans="1:19">
      <c r="A32" s="402" t="s">
        <v>1053</v>
      </c>
      <c r="B32" s="402" t="s">
        <v>35</v>
      </c>
      <c r="C32" s="498" t="s">
        <v>373</v>
      </c>
      <c r="D32" s="495">
        <f>'1. NWIFCA Implementation Costs'!E14</f>
        <v>2287</v>
      </c>
      <c r="E32" s="495">
        <f>'2. NWIFCA Enforcement Costs'!E14</f>
        <v>17200</v>
      </c>
      <c r="F32" s="495">
        <f>'1. NWIFCA Implementation Costs'!F14</f>
        <v>10000</v>
      </c>
      <c r="G32" s="495">
        <f>'2. NWIFCA Enforcement Costs'!F14</f>
        <v>28575</v>
      </c>
      <c r="H32" s="495">
        <f>'20.MMO Implementation Costs-Rec'!E50</f>
        <v>2287</v>
      </c>
      <c r="I32" s="495">
        <f>'21. MMO Enforcement Costs -Rec'!E48</f>
        <v>789.9</v>
      </c>
      <c r="J32" s="495">
        <f>'20.MMO Implementation Costs-Rec'!F50</f>
        <v>6801</v>
      </c>
      <c r="K32" s="495">
        <f>'21. MMO Enforcement Costs -Rec'!F48</f>
        <v>11954.8</v>
      </c>
      <c r="L32" s="495" t="s">
        <v>117</v>
      </c>
      <c r="M32" s="495" t="s">
        <v>117</v>
      </c>
      <c r="N32" s="496">
        <f t="shared" si="0"/>
        <v>4.5739999999999999E-3</v>
      </c>
      <c r="O32" s="496">
        <f t="shared" si="1"/>
        <v>1.7989900000000003E-2</v>
      </c>
      <c r="P32" s="496">
        <f t="shared" si="2"/>
        <v>1.6801E-2</v>
      </c>
      <c r="Q32" s="496">
        <f t="shared" si="3"/>
        <v>4.0529800000000005E-2</v>
      </c>
      <c r="R32" s="497">
        <f t="shared" si="4"/>
        <v>1.0687499999999999E-2</v>
      </c>
      <c r="S32" s="497">
        <f t="shared" si="5"/>
        <v>2.9259850000000004E-2</v>
      </c>
    </row>
    <row r="33" spans="1:19">
      <c r="A33" s="402" t="s">
        <v>1054</v>
      </c>
      <c r="B33" s="402" t="s">
        <v>35</v>
      </c>
      <c r="C33" s="498" t="s">
        <v>373</v>
      </c>
      <c r="D33" s="495">
        <f>'1. NWIFCA Implementation Costs'!E15</f>
        <v>2287</v>
      </c>
      <c r="E33" s="495">
        <f>'2. NWIFCA Enforcement Costs'!E15</f>
        <v>17200</v>
      </c>
      <c r="F33" s="495">
        <f>'1. NWIFCA Implementation Costs'!F15</f>
        <v>10000</v>
      </c>
      <c r="G33" s="495">
        <f>'2. NWIFCA Enforcement Costs'!F15</f>
        <v>28575</v>
      </c>
      <c r="H33" s="495">
        <f>'20.MMO Implementation Costs-Rec'!E51</f>
        <v>2287</v>
      </c>
      <c r="I33" s="495">
        <f>'21. MMO Enforcement Costs -Rec'!E49</f>
        <v>789.9</v>
      </c>
      <c r="J33" s="495">
        <f>'20.MMO Implementation Costs-Rec'!F51</f>
        <v>6801</v>
      </c>
      <c r="K33" s="495">
        <f>'21. MMO Enforcement Costs -Rec'!F49</f>
        <v>11954.8</v>
      </c>
      <c r="L33" s="495">
        <f>'24. Signage Costs'!G12</f>
        <v>1500</v>
      </c>
      <c r="M33" s="495">
        <f>'24. Signage Costs'!H12</f>
        <v>0</v>
      </c>
      <c r="N33" s="496">
        <f t="shared" ref="N33:O35" si="6">SUM(D33,H33,L33)/1000000</f>
        <v>6.0740000000000004E-3</v>
      </c>
      <c r="O33" s="496">
        <f t="shared" si="6"/>
        <v>1.7989900000000003E-2</v>
      </c>
      <c r="P33" s="496">
        <f t="shared" ref="P33:Q35" si="7">SUM(F33,J33,L33)/1000000</f>
        <v>1.8301000000000001E-2</v>
      </c>
      <c r="Q33" s="496">
        <f t="shared" si="7"/>
        <v>4.0529800000000005E-2</v>
      </c>
      <c r="R33" s="497">
        <f t="shared" si="4"/>
        <v>1.21875E-2</v>
      </c>
      <c r="S33" s="497">
        <f t="shared" si="5"/>
        <v>2.9259850000000004E-2</v>
      </c>
    </row>
    <row r="34" spans="1:19">
      <c r="A34" s="469" t="s">
        <v>860</v>
      </c>
      <c r="B34" s="470" t="s">
        <v>35</v>
      </c>
      <c r="C34" s="498" t="s">
        <v>373</v>
      </c>
      <c r="D34" s="495">
        <f>'1. NWIFCA Implementation Costs'!E16</f>
        <v>2287</v>
      </c>
      <c r="E34" s="495">
        <f>'2. NWIFCA Enforcement Costs'!E16</f>
        <v>17200</v>
      </c>
      <c r="F34" s="495">
        <f>'1. NWIFCA Implementation Costs'!F16</f>
        <v>10000</v>
      </c>
      <c r="G34" s="495">
        <f>'2. NWIFCA Enforcement Costs'!F16</f>
        <v>28575</v>
      </c>
      <c r="H34" s="495">
        <f>'20.MMO Implementation Costs-Rec'!E52</f>
        <v>2287</v>
      </c>
      <c r="I34" s="495">
        <f>'21. MMO Enforcement Costs -Rec'!E50</f>
        <v>789.9</v>
      </c>
      <c r="J34" s="495">
        <f>'20.MMO Implementation Costs-Rec'!F52</f>
        <v>6801</v>
      </c>
      <c r="K34" s="495">
        <f>'21. MMO Enforcement Costs -Rec'!F50</f>
        <v>11954.8</v>
      </c>
      <c r="L34" s="495">
        <f>'24. Signage Costs'!G13</f>
        <v>1500</v>
      </c>
      <c r="M34" s="495">
        <f>'24. Signage Costs'!H13</f>
        <v>0</v>
      </c>
      <c r="N34" s="496">
        <f t="shared" si="6"/>
        <v>6.0740000000000004E-3</v>
      </c>
      <c r="O34" s="496">
        <f t="shared" si="6"/>
        <v>1.7989900000000003E-2</v>
      </c>
      <c r="P34" s="496">
        <f t="shared" si="7"/>
        <v>1.8301000000000001E-2</v>
      </c>
      <c r="Q34" s="496">
        <f t="shared" si="7"/>
        <v>4.0529800000000005E-2</v>
      </c>
      <c r="R34" s="497">
        <f t="shared" si="4"/>
        <v>1.21875E-2</v>
      </c>
      <c r="S34" s="497">
        <f t="shared" si="5"/>
        <v>2.9259850000000004E-2</v>
      </c>
    </row>
    <row r="35" spans="1:19">
      <c r="A35" s="469" t="s">
        <v>945</v>
      </c>
      <c r="B35" s="470" t="s">
        <v>35</v>
      </c>
      <c r="C35" s="498" t="s">
        <v>373</v>
      </c>
      <c r="D35" s="495">
        <f>'1. NWIFCA Implementation Costs'!E17</f>
        <v>2287</v>
      </c>
      <c r="E35" s="495">
        <f>'2. NWIFCA Enforcement Costs'!E17</f>
        <v>17200</v>
      </c>
      <c r="F35" s="495">
        <f>'1. NWIFCA Implementation Costs'!F17</f>
        <v>10000</v>
      </c>
      <c r="G35" s="495">
        <f>'2. NWIFCA Enforcement Costs'!F17</f>
        <v>28575</v>
      </c>
      <c r="H35" s="495">
        <f>'20.MMO Implementation Costs-Rec'!E53</f>
        <v>2287</v>
      </c>
      <c r="I35" s="495">
        <f>'21. MMO Enforcement Costs -Rec'!E51</f>
        <v>789.9</v>
      </c>
      <c r="J35" s="495">
        <f>'20.MMO Implementation Costs-Rec'!F53</f>
        <v>6801</v>
      </c>
      <c r="K35" s="495">
        <f>'21. MMO Enforcement Costs -Rec'!F51</f>
        <v>11954.8</v>
      </c>
      <c r="L35" s="495">
        <f>'24. Signage Costs'!G14</f>
        <v>1500</v>
      </c>
      <c r="M35" s="495">
        <f>'24. Signage Costs'!H14</f>
        <v>0</v>
      </c>
      <c r="N35" s="496">
        <f t="shared" si="6"/>
        <v>6.0740000000000004E-3</v>
      </c>
      <c r="O35" s="496">
        <f t="shared" si="6"/>
        <v>1.7989900000000003E-2</v>
      </c>
      <c r="P35" s="496">
        <f t="shared" si="7"/>
        <v>1.8301000000000001E-2</v>
      </c>
      <c r="Q35" s="496">
        <f t="shared" si="7"/>
        <v>4.0529800000000005E-2</v>
      </c>
      <c r="R35" s="497">
        <f t="shared" si="4"/>
        <v>1.21875E-2</v>
      </c>
      <c r="S35" s="497">
        <f t="shared" si="5"/>
        <v>2.9259850000000004E-2</v>
      </c>
    </row>
    <row r="36" spans="1:19">
      <c r="A36" s="469" t="s">
        <v>946</v>
      </c>
      <c r="B36" s="470" t="s">
        <v>35</v>
      </c>
      <c r="C36" s="498" t="s">
        <v>373</v>
      </c>
      <c r="D36" s="495" t="s">
        <v>117</v>
      </c>
      <c r="E36" s="495" t="s">
        <v>117</v>
      </c>
      <c r="F36" s="495" t="s">
        <v>117</v>
      </c>
      <c r="G36" s="495" t="s">
        <v>117</v>
      </c>
      <c r="H36" s="495" t="s">
        <v>117</v>
      </c>
      <c r="I36" s="495" t="s">
        <v>117</v>
      </c>
      <c r="J36" s="495" t="s">
        <v>117</v>
      </c>
      <c r="K36" s="495" t="s">
        <v>117</v>
      </c>
      <c r="L36" s="495" t="s">
        <v>117</v>
      </c>
      <c r="M36" s="495" t="s">
        <v>117</v>
      </c>
      <c r="N36" s="496">
        <f t="shared" si="0"/>
        <v>0</v>
      </c>
      <c r="O36" s="496">
        <f t="shared" si="1"/>
        <v>0</v>
      </c>
      <c r="P36" s="496">
        <f t="shared" si="2"/>
        <v>0</v>
      </c>
      <c r="Q36" s="496">
        <f t="shared" si="3"/>
        <v>0</v>
      </c>
      <c r="R36" s="497">
        <f t="shared" si="4"/>
        <v>0</v>
      </c>
      <c r="S36" s="497">
        <f t="shared" si="5"/>
        <v>0</v>
      </c>
    </row>
    <row r="37" spans="1:19">
      <c r="A37" s="469" t="s">
        <v>947</v>
      </c>
      <c r="B37" s="470" t="s">
        <v>35</v>
      </c>
      <c r="C37" s="498" t="s">
        <v>373</v>
      </c>
      <c r="D37" s="495" t="s">
        <v>117</v>
      </c>
      <c r="E37" s="495" t="s">
        <v>117</v>
      </c>
      <c r="F37" s="495" t="s">
        <v>117</v>
      </c>
      <c r="G37" s="495" t="s">
        <v>117</v>
      </c>
      <c r="H37" s="495" t="s">
        <v>117</v>
      </c>
      <c r="I37" s="495" t="s">
        <v>117</v>
      </c>
      <c r="J37" s="495" t="s">
        <v>117</v>
      </c>
      <c r="K37" s="495" t="s">
        <v>117</v>
      </c>
      <c r="L37" s="495" t="s">
        <v>117</v>
      </c>
      <c r="M37" s="495" t="s">
        <v>117</v>
      </c>
      <c r="N37" s="496">
        <f t="shared" si="0"/>
        <v>0</v>
      </c>
      <c r="O37" s="496">
        <f t="shared" si="1"/>
        <v>0</v>
      </c>
      <c r="P37" s="496">
        <f t="shared" si="2"/>
        <v>0</v>
      </c>
      <c r="Q37" s="496">
        <f t="shared" si="3"/>
        <v>0</v>
      </c>
      <c r="R37" s="497">
        <f t="shared" si="4"/>
        <v>0</v>
      </c>
      <c r="S37" s="497">
        <f t="shared" si="5"/>
        <v>0</v>
      </c>
    </row>
    <row r="38" spans="1:19">
      <c r="A38" s="469" t="s">
        <v>948</v>
      </c>
      <c r="B38" s="470" t="s">
        <v>35</v>
      </c>
      <c r="C38" s="498" t="s">
        <v>373</v>
      </c>
      <c r="D38" s="495" t="s">
        <v>117</v>
      </c>
      <c r="E38" s="495" t="s">
        <v>117</v>
      </c>
      <c r="F38" s="495" t="s">
        <v>117</v>
      </c>
      <c r="G38" s="495" t="s">
        <v>117</v>
      </c>
      <c r="H38" s="495" t="s">
        <v>117</v>
      </c>
      <c r="I38" s="495" t="s">
        <v>117</v>
      </c>
      <c r="J38" s="495" t="s">
        <v>117</v>
      </c>
      <c r="K38" s="495" t="s">
        <v>117</v>
      </c>
      <c r="L38" s="495" t="s">
        <v>117</v>
      </c>
      <c r="M38" s="495" t="s">
        <v>117</v>
      </c>
      <c r="N38" s="496">
        <f t="shared" si="0"/>
        <v>0</v>
      </c>
      <c r="O38" s="496">
        <f t="shared" si="1"/>
        <v>0</v>
      </c>
      <c r="P38" s="496">
        <f t="shared" si="2"/>
        <v>0</v>
      </c>
      <c r="Q38" s="496">
        <f t="shared" si="3"/>
        <v>0</v>
      </c>
      <c r="R38" s="497">
        <f t="shared" si="4"/>
        <v>0</v>
      </c>
      <c r="S38" s="497">
        <f t="shared" si="5"/>
        <v>0</v>
      </c>
    </row>
    <row r="39" spans="1:19" s="55" customFormat="1">
      <c r="A39" s="608" t="s">
        <v>1055</v>
      </c>
      <c r="B39" s="676"/>
      <c r="C39" s="676"/>
      <c r="D39" s="676"/>
      <c r="E39" s="676"/>
      <c r="F39" s="676"/>
      <c r="G39" s="676"/>
      <c r="H39" s="676"/>
      <c r="I39" s="676"/>
      <c r="J39" s="676"/>
      <c r="K39" s="676"/>
      <c r="L39" s="676"/>
      <c r="M39" s="609"/>
      <c r="N39" s="59">
        <f>SUM(N9:N38)</f>
        <v>5.9388000000000017E-2</v>
      </c>
      <c r="O39" s="59">
        <f>SUM(O9:O38)</f>
        <v>1.3498388999999991</v>
      </c>
      <c r="P39" s="59">
        <f>SUM(P9:P38)</f>
        <v>0.20931100000000002</v>
      </c>
      <c r="Q39" s="59">
        <f>SUM(Q9:Q38)</f>
        <v>1.620527800000001</v>
      </c>
      <c r="R39" s="66">
        <f t="shared" si="4"/>
        <v>0.13434950000000001</v>
      </c>
      <c r="S39" s="66">
        <f t="shared" si="5"/>
        <v>1.48518335</v>
      </c>
    </row>
    <row r="40" spans="1:19">
      <c r="A40" s="427" t="s">
        <v>1056</v>
      </c>
      <c r="B40" s="407" t="s">
        <v>387</v>
      </c>
      <c r="C40" s="494" t="s">
        <v>130</v>
      </c>
      <c r="D40" s="495" t="s">
        <v>117</v>
      </c>
      <c r="E40" s="495" t="s">
        <v>117</v>
      </c>
      <c r="F40" s="495" t="s">
        <v>117</v>
      </c>
      <c r="G40" s="495" t="s">
        <v>117</v>
      </c>
      <c r="H40" s="495" t="s">
        <v>117</v>
      </c>
      <c r="I40" s="495">
        <f>'22. MMO Enforcement Costs -Fish'!D21</f>
        <v>79825</v>
      </c>
      <c r="J40" s="495" t="s">
        <v>117</v>
      </c>
      <c r="K40" s="495">
        <f>'22. MMO Enforcement Costs -Fish'!D21</f>
        <v>79825</v>
      </c>
      <c r="L40" s="495" t="s">
        <v>117</v>
      </c>
      <c r="M40" s="495" t="s">
        <v>117</v>
      </c>
      <c r="N40" s="496">
        <f>SUM(D40,H40)/1000000</f>
        <v>0</v>
      </c>
      <c r="O40" s="496">
        <f>SUM(E40,I40)/1000000</f>
        <v>7.9824999999999993E-2</v>
      </c>
      <c r="P40" s="496">
        <f>SUM(F40,J40)/1000000</f>
        <v>0</v>
      </c>
      <c r="Q40" s="496">
        <f>SUM(G40,K40)/1000000</f>
        <v>7.9824999999999993E-2</v>
      </c>
      <c r="R40" s="497">
        <f t="shared" si="4"/>
        <v>0</v>
      </c>
      <c r="S40" s="497">
        <f t="shared" si="5"/>
        <v>7.9824999999999993E-2</v>
      </c>
    </row>
    <row r="41" spans="1:19">
      <c r="A41" s="427" t="s">
        <v>1057</v>
      </c>
      <c r="B41" s="407" t="s">
        <v>387</v>
      </c>
      <c r="C41" s="494" t="s">
        <v>130</v>
      </c>
      <c r="D41" s="495" t="s">
        <v>117</v>
      </c>
      <c r="E41" s="495" t="s">
        <v>117</v>
      </c>
      <c r="F41" s="495" t="s">
        <v>117</v>
      </c>
      <c r="G41" s="495" t="s">
        <v>117</v>
      </c>
      <c r="H41" s="495" t="s">
        <v>117</v>
      </c>
      <c r="I41" s="495">
        <f>'22. MMO Enforcement Costs -Fish'!D22</f>
        <v>79825</v>
      </c>
      <c r="J41" s="495" t="s">
        <v>117</v>
      </c>
      <c r="K41" s="495">
        <f>'22. MMO Enforcement Costs -Fish'!D22</f>
        <v>79825</v>
      </c>
      <c r="L41" s="495" t="s">
        <v>117</v>
      </c>
      <c r="M41" s="495" t="s">
        <v>117</v>
      </c>
      <c r="N41" s="496">
        <f t="shared" ref="N41:N94" si="8">SUM(D41,H41)/1000000</f>
        <v>0</v>
      </c>
      <c r="O41" s="496">
        <f t="shared" ref="O41:O94" si="9">SUM(E41,I41)/1000000</f>
        <v>7.9824999999999993E-2</v>
      </c>
      <c r="P41" s="496">
        <f t="shared" ref="P41:P94" si="10">SUM(F41,J41)/1000000</f>
        <v>0</v>
      </c>
      <c r="Q41" s="496">
        <f t="shared" ref="Q41:Q94" si="11">SUM(G41,K41)/1000000</f>
        <v>7.9824999999999993E-2</v>
      </c>
      <c r="R41" s="497">
        <f t="shared" si="4"/>
        <v>0</v>
      </c>
      <c r="S41" s="497">
        <f t="shared" si="5"/>
        <v>7.9824999999999993E-2</v>
      </c>
    </row>
    <row r="42" spans="1:19">
      <c r="A42" s="427" t="s">
        <v>813</v>
      </c>
      <c r="B42" s="407" t="s">
        <v>387</v>
      </c>
      <c r="C42" s="494" t="s">
        <v>130</v>
      </c>
      <c r="D42" s="495" t="s">
        <v>117</v>
      </c>
      <c r="E42" s="495" t="s">
        <v>117</v>
      </c>
      <c r="F42" s="495" t="s">
        <v>117</v>
      </c>
      <c r="G42" s="495" t="s">
        <v>117</v>
      </c>
      <c r="H42" s="495" t="s">
        <v>117</v>
      </c>
      <c r="I42" s="495">
        <f>'22. MMO Enforcement Costs -Fish'!D23</f>
        <v>79825</v>
      </c>
      <c r="J42" s="495" t="s">
        <v>117</v>
      </c>
      <c r="K42" s="495">
        <f>'22. MMO Enforcement Costs -Fish'!D23</f>
        <v>79825</v>
      </c>
      <c r="L42" s="495" t="s">
        <v>117</v>
      </c>
      <c r="M42" s="495" t="s">
        <v>117</v>
      </c>
      <c r="N42" s="496">
        <f t="shared" si="8"/>
        <v>0</v>
      </c>
      <c r="O42" s="496">
        <f t="shared" si="9"/>
        <v>7.9824999999999993E-2</v>
      </c>
      <c r="P42" s="496">
        <f t="shared" si="10"/>
        <v>0</v>
      </c>
      <c r="Q42" s="496">
        <f t="shared" si="11"/>
        <v>7.9824999999999993E-2</v>
      </c>
      <c r="R42" s="497">
        <f t="shared" si="4"/>
        <v>0</v>
      </c>
      <c r="S42" s="497">
        <f t="shared" si="5"/>
        <v>7.9824999999999993E-2</v>
      </c>
    </row>
    <row r="43" spans="1:19">
      <c r="A43" s="427" t="s">
        <v>1030</v>
      </c>
      <c r="B43" s="407" t="s">
        <v>387</v>
      </c>
      <c r="C43" s="494" t="s">
        <v>130</v>
      </c>
      <c r="D43" s="495" t="s">
        <v>117</v>
      </c>
      <c r="E43" s="495" t="s">
        <v>117</v>
      </c>
      <c r="F43" s="495" t="s">
        <v>117</v>
      </c>
      <c r="G43" s="495" t="s">
        <v>117</v>
      </c>
      <c r="H43" s="495">
        <f>'20.MMO Implementation Costs-Rec'!E42</f>
        <v>2287</v>
      </c>
      <c r="I43" s="495">
        <f>'22. MMO Enforcement Costs -Fish'!D24+'21. MMO Enforcement Costs -Rec'!E40</f>
        <v>53255.86</v>
      </c>
      <c r="J43" s="495">
        <f>'20.MMO Implementation Costs-Rec'!F42</f>
        <v>6801</v>
      </c>
      <c r="K43" s="495">
        <f>'22. MMO Enforcement Costs -Fish'!D24+'21. MMO Enforcement Costs -Rec'!F40</f>
        <v>64420.76</v>
      </c>
      <c r="L43" s="495" t="s">
        <v>117</v>
      </c>
      <c r="M43" s="495" t="s">
        <v>117</v>
      </c>
      <c r="N43" s="496">
        <f t="shared" si="8"/>
        <v>2.287E-3</v>
      </c>
      <c r="O43" s="496">
        <f t="shared" si="9"/>
        <v>5.3255860000000002E-2</v>
      </c>
      <c r="P43" s="496">
        <f t="shared" si="10"/>
        <v>6.8009999999999998E-3</v>
      </c>
      <c r="Q43" s="496">
        <f t="shared" si="11"/>
        <v>6.4420760000000007E-2</v>
      </c>
      <c r="R43" s="497">
        <f t="shared" si="4"/>
        <v>4.5439999999999994E-3</v>
      </c>
      <c r="S43" s="497">
        <f t="shared" si="5"/>
        <v>5.8838310000000005E-2</v>
      </c>
    </row>
    <row r="44" spans="1:19">
      <c r="A44" s="427" t="s">
        <v>814</v>
      </c>
      <c r="B44" s="407" t="s">
        <v>387</v>
      </c>
      <c r="C44" s="494" t="s">
        <v>130</v>
      </c>
      <c r="D44" s="495" t="s">
        <v>117</v>
      </c>
      <c r="E44" s="495" t="s">
        <v>117</v>
      </c>
      <c r="F44" s="495" t="s">
        <v>117</v>
      </c>
      <c r="G44" s="495" t="s">
        <v>117</v>
      </c>
      <c r="H44" s="495" t="s">
        <v>117</v>
      </c>
      <c r="I44" s="495">
        <f>'22. MMO Enforcement Costs -Fish'!D25</f>
        <v>79825</v>
      </c>
      <c r="J44" s="495" t="s">
        <v>117</v>
      </c>
      <c r="K44" s="495">
        <f>'22. MMO Enforcement Costs -Fish'!D25</f>
        <v>79825</v>
      </c>
      <c r="L44" s="495" t="s">
        <v>117</v>
      </c>
      <c r="M44" s="495" t="s">
        <v>117</v>
      </c>
      <c r="N44" s="496">
        <f t="shared" si="8"/>
        <v>0</v>
      </c>
      <c r="O44" s="496">
        <f t="shared" si="9"/>
        <v>7.9824999999999993E-2</v>
      </c>
      <c r="P44" s="496">
        <f t="shared" si="10"/>
        <v>0</v>
      </c>
      <c r="Q44" s="496">
        <f t="shared" si="11"/>
        <v>7.9824999999999993E-2</v>
      </c>
      <c r="R44" s="497">
        <f t="shared" si="4"/>
        <v>0</v>
      </c>
      <c r="S44" s="497">
        <f t="shared" si="5"/>
        <v>7.9824999999999993E-2</v>
      </c>
    </row>
    <row r="45" spans="1:19">
      <c r="A45" s="427" t="s">
        <v>1031</v>
      </c>
      <c r="B45" s="407" t="s">
        <v>387</v>
      </c>
      <c r="C45" s="494" t="s">
        <v>130</v>
      </c>
      <c r="D45" s="495" t="s">
        <v>117</v>
      </c>
      <c r="E45" s="495" t="s">
        <v>117</v>
      </c>
      <c r="F45" s="495" t="s">
        <v>117</v>
      </c>
      <c r="G45" s="495" t="s">
        <v>117</v>
      </c>
      <c r="H45" s="495" t="s">
        <v>117</v>
      </c>
      <c r="I45" s="495">
        <f>'22. MMO Enforcement Costs -Fish'!D26</f>
        <v>79825</v>
      </c>
      <c r="J45" s="495" t="s">
        <v>117</v>
      </c>
      <c r="K45" s="495">
        <f>'22. MMO Enforcement Costs -Fish'!D26</f>
        <v>79825</v>
      </c>
      <c r="L45" s="495" t="s">
        <v>117</v>
      </c>
      <c r="M45" s="495" t="s">
        <v>117</v>
      </c>
      <c r="N45" s="496">
        <f t="shared" si="8"/>
        <v>0</v>
      </c>
      <c r="O45" s="496">
        <f t="shared" si="9"/>
        <v>7.9824999999999993E-2</v>
      </c>
      <c r="P45" s="496">
        <f t="shared" si="10"/>
        <v>0</v>
      </c>
      <c r="Q45" s="496">
        <f t="shared" si="11"/>
        <v>7.9824999999999993E-2</v>
      </c>
      <c r="R45" s="497">
        <f t="shared" si="4"/>
        <v>0</v>
      </c>
      <c r="S45" s="497">
        <f t="shared" si="5"/>
        <v>7.9824999999999993E-2</v>
      </c>
    </row>
    <row r="46" spans="1:19">
      <c r="A46" s="427" t="s">
        <v>815</v>
      </c>
      <c r="B46" s="407" t="s">
        <v>387</v>
      </c>
      <c r="C46" s="494" t="s">
        <v>130</v>
      </c>
      <c r="D46" s="495" t="s">
        <v>117</v>
      </c>
      <c r="E46" s="495" t="s">
        <v>117</v>
      </c>
      <c r="F46" s="495" t="s">
        <v>117</v>
      </c>
      <c r="G46" s="495" t="s">
        <v>117</v>
      </c>
      <c r="H46" s="495" t="s">
        <v>117</v>
      </c>
      <c r="I46" s="495">
        <f>'22. MMO Enforcement Costs -Fish'!D27</f>
        <v>79825</v>
      </c>
      <c r="J46" s="495" t="s">
        <v>117</v>
      </c>
      <c r="K46" s="495">
        <f>'22. MMO Enforcement Costs -Fish'!D27</f>
        <v>79825</v>
      </c>
      <c r="L46" s="495" t="s">
        <v>117</v>
      </c>
      <c r="M46" s="495" t="s">
        <v>117</v>
      </c>
      <c r="N46" s="496">
        <f t="shared" si="8"/>
        <v>0</v>
      </c>
      <c r="O46" s="496">
        <f t="shared" si="9"/>
        <v>7.9824999999999993E-2</v>
      </c>
      <c r="P46" s="496">
        <f t="shared" si="10"/>
        <v>0</v>
      </c>
      <c r="Q46" s="496">
        <f t="shared" si="11"/>
        <v>7.9824999999999993E-2</v>
      </c>
      <c r="R46" s="497">
        <f t="shared" si="4"/>
        <v>0</v>
      </c>
      <c r="S46" s="497">
        <f t="shared" si="5"/>
        <v>7.9824999999999993E-2</v>
      </c>
    </row>
    <row r="47" spans="1:19">
      <c r="A47" s="427" t="s">
        <v>816</v>
      </c>
      <c r="B47" s="407" t="s">
        <v>387</v>
      </c>
      <c r="C47" s="494" t="s">
        <v>130</v>
      </c>
      <c r="D47" s="495" t="s">
        <v>117</v>
      </c>
      <c r="E47" s="495" t="s">
        <v>117</v>
      </c>
      <c r="F47" s="495" t="s">
        <v>117</v>
      </c>
      <c r="G47" s="495" t="s">
        <v>117</v>
      </c>
      <c r="H47" s="495" t="s">
        <v>117</v>
      </c>
      <c r="I47" s="495">
        <f>'22. MMO Enforcement Costs -Fish'!D28</f>
        <v>79825</v>
      </c>
      <c r="J47" s="495" t="s">
        <v>117</v>
      </c>
      <c r="K47" s="495">
        <f>'22. MMO Enforcement Costs -Fish'!D28</f>
        <v>79825</v>
      </c>
      <c r="L47" s="495" t="s">
        <v>117</v>
      </c>
      <c r="M47" s="495" t="s">
        <v>117</v>
      </c>
      <c r="N47" s="496">
        <f t="shared" si="8"/>
        <v>0</v>
      </c>
      <c r="O47" s="496">
        <f t="shared" si="9"/>
        <v>7.9824999999999993E-2</v>
      </c>
      <c r="P47" s="496">
        <f t="shared" si="10"/>
        <v>0</v>
      </c>
      <c r="Q47" s="496">
        <f t="shared" si="11"/>
        <v>7.9824999999999993E-2</v>
      </c>
      <c r="R47" s="497">
        <f t="shared" si="4"/>
        <v>0</v>
      </c>
      <c r="S47" s="497">
        <f t="shared" si="5"/>
        <v>7.9824999999999993E-2</v>
      </c>
    </row>
    <row r="48" spans="1:19">
      <c r="A48" s="427" t="s">
        <v>817</v>
      </c>
      <c r="B48" s="407" t="s">
        <v>387</v>
      </c>
      <c r="C48" s="494" t="s">
        <v>130</v>
      </c>
      <c r="D48" s="495" t="s">
        <v>117</v>
      </c>
      <c r="E48" s="495" t="s">
        <v>117</v>
      </c>
      <c r="F48" s="495" t="s">
        <v>117</v>
      </c>
      <c r="G48" s="495" t="s">
        <v>117</v>
      </c>
      <c r="H48" s="495" t="s">
        <v>117</v>
      </c>
      <c r="I48" s="495">
        <f>'22. MMO Enforcement Costs -Fish'!D29</f>
        <v>79825</v>
      </c>
      <c r="J48" s="495" t="s">
        <v>117</v>
      </c>
      <c r="K48" s="495">
        <f>'22. MMO Enforcement Costs -Fish'!D29</f>
        <v>79825</v>
      </c>
      <c r="L48" s="495" t="s">
        <v>117</v>
      </c>
      <c r="M48" s="495" t="s">
        <v>117</v>
      </c>
      <c r="N48" s="496">
        <f t="shared" si="8"/>
        <v>0</v>
      </c>
      <c r="O48" s="496">
        <f t="shared" si="9"/>
        <v>7.9824999999999993E-2</v>
      </c>
      <c r="P48" s="496">
        <f t="shared" si="10"/>
        <v>0</v>
      </c>
      <c r="Q48" s="496">
        <f t="shared" si="11"/>
        <v>7.9824999999999993E-2</v>
      </c>
      <c r="R48" s="497">
        <f t="shared" si="4"/>
        <v>0</v>
      </c>
      <c r="S48" s="497">
        <f t="shared" si="5"/>
        <v>7.9824999999999993E-2</v>
      </c>
    </row>
    <row r="49" spans="1:28">
      <c r="A49" s="427" t="s">
        <v>818</v>
      </c>
      <c r="B49" s="407" t="s">
        <v>387</v>
      </c>
      <c r="C49" s="494" t="s">
        <v>130</v>
      </c>
      <c r="D49" s="495" t="s">
        <v>117</v>
      </c>
      <c r="E49" s="495" t="s">
        <v>117</v>
      </c>
      <c r="F49" s="495" t="s">
        <v>117</v>
      </c>
      <c r="G49" s="495" t="s">
        <v>117</v>
      </c>
      <c r="H49" s="495" t="s">
        <v>117</v>
      </c>
      <c r="I49" s="495">
        <f>'22. MMO Enforcement Costs -Fish'!D30</f>
        <v>79825</v>
      </c>
      <c r="J49" s="495" t="s">
        <v>117</v>
      </c>
      <c r="K49" s="495">
        <f>'22. MMO Enforcement Costs -Fish'!D30</f>
        <v>79825</v>
      </c>
      <c r="L49" s="495" t="s">
        <v>117</v>
      </c>
      <c r="M49" s="495" t="s">
        <v>117</v>
      </c>
      <c r="N49" s="496">
        <f t="shared" si="8"/>
        <v>0</v>
      </c>
      <c r="O49" s="496">
        <f t="shared" si="9"/>
        <v>7.9824999999999993E-2</v>
      </c>
      <c r="P49" s="496">
        <f t="shared" si="10"/>
        <v>0</v>
      </c>
      <c r="Q49" s="496">
        <f t="shared" si="11"/>
        <v>7.9824999999999993E-2</v>
      </c>
      <c r="R49" s="497">
        <f t="shared" si="4"/>
        <v>0</v>
      </c>
      <c r="S49" s="497">
        <f t="shared" si="5"/>
        <v>7.9824999999999993E-2</v>
      </c>
    </row>
    <row r="50" spans="1:28">
      <c r="A50" s="427" t="s">
        <v>1032</v>
      </c>
      <c r="B50" s="407" t="s">
        <v>387</v>
      </c>
      <c r="C50" s="494" t="s">
        <v>130</v>
      </c>
      <c r="D50" s="495" t="s">
        <v>117</v>
      </c>
      <c r="E50" s="495" t="s">
        <v>117</v>
      </c>
      <c r="F50" s="495" t="s">
        <v>117</v>
      </c>
      <c r="G50" s="495" t="s">
        <v>117</v>
      </c>
      <c r="H50" s="495" t="s">
        <v>117</v>
      </c>
      <c r="I50" s="495">
        <f>'22. MMO Enforcement Costs -Fish'!D31</f>
        <v>79825</v>
      </c>
      <c r="J50" s="495" t="s">
        <v>117</v>
      </c>
      <c r="K50" s="495">
        <f>'22. MMO Enforcement Costs -Fish'!D31</f>
        <v>79825</v>
      </c>
      <c r="L50" s="495" t="s">
        <v>117</v>
      </c>
      <c r="M50" s="495" t="s">
        <v>117</v>
      </c>
      <c r="N50" s="496">
        <f t="shared" si="8"/>
        <v>0</v>
      </c>
      <c r="O50" s="496">
        <f t="shared" si="9"/>
        <v>7.9824999999999993E-2</v>
      </c>
      <c r="P50" s="496">
        <f t="shared" si="10"/>
        <v>0</v>
      </c>
      <c r="Q50" s="496">
        <f t="shared" si="11"/>
        <v>7.9824999999999993E-2</v>
      </c>
      <c r="R50" s="497">
        <f t="shared" si="4"/>
        <v>0</v>
      </c>
      <c r="S50" s="497">
        <f t="shared" si="5"/>
        <v>7.9824999999999993E-2</v>
      </c>
    </row>
    <row r="51" spans="1:28">
      <c r="A51" s="427" t="s">
        <v>819</v>
      </c>
      <c r="B51" s="407" t="s">
        <v>387</v>
      </c>
      <c r="C51" s="494" t="s">
        <v>373</v>
      </c>
      <c r="D51" s="495">
        <f>'3. CIFCA Implementation Costs'!E14</f>
        <v>2287</v>
      </c>
      <c r="E51" s="495">
        <f>'4. CIFCA Enforcement Costs'!E14</f>
        <v>17200</v>
      </c>
      <c r="F51" s="495">
        <f>'3. CIFCA Implementation Costs'!F14</f>
        <v>23415</v>
      </c>
      <c r="G51" s="495">
        <f>'4. CIFCA Enforcement Costs'!F14</f>
        <v>28575</v>
      </c>
      <c r="H51" s="495" t="s">
        <v>117</v>
      </c>
      <c r="I51" s="495">
        <f>'22. MMO Enforcement Costs -Fish'!D32</f>
        <v>52150</v>
      </c>
      <c r="J51" s="495" t="s">
        <v>117</v>
      </c>
      <c r="K51" s="495">
        <f>'22. MMO Enforcement Costs -Fish'!D32</f>
        <v>52150</v>
      </c>
      <c r="L51" s="495" t="s">
        <v>117</v>
      </c>
      <c r="M51" s="495" t="s">
        <v>117</v>
      </c>
      <c r="N51" s="496">
        <f t="shared" si="8"/>
        <v>2.287E-3</v>
      </c>
      <c r="O51" s="496">
        <f t="shared" si="9"/>
        <v>6.9349999999999995E-2</v>
      </c>
      <c r="P51" s="496">
        <f t="shared" si="10"/>
        <v>2.3414999999999998E-2</v>
      </c>
      <c r="Q51" s="496">
        <f t="shared" si="11"/>
        <v>8.0725000000000005E-2</v>
      </c>
      <c r="R51" s="497">
        <f t="shared" si="4"/>
        <v>1.2851E-2</v>
      </c>
      <c r="S51" s="497">
        <f t="shared" si="5"/>
        <v>7.5037500000000007E-2</v>
      </c>
    </row>
    <row r="52" spans="1:28">
      <c r="A52" s="427" t="s">
        <v>820</v>
      </c>
      <c r="B52" s="407" t="s">
        <v>387</v>
      </c>
      <c r="C52" s="494" t="s">
        <v>373</v>
      </c>
      <c r="D52" s="495">
        <f>'5. D&amp;SIFCA Implementation Costs'!E21</f>
        <v>2287</v>
      </c>
      <c r="E52" s="495">
        <f>'6. D&amp;SIFCA Enforcement Costs'!E19</f>
        <v>17200</v>
      </c>
      <c r="F52" s="495">
        <f>'5. D&amp;SIFCA Implementation Costs'!F21</f>
        <v>100000</v>
      </c>
      <c r="G52" s="495">
        <f>'6. D&amp;SIFCA Enforcement Costs'!F19</f>
        <v>28575</v>
      </c>
      <c r="H52" s="495" t="s">
        <v>117</v>
      </c>
      <c r="I52" s="495">
        <f>'22. MMO Enforcement Costs -Fish'!D33</f>
        <v>79825</v>
      </c>
      <c r="J52" s="495" t="s">
        <v>117</v>
      </c>
      <c r="K52" s="495">
        <f>'22. MMO Enforcement Costs -Fish'!D33</f>
        <v>79825</v>
      </c>
      <c r="L52" s="495" t="s">
        <v>117</v>
      </c>
      <c r="M52" s="495" t="s">
        <v>117</v>
      </c>
      <c r="N52" s="496">
        <f t="shared" si="8"/>
        <v>2.287E-3</v>
      </c>
      <c r="O52" s="496">
        <f t="shared" si="9"/>
        <v>9.7025E-2</v>
      </c>
      <c r="P52" s="496">
        <f t="shared" si="10"/>
        <v>0.1</v>
      </c>
      <c r="Q52" s="496">
        <f t="shared" si="11"/>
        <v>0.1084</v>
      </c>
      <c r="R52" s="497">
        <f t="shared" si="4"/>
        <v>5.1143500000000001E-2</v>
      </c>
      <c r="S52" s="497">
        <f t="shared" si="5"/>
        <v>0.1027125</v>
      </c>
    </row>
    <row r="53" spans="1:28">
      <c r="A53" s="427" t="s">
        <v>821</v>
      </c>
      <c r="B53" s="407" t="s">
        <v>387</v>
      </c>
      <c r="C53" s="494" t="s">
        <v>130</v>
      </c>
      <c r="D53" s="495" t="s">
        <v>117</v>
      </c>
      <c r="E53" s="495" t="s">
        <v>117</v>
      </c>
      <c r="F53" s="495" t="s">
        <v>117</v>
      </c>
      <c r="G53" s="495" t="s">
        <v>117</v>
      </c>
      <c r="H53" s="495" t="s">
        <v>117</v>
      </c>
      <c r="I53" s="495">
        <f>'22. MMO Enforcement Costs -Fish'!D34</f>
        <v>79825</v>
      </c>
      <c r="J53" s="495" t="s">
        <v>117</v>
      </c>
      <c r="K53" s="495">
        <f>'22. MMO Enforcement Costs -Fish'!D34</f>
        <v>79825</v>
      </c>
      <c r="L53" s="495" t="s">
        <v>117</v>
      </c>
      <c r="M53" s="495" t="s">
        <v>117</v>
      </c>
      <c r="N53" s="496">
        <f t="shared" si="8"/>
        <v>0</v>
      </c>
      <c r="O53" s="496">
        <f t="shared" si="9"/>
        <v>7.9824999999999993E-2</v>
      </c>
      <c r="P53" s="496">
        <f t="shared" si="10"/>
        <v>0</v>
      </c>
      <c r="Q53" s="496">
        <f t="shared" si="11"/>
        <v>7.9824999999999993E-2</v>
      </c>
      <c r="R53" s="497">
        <f t="shared" si="4"/>
        <v>0</v>
      </c>
      <c r="S53" s="497">
        <f t="shared" si="5"/>
        <v>7.9824999999999993E-2</v>
      </c>
    </row>
    <row r="54" spans="1:28">
      <c r="A54" s="427" t="s">
        <v>822</v>
      </c>
      <c r="B54" s="407" t="s">
        <v>387</v>
      </c>
      <c r="C54" s="494" t="s">
        <v>130</v>
      </c>
      <c r="D54" s="495" t="s">
        <v>117</v>
      </c>
      <c r="E54" s="495" t="s">
        <v>117</v>
      </c>
      <c r="F54" s="495" t="s">
        <v>117</v>
      </c>
      <c r="G54" s="495" t="s">
        <v>117</v>
      </c>
      <c r="H54" s="495" t="s">
        <v>117</v>
      </c>
      <c r="I54" s="495">
        <f>'22. MMO Enforcement Costs -Fish'!D35</f>
        <v>79825</v>
      </c>
      <c r="J54" s="495" t="s">
        <v>117</v>
      </c>
      <c r="K54" s="495">
        <f>'22. MMO Enforcement Costs -Fish'!D35</f>
        <v>79825</v>
      </c>
      <c r="L54" s="495" t="s">
        <v>117</v>
      </c>
      <c r="M54" s="495" t="s">
        <v>117</v>
      </c>
      <c r="N54" s="496">
        <f t="shared" si="8"/>
        <v>0</v>
      </c>
      <c r="O54" s="496">
        <f t="shared" si="9"/>
        <v>7.9824999999999993E-2</v>
      </c>
      <c r="P54" s="496">
        <f t="shared" si="10"/>
        <v>0</v>
      </c>
      <c r="Q54" s="496">
        <f t="shared" si="11"/>
        <v>7.9824999999999993E-2</v>
      </c>
      <c r="R54" s="497">
        <f t="shared" si="4"/>
        <v>0</v>
      </c>
      <c r="S54" s="497">
        <f t="shared" si="5"/>
        <v>7.9824999999999993E-2</v>
      </c>
    </row>
    <row r="55" spans="1:28">
      <c r="A55" s="427" t="s">
        <v>823</v>
      </c>
      <c r="B55" s="407" t="s">
        <v>387</v>
      </c>
      <c r="C55" s="494" t="s">
        <v>130</v>
      </c>
      <c r="D55" s="495" t="s">
        <v>117</v>
      </c>
      <c r="E55" s="495" t="s">
        <v>117</v>
      </c>
      <c r="F55" s="495" t="s">
        <v>117</v>
      </c>
      <c r="G55" s="495" t="s">
        <v>117</v>
      </c>
      <c r="H55" s="495" t="s">
        <v>117</v>
      </c>
      <c r="I55" s="495">
        <f>'22. MMO Enforcement Costs -Fish'!D36</f>
        <v>79825</v>
      </c>
      <c r="J55" s="495" t="s">
        <v>117</v>
      </c>
      <c r="K55" s="495">
        <f>'22. MMO Enforcement Costs -Fish'!D36</f>
        <v>79825</v>
      </c>
      <c r="L55" s="495" t="s">
        <v>117</v>
      </c>
      <c r="M55" s="495" t="s">
        <v>117</v>
      </c>
      <c r="N55" s="496">
        <f t="shared" si="8"/>
        <v>0</v>
      </c>
      <c r="O55" s="496">
        <f t="shared" si="9"/>
        <v>7.9824999999999993E-2</v>
      </c>
      <c r="P55" s="496">
        <f t="shared" si="10"/>
        <v>0</v>
      </c>
      <c r="Q55" s="496">
        <f t="shared" si="11"/>
        <v>7.9824999999999993E-2</v>
      </c>
      <c r="R55" s="497">
        <f t="shared" si="4"/>
        <v>0</v>
      </c>
      <c r="S55" s="497">
        <f t="shared" si="5"/>
        <v>7.9824999999999993E-2</v>
      </c>
    </row>
    <row r="56" spans="1:28">
      <c r="A56" s="427" t="s">
        <v>1033</v>
      </c>
      <c r="B56" s="407" t="s">
        <v>387</v>
      </c>
      <c r="C56" s="494" t="s">
        <v>130</v>
      </c>
      <c r="D56" s="495" t="s">
        <v>117</v>
      </c>
      <c r="E56" s="495" t="s">
        <v>117</v>
      </c>
      <c r="F56" s="495" t="s">
        <v>117</v>
      </c>
      <c r="G56" s="495" t="s">
        <v>117</v>
      </c>
      <c r="H56" s="495" t="s">
        <v>117</v>
      </c>
      <c r="I56" s="495">
        <f>'22. MMO Enforcement Costs -Fish'!D37</f>
        <v>52150</v>
      </c>
      <c r="J56" s="495" t="s">
        <v>117</v>
      </c>
      <c r="K56" s="495">
        <f>'22. MMO Enforcement Costs -Fish'!D37</f>
        <v>52150</v>
      </c>
      <c r="L56" s="495" t="s">
        <v>117</v>
      </c>
      <c r="M56" s="495" t="s">
        <v>117</v>
      </c>
      <c r="N56" s="496">
        <f t="shared" si="8"/>
        <v>0</v>
      </c>
      <c r="O56" s="496">
        <f t="shared" si="9"/>
        <v>5.2150000000000002E-2</v>
      </c>
      <c r="P56" s="496">
        <f t="shared" si="10"/>
        <v>0</v>
      </c>
      <c r="Q56" s="496">
        <f t="shared" si="11"/>
        <v>5.2150000000000002E-2</v>
      </c>
      <c r="R56" s="497">
        <f t="shared" si="4"/>
        <v>0</v>
      </c>
      <c r="S56" s="497">
        <f t="shared" si="5"/>
        <v>5.2150000000000002E-2</v>
      </c>
    </row>
    <row r="57" spans="1:28">
      <c r="A57" s="427" t="s">
        <v>824</v>
      </c>
      <c r="B57" s="407" t="s">
        <v>387</v>
      </c>
      <c r="C57" s="494" t="s">
        <v>130</v>
      </c>
      <c r="D57" s="495" t="s">
        <v>117</v>
      </c>
      <c r="E57" s="495" t="s">
        <v>117</v>
      </c>
      <c r="F57" s="495" t="s">
        <v>117</v>
      </c>
      <c r="G57" s="495" t="s">
        <v>117</v>
      </c>
      <c r="H57" s="495" t="s">
        <v>117</v>
      </c>
      <c r="I57" s="495">
        <f>'22. MMO Enforcement Costs -Fish'!D38</f>
        <v>79825</v>
      </c>
      <c r="J57" s="495" t="s">
        <v>117</v>
      </c>
      <c r="K57" s="495">
        <f>'22. MMO Enforcement Costs -Fish'!D38</f>
        <v>79825</v>
      </c>
      <c r="L57" s="495" t="s">
        <v>117</v>
      </c>
      <c r="M57" s="495" t="s">
        <v>117</v>
      </c>
      <c r="N57" s="496">
        <f t="shared" si="8"/>
        <v>0</v>
      </c>
      <c r="O57" s="496">
        <f t="shared" si="9"/>
        <v>7.9824999999999993E-2</v>
      </c>
      <c r="P57" s="496">
        <f t="shared" si="10"/>
        <v>0</v>
      </c>
      <c r="Q57" s="496">
        <f t="shared" si="11"/>
        <v>7.9824999999999993E-2</v>
      </c>
      <c r="R57" s="497">
        <f t="shared" si="4"/>
        <v>0</v>
      </c>
      <c r="S57" s="497">
        <f t="shared" si="5"/>
        <v>7.9824999999999993E-2</v>
      </c>
    </row>
    <row r="58" spans="1:28">
      <c r="A58" s="427" t="s">
        <v>825</v>
      </c>
      <c r="B58" s="407" t="s">
        <v>387</v>
      </c>
      <c r="C58" s="494" t="s">
        <v>130</v>
      </c>
      <c r="D58" s="495" t="s">
        <v>117</v>
      </c>
      <c r="E58" s="495" t="s">
        <v>117</v>
      </c>
      <c r="F58" s="495" t="s">
        <v>117</v>
      </c>
      <c r="G58" s="495" t="s">
        <v>117</v>
      </c>
      <c r="H58" s="495" t="s">
        <v>117</v>
      </c>
      <c r="I58" s="495">
        <f>'22. MMO Enforcement Costs -Fish'!D39</f>
        <v>52150</v>
      </c>
      <c r="J58" s="495" t="s">
        <v>117</v>
      </c>
      <c r="K58" s="495">
        <f>'22. MMO Enforcement Costs -Fish'!D39</f>
        <v>52150</v>
      </c>
      <c r="L58" s="495" t="s">
        <v>117</v>
      </c>
      <c r="M58" s="495" t="s">
        <v>117</v>
      </c>
      <c r="N58" s="496">
        <f t="shared" si="8"/>
        <v>0</v>
      </c>
      <c r="O58" s="496">
        <f t="shared" si="9"/>
        <v>5.2150000000000002E-2</v>
      </c>
      <c r="P58" s="496">
        <f t="shared" si="10"/>
        <v>0</v>
      </c>
      <c r="Q58" s="496">
        <f t="shared" si="11"/>
        <v>5.2150000000000002E-2</v>
      </c>
      <c r="R58" s="497">
        <f t="shared" si="4"/>
        <v>0</v>
      </c>
      <c r="S58" s="497">
        <f t="shared" si="5"/>
        <v>5.2150000000000002E-2</v>
      </c>
      <c r="AB58" s="231">
        <f>7*55</f>
        <v>385</v>
      </c>
    </row>
    <row r="59" spans="1:28">
      <c r="A59" s="427" t="s">
        <v>826</v>
      </c>
      <c r="B59" s="407" t="s">
        <v>387</v>
      </c>
      <c r="C59" s="494" t="s">
        <v>130</v>
      </c>
      <c r="D59" s="495" t="s">
        <v>117</v>
      </c>
      <c r="E59" s="495" t="s">
        <v>117</v>
      </c>
      <c r="F59" s="495" t="s">
        <v>117</v>
      </c>
      <c r="G59" s="495" t="s">
        <v>117</v>
      </c>
      <c r="H59" s="495" t="s">
        <v>117</v>
      </c>
      <c r="I59" s="495">
        <f>'22. MMO Enforcement Costs -Fish'!D40</f>
        <v>79825</v>
      </c>
      <c r="J59" s="495" t="s">
        <v>117</v>
      </c>
      <c r="K59" s="495">
        <f>'22. MMO Enforcement Costs -Fish'!D40</f>
        <v>79825</v>
      </c>
      <c r="L59" s="495" t="s">
        <v>117</v>
      </c>
      <c r="M59" s="495" t="s">
        <v>117</v>
      </c>
      <c r="N59" s="496">
        <f t="shared" si="8"/>
        <v>0</v>
      </c>
      <c r="O59" s="496">
        <f t="shared" si="9"/>
        <v>7.9824999999999993E-2</v>
      </c>
      <c r="P59" s="496">
        <f t="shared" si="10"/>
        <v>0</v>
      </c>
      <c r="Q59" s="496">
        <f t="shared" si="11"/>
        <v>7.9824999999999993E-2</v>
      </c>
      <c r="R59" s="497">
        <f t="shared" si="4"/>
        <v>0</v>
      </c>
      <c r="S59" s="497">
        <f t="shared" si="5"/>
        <v>7.9824999999999993E-2</v>
      </c>
    </row>
    <row r="60" spans="1:28">
      <c r="A60" s="427" t="s">
        <v>827</v>
      </c>
      <c r="B60" s="407" t="s">
        <v>387</v>
      </c>
      <c r="C60" s="494" t="s">
        <v>130</v>
      </c>
      <c r="D60" s="495" t="s">
        <v>117</v>
      </c>
      <c r="E60" s="495" t="s">
        <v>117</v>
      </c>
      <c r="F60" s="495" t="s">
        <v>117</v>
      </c>
      <c r="G60" s="495" t="s">
        <v>117</v>
      </c>
      <c r="H60" s="495" t="s">
        <v>117</v>
      </c>
      <c r="I60" s="495">
        <f>'22. MMO Enforcement Costs -Fish'!D41</f>
        <v>79825</v>
      </c>
      <c r="J60" s="495" t="s">
        <v>117</v>
      </c>
      <c r="K60" s="495">
        <f>'22. MMO Enforcement Costs -Fish'!D41</f>
        <v>79825</v>
      </c>
      <c r="L60" s="495" t="s">
        <v>117</v>
      </c>
      <c r="M60" s="495" t="s">
        <v>117</v>
      </c>
      <c r="N60" s="496">
        <f t="shared" si="8"/>
        <v>0</v>
      </c>
      <c r="O60" s="496">
        <f t="shared" si="9"/>
        <v>7.9824999999999993E-2</v>
      </c>
      <c r="P60" s="496">
        <f t="shared" si="10"/>
        <v>0</v>
      </c>
      <c r="Q60" s="496">
        <f t="shared" si="11"/>
        <v>7.9824999999999993E-2</v>
      </c>
      <c r="R60" s="497">
        <f t="shared" si="4"/>
        <v>0</v>
      </c>
      <c r="S60" s="497">
        <f t="shared" si="5"/>
        <v>7.9824999999999993E-2</v>
      </c>
    </row>
    <row r="61" spans="1:28">
      <c r="A61" s="427" t="s">
        <v>828</v>
      </c>
      <c r="B61" s="407" t="s">
        <v>387</v>
      </c>
      <c r="C61" s="494" t="s">
        <v>130</v>
      </c>
      <c r="D61" s="495" t="s">
        <v>117</v>
      </c>
      <c r="E61" s="495" t="s">
        <v>117</v>
      </c>
      <c r="F61" s="495" t="s">
        <v>117</v>
      </c>
      <c r="G61" s="495" t="s">
        <v>117</v>
      </c>
      <c r="H61" s="495" t="s">
        <v>117</v>
      </c>
      <c r="I61" s="495">
        <f>'22. MMO Enforcement Costs -Fish'!D42</f>
        <v>79825</v>
      </c>
      <c r="J61" s="495" t="s">
        <v>117</v>
      </c>
      <c r="K61" s="495">
        <f>'22. MMO Enforcement Costs -Fish'!D42</f>
        <v>79825</v>
      </c>
      <c r="L61" s="495" t="s">
        <v>117</v>
      </c>
      <c r="M61" s="495" t="s">
        <v>117</v>
      </c>
      <c r="N61" s="496">
        <f t="shared" si="8"/>
        <v>0</v>
      </c>
      <c r="O61" s="496">
        <f t="shared" si="9"/>
        <v>7.9824999999999993E-2</v>
      </c>
      <c r="P61" s="496">
        <f t="shared" si="10"/>
        <v>0</v>
      </c>
      <c r="Q61" s="496">
        <f t="shared" si="11"/>
        <v>7.9824999999999993E-2</v>
      </c>
      <c r="R61" s="497">
        <f t="shared" si="4"/>
        <v>0</v>
      </c>
      <c r="S61" s="497">
        <f t="shared" si="5"/>
        <v>7.9824999999999993E-2</v>
      </c>
    </row>
    <row r="62" spans="1:28">
      <c r="A62" s="427" t="s">
        <v>829</v>
      </c>
      <c r="B62" s="407" t="s">
        <v>387</v>
      </c>
      <c r="C62" s="494" t="s">
        <v>130</v>
      </c>
      <c r="D62" s="495" t="s">
        <v>117</v>
      </c>
      <c r="E62" s="495" t="s">
        <v>117</v>
      </c>
      <c r="F62" s="495" t="s">
        <v>117</v>
      </c>
      <c r="G62" s="495" t="s">
        <v>117</v>
      </c>
      <c r="H62" s="495" t="s">
        <v>117</v>
      </c>
      <c r="I62" s="495">
        <f>'22. MMO Enforcement Costs -Fish'!D43</f>
        <v>79825</v>
      </c>
      <c r="J62" s="495" t="s">
        <v>117</v>
      </c>
      <c r="K62" s="495">
        <f>'22. MMO Enforcement Costs -Fish'!D43</f>
        <v>79825</v>
      </c>
      <c r="L62" s="495" t="s">
        <v>117</v>
      </c>
      <c r="M62" s="495" t="s">
        <v>117</v>
      </c>
      <c r="N62" s="496">
        <f t="shared" si="8"/>
        <v>0</v>
      </c>
      <c r="O62" s="496">
        <f t="shared" si="9"/>
        <v>7.9824999999999993E-2</v>
      </c>
      <c r="P62" s="496">
        <f t="shared" si="10"/>
        <v>0</v>
      </c>
      <c r="Q62" s="496">
        <f t="shared" si="11"/>
        <v>7.9824999999999993E-2</v>
      </c>
      <c r="R62" s="497">
        <f t="shared" si="4"/>
        <v>0</v>
      </c>
      <c r="S62" s="497">
        <f t="shared" si="5"/>
        <v>7.9824999999999993E-2</v>
      </c>
    </row>
    <row r="63" spans="1:28">
      <c r="A63" s="427" t="s">
        <v>830</v>
      </c>
      <c r="B63" s="407" t="s">
        <v>387</v>
      </c>
      <c r="C63" s="494" t="s">
        <v>130</v>
      </c>
      <c r="D63" s="495" t="s">
        <v>117</v>
      </c>
      <c r="E63" s="495" t="s">
        <v>117</v>
      </c>
      <c r="F63" s="495" t="s">
        <v>117</v>
      </c>
      <c r="G63" s="495" t="s">
        <v>117</v>
      </c>
      <c r="H63" s="495" t="s">
        <v>117</v>
      </c>
      <c r="I63" s="495">
        <f>'22. MMO Enforcement Costs -Fish'!D44</f>
        <v>79825</v>
      </c>
      <c r="J63" s="495" t="s">
        <v>117</v>
      </c>
      <c r="K63" s="495">
        <f>'22. MMO Enforcement Costs -Fish'!D44</f>
        <v>79825</v>
      </c>
      <c r="L63" s="495" t="s">
        <v>117</v>
      </c>
      <c r="M63" s="495" t="s">
        <v>117</v>
      </c>
      <c r="N63" s="496">
        <f t="shared" si="8"/>
        <v>0</v>
      </c>
      <c r="O63" s="496">
        <f t="shared" si="9"/>
        <v>7.9824999999999993E-2</v>
      </c>
      <c r="P63" s="496">
        <f t="shared" si="10"/>
        <v>0</v>
      </c>
      <c r="Q63" s="496">
        <f t="shared" si="11"/>
        <v>7.9824999999999993E-2</v>
      </c>
      <c r="R63" s="497">
        <f t="shared" si="4"/>
        <v>0</v>
      </c>
      <c r="S63" s="497">
        <f t="shared" si="5"/>
        <v>7.9824999999999993E-2</v>
      </c>
    </row>
    <row r="64" spans="1:28">
      <c r="A64" s="24" t="s">
        <v>508</v>
      </c>
      <c r="B64" s="407" t="s">
        <v>387</v>
      </c>
      <c r="C64" s="494" t="s">
        <v>373</v>
      </c>
      <c r="D64" s="495">
        <f>'3. CIFCA Implementation Costs'!E7</f>
        <v>2287</v>
      </c>
      <c r="E64" s="495">
        <f>'4. CIFCA Enforcement Costs'!E7</f>
        <v>17200</v>
      </c>
      <c r="F64" s="495">
        <f>'3. CIFCA Implementation Costs'!F7</f>
        <v>23415</v>
      </c>
      <c r="G64" s="495">
        <f>'4. CIFCA Enforcement Costs'!F7</f>
        <v>28575</v>
      </c>
      <c r="H64" s="495" t="s">
        <v>117</v>
      </c>
      <c r="I64" s="495" t="s">
        <v>117</v>
      </c>
      <c r="J64" s="495" t="s">
        <v>117</v>
      </c>
      <c r="K64" s="495" t="s">
        <v>117</v>
      </c>
      <c r="L64" s="495" t="s">
        <v>117</v>
      </c>
      <c r="M64" s="495" t="s">
        <v>117</v>
      </c>
      <c r="N64" s="496">
        <f t="shared" si="8"/>
        <v>2.287E-3</v>
      </c>
      <c r="O64" s="496">
        <f t="shared" si="9"/>
        <v>1.72E-2</v>
      </c>
      <c r="P64" s="496">
        <f t="shared" si="10"/>
        <v>2.3414999999999998E-2</v>
      </c>
      <c r="Q64" s="496">
        <f t="shared" si="11"/>
        <v>2.8575E-2</v>
      </c>
      <c r="R64" s="497">
        <f t="shared" si="4"/>
        <v>1.2851E-2</v>
      </c>
      <c r="S64" s="497">
        <f t="shared" si="5"/>
        <v>2.2887499999999998E-2</v>
      </c>
    </row>
    <row r="65" spans="1:19">
      <c r="A65" s="250" t="s">
        <v>1034</v>
      </c>
      <c r="B65" s="407" t="s">
        <v>387</v>
      </c>
      <c r="C65" s="494" t="s">
        <v>373</v>
      </c>
      <c r="D65" s="495">
        <f>'3. CIFCA Implementation Costs'!E8</f>
        <v>2287</v>
      </c>
      <c r="E65" s="495">
        <f>'4. CIFCA Enforcement Costs'!E8</f>
        <v>17200</v>
      </c>
      <c r="F65" s="495">
        <f>'3. CIFCA Implementation Costs'!F8</f>
        <v>23415</v>
      </c>
      <c r="G65" s="495">
        <f>'4. CIFCA Enforcement Costs'!F8</f>
        <v>28575</v>
      </c>
      <c r="H65" s="495">
        <f>'20.MMO Implementation Costs-Rec'!E35</f>
        <v>14761</v>
      </c>
      <c r="I65" s="495">
        <f>'21. MMO Enforcement Costs -Rec'!E33</f>
        <v>1105.8599999999999</v>
      </c>
      <c r="J65" s="495">
        <f>'20.MMO Implementation Costs-Rec'!F35</f>
        <v>23656</v>
      </c>
      <c r="K65" s="495">
        <f>'21. MMO Enforcement Costs -Rec'!F33</f>
        <v>12270.76</v>
      </c>
      <c r="L65" s="495" t="s">
        <v>117</v>
      </c>
      <c r="M65" s="495" t="s">
        <v>117</v>
      </c>
      <c r="N65" s="496">
        <f t="shared" si="8"/>
        <v>1.7048000000000001E-2</v>
      </c>
      <c r="O65" s="496">
        <f t="shared" si="9"/>
        <v>1.830586E-2</v>
      </c>
      <c r="P65" s="496">
        <f t="shared" si="10"/>
        <v>4.7071000000000002E-2</v>
      </c>
      <c r="Q65" s="496">
        <f t="shared" si="11"/>
        <v>4.0845760000000002E-2</v>
      </c>
      <c r="R65" s="497">
        <f t="shared" si="4"/>
        <v>3.2059500000000005E-2</v>
      </c>
      <c r="S65" s="497">
        <f t="shared" si="5"/>
        <v>2.9575810000000001E-2</v>
      </c>
    </row>
    <row r="66" spans="1:19">
      <c r="A66" s="24" t="s">
        <v>510</v>
      </c>
      <c r="B66" s="407" t="s">
        <v>387</v>
      </c>
      <c r="C66" s="494" t="s">
        <v>373</v>
      </c>
      <c r="D66" s="495">
        <f>'3. CIFCA Implementation Costs'!E9</f>
        <v>2287</v>
      </c>
      <c r="E66" s="495">
        <f>'4. CIFCA Enforcement Costs'!E9</f>
        <v>17200</v>
      </c>
      <c r="F66" s="495">
        <f>'3. CIFCA Implementation Costs'!F9</f>
        <v>23415</v>
      </c>
      <c r="G66" s="495">
        <f>'4. CIFCA Enforcement Costs'!F9</f>
        <v>28575</v>
      </c>
      <c r="H66" s="495" t="s">
        <v>117</v>
      </c>
      <c r="I66" s="495" t="s">
        <v>117</v>
      </c>
      <c r="J66" s="495" t="s">
        <v>117</v>
      </c>
      <c r="K66" s="495" t="s">
        <v>117</v>
      </c>
      <c r="L66" s="495" t="s">
        <v>117</v>
      </c>
      <c r="M66" s="495" t="s">
        <v>117</v>
      </c>
      <c r="N66" s="496">
        <f t="shared" si="8"/>
        <v>2.287E-3</v>
      </c>
      <c r="O66" s="496">
        <f t="shared" si="9"/>
        <v>1.72E-2</v>
      </c>
      <c r="P66" s="496">
        <f t="shared" si="10"/>
        <v>2.3414999999999998E-2</v>
      </c>
      <c r="Q66" s="496">
        <f t="shared" si="11"/>
        <v>2.8575E-2</v>
      </c>
      <c r="R66" s="497">
        <f t="shared" si="4"/>
        <v>1.2851E-2</v>
      </c>
      <c r="S66" s="497">
        <f t="shared" si="5"/>
        <v>2.2887499999999998E-2</v>
      </c>
    </row>
    <row r="67" spans="1:19">
      <c r="A67" s="24" t="s">
        <v>511</v>
      </c>
      <c r="B67" s="407" t="s">
        <v>387</v>
      </c>
      <c r="C67" s="494" t="s">
        <v>373</v>
      </c>
      <c r="D67" s="495" t="s">
        <v>117</v>
      </c>
      <c r="E67" s="495" t="s">
        <v>117</v>
      </c>
      <c r="F67" s="495" t="s">
        <v>117</v>
      </c>
      <c r="G67" s="495" t="s">
        <v>117</v>
      </c>
      <c r="H67" s="495" t="s">
        <v>117</v>
      </c>
      <c r="I67" s="495" t="s">
        <v>117</v>
      </c>
      <c r="J67" s="495" t="s">
        <v>117</v>
      </c>
      <c r="K67" s="495" t="s">
        <v>117</v>
      </c>
      <c r="L67" s="495" t="s">
        <v>117</v>
      </c>
      <c r="M67" s="495" t="s">
        <v>117</v>
      </c>
      <c r="N67" s="496">
        <f t="shared" si="8"/>
        <v>0</v>
      </c>
      <c r="O67" s="496">
        <f t="shared" si="9"/>
        <v>0</v>
      </c>
      <c r="P67" s="496">
        <f t="shared" si="10"/>
        <v>0</v>
      </c>
      <c r="Q67" s="496">
        <f t="shared" si="11"/>
        <v>0</v>
      </c>
      <c r="R67" s="497">
        <f t="shared" si="4"/>
        <v>0</v>
      </c>
      <c r="S67" s="497">
        <f t="shared" si="5"/>
        <v>0</v>
      </c>
    </row>
    <row r="68" spans="1:19">
      <c r="A68" s="24" t="s">
        <v>512</v>
      </c>
      <c r="B68" s="407" t="s">
        <v>387</v>
      </c>
      <c r="C68" s="494" t="s">
        <v>373</v>
      </c>
      <c r="D68" s="495" t="s">
        <v>117</v>
      </c>
      <c r="E68" s="495" t="s">
        <v>117</v>
      </c>
      <c r="F68" s="495" t="s">
        <v>117</v>
      </c>
      <c r="G68" s="495" t="s">
        <v>117</v>
      </c>
      <c r="H68" s="495" t="s">
        <v>117</v>
      </c>
      <c r="I68" s="495" t="s">
        <v>117</v>
      </c>
      <c r="J68" s="495" t="s">
        <v>117</v>
      </c>
      <c r="K68" s="495" t="s">
        <v>117</v>
      </c>
      <c r="L68" s="495" t="s">
        <v>117</v>
      </c>
      <c r="M68" s="495" t="s">
        <v>117</v>
      </c>
      <c r="N68" s="496">
        <f t="shared" si="8"/>
        <v>0</v>
      </c>
      <c r="O68" s="496">
        <f t="shared" si="9"/>
        <v>0</v>
      </c>
      <c r="P68" s="496">
        <f t="shared" si="10"/>
        <v>0</v>
      </c>
      <c r="Q68" s="496">
        <f t="shared" si="11"/>
        <v>0</v>
      </c>
      <c r="R68" s="497">
        <f t="shared" si="4"/>
        <v>0</v>
      </c>
      <c r="S68" s="497">
        <f t="shared" si="5"/>
        <v>0</v>
      </c>
    </row>
    <row r="69" spans="1:19">
      <c r="A69" s="24" t="s">
        <v>513</v>
      </c>
      <c r="B69" s="407" t="s">
        <v>387</v>
      </c>
      <c r="C69" s="494" t="s">
        <v>373</v>
      </c>
      <c r="D69" s="495" t="s">
        <v>117</v>
      </c>
      <c r="E69" s="495" t="s">
        <v>117</v>
      </c>
      <c r="F69" s="495" t="s">
        <v>117</v>
      </c>
      <c r="G69" s="495" t="s">
        <v>117</v>
      </c>
      <c r="H69" s="495" t="s">
        <v>117</v>
      </c>
      <c r="I69" s="495" t="s">
        <v>117</v>
      </c>
      <c r="J69" s="495" t="s">
        <v>117</v>
      </c>
      <c r="K69" s="495" t="s">
        <v>117</v>
      </c>
      <c r="L69" s="495" t="s">
        <v>117</v>
      </c>
      <c r="M69" s="495" t="s">
        <v>117</v>
      </c>
      <c r="N69" s="496">
        <f t="shared" si="8"/>
        <v>0</v>
      </c>
      <c r="O69" s="496">
        <f t="shared" si="9"/>
        <v>0</v>
      </c>
      <c r="P69" s="496">
        <f t="shared" si="10"/>
        <v>0</v>
      </c>
      <c r="Q69" s="496">
        <f t="shared" si="11"/>
        <v>0</v>
      </c>
      <c r="R69" s="497">
        <f t="shared" si="4"/>
        <v>0</v>
      </c>
      <c r="S69" s="497">
        <f t="shared" si="5"/>
        <v>0</v>
      </c>
    </row>
    <row r="70" spans="1:19">
      <c r="A70" s="24" t="s">
        <v>514</v>
      </c>
      <c r="B70" s="407" t="s">
        <v>387</v>
      </c>
      <c r="C70" s="494" t="s">
        <v>373</v>
      </c>
      <c r="D70" s="495" t="s">
        <v>117</v>
      </c>
      <c r="E70" s="495" t="s">
        <v>117</v>
      </c>
      <c r="F70" s="495" t="s">
        <v>117</v>
      </c>
      <c r="G70" s="495" t="s">
        <v>117</v>
      </c>
      <c r="H70" s="495" t="s">
        <v>117</v>
      </c>
      <c r="I70" s="495" t="s">
        <v>117</v>
      </c>
      <c r="J70" s="495" t="s">
        <v>117</v>
      </c>
      <c r="K70" s="495" t="s">
        <v>117</v>
      </c>
      <c r="L70" s="495" t="s">
        <v>117</v>
      </c>
      <c r="M70" s="495" t="s">
        <v>117</v>
      </c>
      <c r="N70" s="496">
        <f t="shared" si="8"/>
        <v>0</v>
      </c>
      <c r="O70" s="496">
        <f t="shared" si="9"/>
        <v>0</v>
      </c>
      <c r="P70" s="496">
        <f t="shared" si="10"/>
        <v>0</v>
      </c>
      <c r="Q70" s="496">
        <f t="shared" si="11"/>
        <v>0</v>
      </c>
      <c r="R70" s="497">
        <f t="shared" si="4"/>
        <v>0</v>
      </c>
      <c r="S70" s="497">
        <f t="shared" si="5"/>
        <v>0</v>
      </c>
    </row>
    <row r="71" spans="1:19">
      <c r="A71" s="250" t="s">
        <v>543</v>
      </c>
      <c r="B71" s="407" t="s">
        <v>387</v>
      </c>
      <c r="C71" s="494" t="s">
        <v>373</v>
      </c>
      <c r="D71" s="495" t="s">
        <v>117</v>
      </c>
      <c r="E71" s="495" t="s">
        <v>117</v>
      </c>
      <c r="F71" s="495" t="s">
        <v>117</v>
      </c>
      <c r="G71" s="495" t="s">
        <v>117</v>
      </c>
      <c r="H71" s="495">
        <f>'20.MMO Implementation Costs-Rec'!E36</f>
        <v>2287</v>
      </c>
      <c r="I71" s="495">
        <f>'21. MMO Enforcement Costs -Rec'!E34</f>
        <v>1105.8599999999999</v>
      </c>
      <c r="J71" s="495">
        <f>'20.MMO Implementation Costs-Rec'!F36</f>
        <v>6801</v>
      </c>
      <c r="K71" s="495">
        <f>'21. MMO Enforcement Costs -Rec'!F34</f>
        <v>12270.76</v>
      </c>
      <c r="L71" s="495" t="s">
        <v>117</v>
      </c>
      <c r="M71" s="495" t="s">
        <v>117</v>
      </c>
      <c r="N71" s="496">
        <f t="shared" si="8"/>
        <v>2.287E-3</v>
      </c>
      <c r="O71" s="496">
        <f t="shared" si="9"/>
        <v>1.10586E-3</v>
      </c>
      <c r="P71" s="496">
        <f t="shared" si="10"/>
        <v>6.8009999999999998E-3</v>
      </c>
      <c r="Q71" s="496">
        <f t="shared" si="11"/>
        <v>1.227076E-2</v>
      </c>
      <c r="R71" s="497">
        <f t="shared" si="4"/>
        <v>4.5439999999999994E-3</v>
      </c>
      <c r="S71" s="497">
        <f t="shared" si="5"/>
        <v>6.6883100000000003E-3</v>
      </c>
    </row>
    <row r="72" spans="1:19">
      <c r="A72" s="250" t="s">
        <v>541</v>
      </c>
      <c r="B72" s="407" t="s">
        <v>387</v>
      </c>
      <c r="C72" s="494" t="s">
        <v>373</v>
      </c>
      <c r="D72" s="495">
        <f>'5. D&amp;SIFCA Implementation Costs'!E10</f>
        <v>2287</v>
      </c>
      <c r="E72" s="495">
        <f>'6. D&amp;SIFCA Enforcement Costs'!E10</f>
        <v>17200</v>
      </c>
      <c r="F72" s="495">
        <f>'5. D&amp;SIFCA Implementation Costs'!F10</f>
        <v>100000</v>
      </c>
      <c r="G72" s="495">
        <f>'6. D&amp;SIFCA Enforcement Costs'!F10</f>
        <v>28575</v>
      </c>
      <c r="H72" s="495"/>
      <c r="I72" s="495"/>
      <c r="J72" s="495"/>
      <c r="K72" s="495"/>
      <c r="L72" s="495" t="s">
        <v>117</v>
      </c>
      <c r="M72" s="495" t="s">
        <v>117</v>
      </c>
      <c r="N72" s="496">
        <f t="shared" si="8"/>
        <v>2.287E-3</v>
      </c>
      <c r="O72" s="496">
        <f t="shared" si="9"/>
        <v>1.72E-2</v>
      </c>
      <c r="P72" s="496">
        <f t="shared" si="10"/>
        <v>0.1</v>
      </c>
      <c r="Q72" s="496">
        <f t="shared" si="11"/>
        <v>2.8575E-2</v>
      </c>
      <c r="R72" s="497">
        <f t="shared" si="4"/>
        <v>5.1143500000000001E-2</v>
      </c>
      <c r="S72" s="497">
        <f t="shared" si="5"/>
        <v>2.2887499999999998E-2</v>
      </c>
    </row>
    <row r="73" spans="1:19">
      <c r="A73" s="250" t="s">
        <v>1035</v>
      </c>
      <c r="B73" s="407" t="s">
        <v>387</v>
      </c>
      <c r="C73" s="494" t="s">
        <v>373</v>
      </c>
      <c r="D73" s="495">
        <f>'5. D&amp;SIFCA Implementation Costs'!E11</f>
        <v>2287</v>
      </c>
      <c r="E73" s="495">
        <f>'6. D&amp;SIFCA Enforcement Costs'!E11</f>
        <v>17200</v>
      </c>
      <c r="F73" s="495">
        <f>'5. D&amp;SIFCA Implementation Costs'!F11</f>
        <v>100000</v>
      </c>
      <c r="G73" s="495">
        <f>'6. D&amp;SIFCA Enforcement Costs'!F11</f>
        <v>28575</v>
      </c>
      <c r="H73" s="495">
        <f>'20.MMO Implementation Costs-Rec'!E37</f>
        <v>14761</v>
      </c>
      <c r="I73" s="495">
        <f>'21. MMO Enforcement Costs -Rec'!E35</f>
        <v>1105.8599999999999</v>
      </c>
      <c r="J73" s="495">
        <f>'20.MMO Implementation Costs-Rec'!F37</f>
        <v>23656</v>
      </c>
      <c r="K73" s="495">
        <f>'21. MMO Enforcement Costs -Rec'!F35</f>
        <v>12270.76</v>
      </c>
      <c r="L73" s="495" t="s">
        <v>117</v>
      </c>
      <c r="M73" s="495" t="s">
        <v>117</v>
      </c>
      <c r="N73" s="496">
        <f t="shared" si="8"/>
        <v>1.7048000000000001E-2</v>
      </c>
      <c r="O73" s="496">
        <f t="shared" si="9"/>
        <v>1.830586E-2</v>
      </c>
      <c r="P73" s="496">
        <f t="shared" si="10"/>
        <v>0.123656</v>
      </c>
      <c r="Q73" s="496">
        <f t="shared" si="11"/>
        <v>4.0845760000000002E-2</v>
      </c>
      <c r="R73" s="497">
        <f t="shared" si="4"/>
        <v>7.0351999999999998E-2</v>
      </c>
      <c r="S73" s="497">
        <f t="shared" si="5"/>
        <v>2.9575810000000001E-2</v>
      </c>
    </row>
    <row r="74" spans="1:19">
      <c r="A74" s="250" t="s">
        <v>1036</v>
      </c>
      <c r="B74" s="407" t="s">
        <v>387</v>
      </c>
      <c r="C74" s="494" t="s">
        <v>373</v>
      </c>
      <c r="D74" s="495">
        <f>'7. SIFCA Implementation Costs'!E10</f>
        <v>2287</v>
      </c>
      <c r="E74" s="495">
        <f>'8. SIFCA Enforcement Costs'!E10</f>
        <v>17200</v>
      </c>
      <c r="F74" s="495">
        <f>'7. SIFCA Implementation Costs'!F10</f>
        <v>42493.928571428572</v>
      </c>
      <c r="G74" s="495">
        <f>'8. SIFCA Enforcement Costs'!F10</f>
        <v>28575</v>
      </c>
      <c r="H74" s="495">
        <f>'20.MMO Implementation Costs-Rec'!E38</f>
        <v>2287</v>
      </c>
      <c r="I74" s="495">
        <f>'21. MMO Enforcement Costs -Rec'!E36</f>
        <v>1105.8599999999999</v>
      </c>
      <c r="J74" s="495">
        <f>'20.MMO Implementation Costs-Rec'!F38</f>
        <v>6801</v>
      </c>
      <c r="K74" s="495">
        <f>'21. MMO Enforcement Costs -Rec'!F36</f>
        <v>12270.76</v>
      </c>
      <c r="L74" s="495">
        <f>'24. Signage Costs'!G11</f>
        <v>440</v>
      </c>
      <c r="M74" s="495">
        <f>'24. Signage Costs'!H11</f>
        <v>500</v>
      </c>
      <c r="N74" s="496">
        <f>SUM(D74,H74,L74)/1000000</f>
        <v>5.0140000000000002E-3</v>
      </c>
      <c r="O74" s="496">
        <f>SUM(E74,I74,M74)/1000000</f>
        <v>1.8805860000000001E-2</v>
      </c>
      <c r="P74" s="496">
        <f>SUM(F74,J74,L74)/1000000</f>
        <v>4.9734928571428576E-2</v>
      </c>
      <c r="Q74" s="496">
        <f>SUM(G74,K74,M74)/1000000</f>
        <v>4.1345760000000002E-2</v>
      </c>
      <c r="R74" s="497">
        <f t="shared" ref="R74:R137" si="12">(N74+P74)/2</f>
        <v>2.7374464285714287E-2</v>
      </c>
      <c r="S74" s="497">
        <f t="shared" ref="S74:S137" si="13">(O74+Q74)/2</f>
        <v>3.0075810000000001E-2</v>
      </c>
    </row>
    <row r="75" spans="1:19">
      <c r="A75" s="250" t="s">
        <v>563</v>
      </c>
      <c r="B75" s="407" t="s">
        <v>387</v>
      </c>
      <c r="C75" s="494" t="s">
        <v>373</v>
      </c>
      <c r="D75" s="495" t="s">
        <v>117</v>
      </c>
      <c r="E75" s="495" t="s">
        <v>117</v>
      </c>
      <c r="F75" s="495" t="s">
        <v>117</v>
      </c>
      <c r="G75" s="495" t="s">
        <v>117</v>
      </c>
      <c r="H75" s="495">
        <f>'20.MMO Implementation Costs-Rec'!E39</f>
        <v>14761</v>
      </c>
      <c r="I75" s="495">
        <f>'21. MMO Enforcement Costs -Rec'!E37</f>
        <v>23909.599999999999</v>
      </c>
      <c r="J75" s="495">
        <f>'20.MMO Implementation Costs-Rec'!F39</f>
        <v>23656</v>
      </c>
      <c r="K75" s="495">
        <f>'21. MMO Enforcement Costs -Rec'!F37</f>
        <v>23909.599999999999</v>
      </c>
      <c r="L75" s="495" t="s">
        <v>117</v>
      </c>
      <c r="M75" s="495" t="s">
        <v>117</v>
      </c>
      <c r="N75" s="496">
        <f t="shared" si="8"/>
        <v>1.4761E-2</v>
      </c>
      <c r="O75" s="496">
        <f t="shared" si="9"/>
        <v>2.39096E-2</v>
      </c>
      <c r="P75" s="496">
        <f t="shared" si="10"/>
        <v>2.3656E-2</v>
      </c>
      <c r="Q75" s="496">
        <f t="shared" si="11"/>
        <v>2.39096E-2</v>
      </c>
      <c r="R75" s="497">
        <f t="shared" si="12"/>
        <v>1.92085E-2</v>
      </c>
      <c r="S75" s="497">
        <f t="shared" si="13"/>
        <v>2.39096E-2</v>
      </c>
    </row>
    <row r="76" spans="1:19">
      <c r="A76" s="402" t="s">
        <v>760</v>
      </c>
      <c r="B76" s="407" t="s">
        <v>387</v>
      </c>
      <c r="C76" s="494" t="s">
        <v>373</v>
      </c>
      <c r="D76" s="495">
        <f>'5. D&amp;SIFCA Implementation Costs'!E7</f>
        <v>2287</v>
      </c>
      <c r="E76" s="495">
        <f>'6. D&amp;SIFCA Enforcement Costs'!E7</f>
        <v>17200</v>
      </c>
      <c r="F76" s="495">
        <f>'5. D&amp;SIFCA Implementation Costs'!F7</f>
        <v>100000</v>
      </c>
      <c r="G76" s="495">
        <f>'6. D&amp;SIFCA Enforcement Costs'!F7</f>
        <v>28575</v>
      </c>
      <c r="H76" s="495">
        <f>'20.MMO Implementation Costs-Rec'!E40</f>
        <v>14761</v>
      </c>
      <c r="I76" s="495">
        <f>'21. MMO Enforcement Costs -Rec'!E38</f>
        <v>789.9</v>
      </c>
      <c r="J76" s="495">
        <f>'20.MMO Implementation Costs-Rec'!F40</f>
        <v>23656</v>
      </c>
      <c r="K76" s="495">
        <f>'21. MMO Enforcement Costs -Rec'!F38</f>
        <v>11954.8</v>
      </c>
      <c r="L76" s="495" t="s">
        <v>117</v>
      </c>
      <c r="M76" s="495" t="s">
        <v>117</v>
      </c>
      <c r="N76" s="496">
        <f t="shared" si="8"/>
        <v>1.7048000000000001E-2</v>
      </c>
      <c r="O76" s="496">
        <f t="shared" si="9"/>
        <v>1.7989900000000003E-2</v>
      </c>
      <c r="P76" s="496">
        <f t="shared" si="10"/>
        <v>0.123656</v>
      </c>
      <c r="Q76" s="496">
        <f t="shared" si="11"/>
        <v>4.0529800000000005E-2</v>
      </c>
      <c r="R76" s="497">
        <f t="shared" si="12"/>
        <v>7.0351999999999998E-2</v>
      </c>
      <c r="S76" s="497">
        <f t="shared" si="13"/>
        <v>2.9259850000000004E-2</v>
      </c>
    </row>
    <row r="77" spans="1:19">
      <c r="A77" s="402" t="s">
        <v>1037</v>
      </c>
      <c r="B77" s="407" t="s">
        <v>387</v>
      </c>
      <c r="C77" s="494" t="s">
        <v>373</v>
      </c>
      <c r="D77" s="495">
        <f>'5. D&amp;SIFCA Implementation Costs'!E9</f>
        <v>2287</v>
      </c>
      <c r="E77" s="495">
        <f>'6. D&amp;SIFCA Enforcement Costs'!E9</f>
        <v>17200</v>
      </c>
      <c r="F77" s="495">
        <f>'5. D&amp;SIFCA Implementation Costs'!F9</f>
        <v>100000</v>
      </c>
      <c r="G77" s="495">
        <f>'6. D&amp;SIFCA Enforcement Costs'!F9</f>
        <v>28575</v>
      </c>
      <c r="H77" s="495">
        <f>'20.MMO Implementation Costs-Rec'!E41</f>
        <v>14761</v>
      </c>
      <c r="I77" s="495">
        <f>'21. MMO Enforcement Costs -Rec'!E39</f>
        <v>23909.599999999999</v>
      </c>
      <c r="J77" s="495">
        <f>'20.MMO Implementation Costs-Rec'!F41</f>
        <v>23656</v>
      </c>
      <c r="K77" s="495">
        <f>'21. MMO Enforcement Costs -Rec'!F39</f>
        <v>23909.599999999999</v>
      </c>
      <c r="L77" s="495">
        <f>'24. Signage Costs'!G9+'24. Signage Costs'!G10</f>
        <v>1940</v>
      </c>
      <c r="M77" s="495">
        <f>'24. Signage Costs'!H9</f>
        <v>500</v>
      </c>
      <c r="N77" s="496">
        <f>SUM(D77,H77,L77)/1000000</f>
        <v>1.8988000000000001E-2</v>
      </c>
      <c r="O77" s="496">
        <f>SUM(E77,I77,M77)/1000000</f>
        <v>4.1609599999999997E-2</v>
      </c>
      <c r="P77" s="496">
        <f>SUM(F77,J77,L77)/1000000</f>
        <v>0.12559600000000001</v>
      </c>
      <c r="Q77" s="496">
        <f>SUM(G77,K77,M77)/1000000</f>
        <v>5.29846E-2</v>
      </c>
      <c r="R77" s="497">
        <f t="shared" si="12"/>
        <v>7.2292000000000009E-2</v>
      </c>
      <c r="S77" s="497">
        <f t="shared" si="13"/>
        <v>4.7297099999999995E-2</v>
      </c>
    </row>
    <row r="78" spans="1:19">
      <c r="A78" s="402" t="s">
        <v>539</v>
      </c>
      <c r="B78" s="407" t="s">
        <v>387</v>
      </c>
      <c r="C78" s="494" t="s">
        <v>373</v>
      </c>
      <c r="D78" s="495" t="s">
        <v>117</v>
      </c>
      <c r="E78" s="495" t="s">
        <v>117</v>
      </c>
      <c r="F78" s="495" t="s">
        <v>117</v>
      </c>
      <c r="G78" s="495" t="s">
        <v>117</v>
      </c>
      <c r="H78" s="495" t="s">
        <v>117</v>
      </c>
      <c r="I78" s="495" t="s">
        <v>117</v>
      </c>
      <c r="J78" s="495" t="s">
        <v>117</v>
      </c>
      <c r="K78" s="495" t="s">
        <v>117</v>
      </c>
      <c r="L78" s="495" t="s">
        <v>117</v>
      </c>
      <c r="M78" s="495" t="s">
        <v>117</v>
      </c>
      <c r="N78" s="496">
        <f t="shared" si="8"/>
        <v>0</v>
      </c>
      <c r="O78" s="496">
        <f t="shared" si="9"/>
        <v>0</v>
      </c>
      <c r="P78" s="496">
        <f t="shared" si="10"/>
        <v>0</v>
      </c>
      <c r="Q78" s="496">
        <f t="shared" si="11"/>
        <v>0</v>
      </c>
      <c r="R78" s="497">
        <f t="shared" si="12"/>
        <v>0</v>
      </c>
      <c r="S78" s="497">
        <f t="shared" si="13"/>
        <v>0</v>
      </c>
    </row>
    <row r="79" spans="1:19">
      <c r="A79" s="402" t="s">
        <v>532</v>
      </c>
      <c r="B79" s="407" t="s">
        <v>387</v>
      </c>
      <c r="C79" s="494" t="s">
        <v>373</v>
      </c>
      <c r="D79" s="495">
        <f>'5. D&amp;SIFCA Implementation Costs'!E19</f>
        <v>2287</v>
      </c>
      <c r="E79" s="495">
        <f>'6. D&amp;SIFCA Enforcement Costs'!E17</f>
        <v>17200</v>
      </c>
      <c r="F79" s="495">
        <f>'5. D&amp;SIFCA Implementation Costs'!F19</f>
        <v>100000</v>
      </c>
      <c r="G79" s="495">
        <f>'6. D&amp;SIFCA Enforcement Costs'!F17</f>
        <v>28575</v>
      </c>
      <c r="H79" s="495" t="s">
        <v>117</v>
      </c>
      <c r="I79" s="495" t="s">
        <v>117</v>
      </c>
      <c r="J79" s="495" t="s">
        <v>117</v>
      </c>
      <c r="K79" s="495" t="s">
        <v>117</v>
      </c>
      <c r="L79" s="495" t="s">
        <v>117</v>
      </c>
      <c r="M79" s="495" t="s">
        <v>117</v>
      </c>
      <c r="N79" s="496">
        <f t="shared" si="8"/>
        <v>2.287E-3</v>
      </c>
      <c r="O79" s="496">
        <f t="shared" si="9"/>
        <v>1.72E-2</v>
      </c>
      <c r="P79" s="496">
        <f t="shared" si="10"/>
        <v>0.1</v>
      </c>
      <c r="Q79" s="496">
        <f t="shared" si="11"/>
        <v>2.8575E-2</v>
      </c>
      <c r="R79" s="497">
        <f t="shared" si="12"/>
        <v>5.1143500000000001E-2</v>
      </c>
      <c r="S79" s="497">
        <f t="shared" si="13"/>
        <v>2.2887499999999998E-2</v>
      </c>
    </row>
    <row r="80" spans="1:19">
      <c r="A80" s="402" t="s">
        <v>531</v>
      </c>
      <c r="B80" s="407" t="s">
        <v>387</v>
      </c>
      <c r="C80" s="494" t="s">
        <v>373</v>
      </c>
      <c r="D80" s="495">
        <f>'5. D&amp;SIFCA Implementation Costs'!E20</f>
        <v>2287</v>
      </c>
      <c r="E80" s="495">
        <f>'6. D&amp;SIFCA Enforcement Costs'!E18</f>
        <v>17200</v>
      </c>
      <c r="F80" s="495">
        <f>'5. D&amp;SIFCA Implementation Costs'!F20</f>
        <v>100000</v>
      </c>
      <c r="G80" s="495">
        <f>'6. D&amp;SIFCA Enforcement Costs'!F18</f>
        <v>28575</v>
      </c>
      <c r="H80" s="495" t="s">
        <v>117</v>
      </c>
      <c r="I80" s="495" t="s">
        <v>117</v>
      </c>
      <c r="J80" s="495" t="s">
        <v>117</v>
      </c>
      <c r="K80" s="495" t="s">
        <v>117</v>
      </c>
      <c r="L80" s="495" t="s">
        <v>117</v>
      </c>
      <c r="M80" s="495" t="s">
        <v>117</v>
      </c>
      <c r="N80" s="496">
        <f t="shared" si="8"/>
        <v>2.287E-3</v>
      </c>
      <c r="O80" s="496">
        <f t="shared" si="9"/>
        <v>1.72E-2</v>
      </c>
      <c r="P80" s="496">
        <f t="shared" si="10"/>
        <v>0.1</v>
      </c>
      <c r="Q80" s="496">
        <f t="shared" si="11"/>
        <v>2.8575E-2</v>
      </c>
      <c r="R80" s="497">
        <f t="shared" si="12"/>
        <v>5.1143500000000001E-2</v>
      </c>
      <c r="S80" s="497">
        <f t="shared" si="13"/>
        <v>2.2887499999999998E-2</v>
      </c>
    </row>
    <row r="81" spans="1:19">
      <c r="A81" s="5" t="s">
        <v>560</v>
      </c>
      <c r="B81" s="407" t="s">
        <v>387</v>
      </c>
      <c r="C81" s="494" t="s">
        <v>373</v>
      </c>
      <c r="D81" s="495">
        <f>'7. SIFCA Implementation Costs'!E7</f>
        <v>2287</v>
      </c>
      <c r="E81" s="495">
        <f>'8. SIFCA Enforcement Costs'!E7</f>
        <v>17200</v>
      </c>
      <c r="F81" s="495">
        <f>'7. SIFCA Implementation Costs'!F7</f>
        <v>42493.928571428572</v>
      </c>
      <c r="G81" s="495">
        <f>'8. SIFCA Enforcement Costs'!F7</f>
        <v>28575</v>
      </c>
      <c r="H81" s="495" t="s">
        <v>117</v>
      </c>
      <c r="I81" s="495" t="s">
        <v>117</v>
      </c>
      <c r="J81" s="495" t="s">
        <v>117</v>
      </c>
      <c r="K81" s="495" t="s">
        <v>117</v>
      </c>
      <c r="L81" s="495" t="s">
        <v>117</v>
      </c>
      <c r="M81" s="495" t="s">
        <v>117</v>
      </c>
      <c r="N81" s="496">
        <f t="shared" si="8"/>
        <v>2.287E-3</v>
      </c>
      <c r="O81" s="496">
        <f t="shared" si="9"/>
        <v>1.72E-2</v>
      </c>
      <c r="P81" s="496">
        <f t="shared" si="10"/>
        <v>4.2493928571428571E-2</v>
      </c>
      <c r="Q81" s="496">
        <f t="shared" si="11"/>
        <v>2.8575E-2</v>
      </c>
      <c r="R81" s="497">
        <f t="shared" si="12"/>
        <v>2.2390464285714284E-2</v>
      </c>
      <c r="S81" s="497">
        <f t="shared" si="13"/>
        <v>2.2887499999999998E-2</v>
      </c>
    </row>
    <row r="82" spans="1:19">
      <c r="A82" s="5" t="s">
        <v>561</v>
      </c>
      <c r="B82" s="407" t="s">
        <v>387</v>
      </c>
      <c r="C82" s="494" t="s">
        <v>373</v>
      </c>
      <c r="D82" s="495">
        <f>'7. SIFCA Implementation Costs'!E8</f>
        <v>2287</v>
      </c>
      <c r="E82" s="495">
        <f>'8. SIFCA Enforcement Costs'!E8</f>
        <v>17200</v>
      </c>
      <c r="F82" s="495">
        <f>'7. SIFCA Implementation Costs'!F8</f>
        <v>42493.928571428572</v>
      </c>
      <c r="G82" s="495">
        <f>'8. SIFCA Enforcement Costs'!F8</f>
        <v>28575</v>
      </c>
      <c r="H82" s="495" t="s">
        <v>117</v>
      </c>
      <c r="I82" s="495" t="s">
        <v>117</v>
      </c>
      <c r="J82" s="495" t="s">
        <v>117</v>
      </c>
      <c r="K82" s="495" t="s">
        <v>117</v>
      </c>
      <c r="L82" s="495" t="s">
        <v>117</v>
      </c>
      <c r="M82" s="495" t="s">
        <v>117</v>
      </c>
      <c r="N82" s="496">
        <f t="shared" si="8"/>
        <v>2.287E-3</v>
      </c>
      <c r="O82" s="496">
        <f t="shared" si="9"/>
        <v>1.72E-2</v>
      </c>
      <c r="P82" s="496">
        <f t="shared" si="10"/>
        <v>4.2493928571428571E-2</v>
      </c>
      <c r="Q82" s="496">
        <f t="shared" si="11"/>
        <v>2.8575E-2</v>
      </c>
      <c r="R82" s="497">
        <f t="shared" si="12"/>
        <v>2.2390464285714284E-2</v>
      </c>
      <c r="S82" s="497">
        <f t="shared" si="13"/>
        <v>2.2887499999999998E-2</v>
      </c>
    </row>
    <row r="83" spans="1:19">
      <c r="A83" s="5" t="s">
        <v>562</v>
      </c>
      <c r="B83" s="407" t="s">
        <v>387</v>
      </c>
      <c r="C83" s="494" t="s">
        <v>373</v>
      </c>
      <c r="D83" s="495">
        <f>'7. SIFCA Implementation Costs'!E9</f>
        <v>2287</v>
      </c>
      <c r="E83" s="495">
        <f>'8. SIFCA Enforcement Costs'!E9</f>
        <v>17200</v>
      </c>
      <c r="F83" s="495">
        <f>'7. SIFCA Implementation Costs'!F9</f>
        <v>42493.928571428572</v>
      </c>
      <c r="G83" s="495">
        <f>'8. SIFCA Enforcement Costs'!F9</f>
        <v>28575</v>
      </c>
      <c r="H83" s="495" t="s">
        <v>117</v>
      </c>
      <c r="I83" s="495" t="s">
        <v>117</v>
      </c>
      <c r="J83" s="495" t="s">
        <v>117</v>
      </c>
      <c r="K83" s="495" t="s">
        <v>117</v>
      </c>
      <c r="L83" s="495" t="s">
        <v>117</v>
      </c>
      <c r="M83" s="495" t="s">
        <v>117</v>
      </c>
      <c r="N83" s="496">
        <f t="shared" si="8"/>
        <v>2.287E-3</v>
      </c>
      <c r="O83" s="496">
        <f t="shared" si="9"/>
        <v>1.72E-2</v>
      </c>
      <c r="P83" s="496">
        <f t="shared" si="10"/>
        <v>4.2493928571428571E-2</v>
      </c>
      <c r="Q83" s="496">
        <f t="shared" si="11"/>
        <v>2.8575E-2</v>
      </c>
      <c r="R83" s="497">
        <f t="shared" si="12"/>
        <v>2.2390464285714284E-2</v>
      </c>
      <c r="S83" s="497">
        <f t="shared" si="13"/>
        <v>2.2887499999999998E-2</v>
      </c>
    </row>
    <row r="84" spans="1:19">
      <c r="A84" s="250" t="s">
        <v>1021</v>
      </c>
      <c r="B84" s="407" t="s">
        <v>387</v>
      </c>
      <c r="C84" s="494" t="s">
        <v>373</v>
      </c>
      <c r="D84" s="407" t="s">
        <v>117</v>
      </c>
      <c r="E84" s="407" t="s">
        <v>117</v>
      </c>
      <c r="F84" s="407" t="s">
        <v>117</v>
      </c>
      <c r="G84" s="407" t="s">
        <v>117</v>
      </c>
      <c r="H84" s="407" t="s">
        <v>117</v>
      </c>
      <c r="I84" s="407" t="s">
        <v>117</v>
      </c>
      <c r="J84" s="407" t="s">
        <v>117</v>
      </c>
      <c r="K84" s="407" t="s">
        <v>117</v>
      </c>
      <c r="L84" s="495" t="s">
        <v>117</v>
      </c>
      <c r="M84" s="495" t="s">
        <v>117</v>
      </c>
      <c r="N84" s="496">
        <f t="shared" si="8"/>
        <v>0</v>
      </c>
      <c r="O84" s="496">
        <f t="shared" si="9"/>
        <v>0</v>
      </c>
      <c r="P84" s="496">
        <f t="shared" si="10"/>
        <v>0</v>
      </c>
      <c r="Q84" s="496">
        <f t="shared" si="11"/>
        <v>0</v>
      </c>
      <c r="R84" s="497">
        <f t="shared" si="12"/>
        <v>0</v>
      </c>
      <c r="S84" s="497">
        <f t="shared" si="13"/>
        <v>0</v>
      </c>
    </row>
    <row r="85" spans="1:19">
      <c r="A85" s="274" t="s">
        <v>566</v>
      </c>
      <c r="B85" s="407" t="s">
        <v>387</v>
      </c>
      <c r="C85" s="494" t="s">
        <v>373</v>
      </c>
      <c r="D85" s="407" t="s">
        <v>117</v>
      </c>
      <c r="E85" s="407" t="s">
        <v>117</v>
      </c>
      <c r="F85" s="407" t="s">
        <v>117</v>
      </c>
      <c r="G85" s="407" t="s">
        <v>117</v>
      </c>
      <c r="H85" s="407" t="s">
        <v>117</v>
      </c>
      <c r="I85" s="407" t="s">
        <v>117</v>
      </c>
      <c r="J85" s="407" t="s">
        <v>117</v>
      </c>
      <c r="K85" s="407" t="s">
        <v>117</v>
      </c>
      <c r="L85" s="495" t="s">
        <v>117</v>
      </c>
      <c r="M85" s="495" t="s">
        <v>117</v>
      </c>
      <c r="N85" s="496">
        <f t="shared" si="8"/>
        <v>0</v>
      </c>
      <c r="O85" s="496">
        <f t="shared" si="9"/>
        <v>0</v>
      </c>
      <c r="P85" s="496">
        <f t="shared" si="10"/>
        <v>0</v>
      </c>
      <c r="Q85" s="496">
        <f t="shared" si="11"/>
        <v>0</v>
      </c>
      <c r="R85" s="497">
        <f t="shared" si="12"/>
        <v>0</v>
      </c>
      <c r="S85" s="497">
        <f t="shared" si="13"/>
        <v>0</v>
      </c>
    </row>
    <row r="86" spans="1:19">
      <c r="A86" s="250" t="s">
        <v>1022</v>
      </c>
      <c r="B86" s="407" t="s">
        <v>387</v>
      </c>
      <c r="C86" s="494" t="s">
        <v>373</v>
      </c>
      <c r="D86" s="407" t="s">
        <v>117</v>
      </c>
      <c r="E86" s="407" t="s">
        <v>117</v>
      </c>
      <c r="F86" s="407" t="s">
        <v>117</v>
      </c>
      <c r="G86" s="407" t="s">
        <v>117</v>
      </c>
      <c r="H86" s="407" t="s">
        <v>117</v>
      </c>
      <c r="I86" s="407" t="s">
        <v>117</v>
      </c>
      <c r="J86" s="407" t="s">
        <v>117</v>
      </c>
      <c r="K86" s="407" t="s">
        <v>117</v>
      </c>
      <c r="L86" s="495" t="s">
        <v>117</v>
      </c>
      <c r="M86" s="495" t="s">
        <v>117</v>
      </c>
      <c r="N86" s="496">
        <f t="shared" si="8"/>
        <v>0</v>
      </c>
      <c r="O86" s="496">
        <f t="shared" si="9"/>
        <v>0</v>
      </c>
      <c r="P86" s="496">
        <f t="shared" si="10"/>
        <v>0</v>
      </c>
      <c r="Q86" s="496">
        <f t="shared" si="11"/>
        <v>0</v>
      </c>
      <c r="R86" s="497">
        <f t="shared" si="12"/>
        <v>0</v>
      </c>
      <c r="S86" s="497">
        <f t="shared" si="13"/>
        <v>0</v>
      </c>
    </row>
    <row r="87" spans="1:19">
      <c r="A87" s="27" t="s">
        <v>1023</v>
      </c>
      <c r="B87" s="407" t="s">
        <v>387</v>
      </c>
      <c r="C87" s="494" t="s">
        <v>373</v>
      </c>
      <c r="D87" s="407" t="s">
        <v>117</v>
      </c>
      <c r="E87" s="407" t="s">
        <v>117</v>
      </c>
      <c r="F87" s="407" t="s">
        <v>117</v>
      </c>
      <c r="G87" s="407" t="s">
        <v>117</v>
      </c>
      <c r="H87" s="407" t="s">
        <v>117</v>
      </c>
      <c r="I87" s="407" t="s">
        <v>117</v>
      </c>
      <c r="J87" s="407" t="s">
        <v>117</v>
      </c>
      <c r="K87" s="407" t="s">
        <v>117</v>
      </c>
      <c r="L87" s="495" t="s">
        <v>117</v>
      </c>
      <c r="M87" s="495" t="s">
        <v>117</v>
      </c>
      <c r="N87" s="496">
        <f t="shared" si="8"/>
        <v>0</v>
      </c>
      <c r="O87" s="496">
        <f t="shared" si="9"/>
        <v>0</v>
      </c>
      <c r="P87" s="496">
        <f t="shared" si="10"/>
        <v>0</v>
      </c>
      <c r="Q87" s="496">
        <f t="shared" si="11"/>
        <v>0</v>
      </c>
      <c r="R87" s="497">
        <f t="shared" si="12"/>
        <v>0</v>
      </c>
      <c r="S87" s="497">
        <f t="shared" si="13"/>
        <v>0</v>
      </c>
    </row>
    <row r="88" spans="1:19">
      <c r="A88" s="27" t="s">
        <v>1024</v>
      </c>
      <c r="B88" s="407" t="s">
        <v>387</v>
      </c>
      <c r="C88" s="494" t="s">
        <v>373</v>
      </c>
      <c r="D88" s="407" t="s">
        <v>117</v>
      </c>
      <c r="E88" s="407" t="s">
        <v>117</v>
      </c>
      <c r="F88" s="407" t="s">
        <v>117</v>
      </c>
      <c r="G88" s="407" t="s">
        <v>117</v>
      </c>
      <c r="H88" s="407" t="s">
        <v>117</v>
      </c>
      <c r="I88" s="407" t="s">
        <v>117</v>
      </c>
      <c r="J88" s="407" t="s">
        <v>117</v>
      </c>
      <c r="K88" s="407" t="s">
        <v>117</v>
      </c>
      <c r="L88" s="495" t="s">
        <v>117</v>
      </c>
      <c r="M88" s="495" t="s">
        <v>117</v>
      </c>
      <c r="N88" s="496">
        <f t="shared" si="8"/>
        <v>0</v>
      </c>
      <c r="O88" s="496">
        <f t="shared" si="9"/>
        <v>0</v>
      </c>
      <c r="P88" s="496">
        <f t="shared" si="10"/>
        <v>0</v>
      </c>
      <c r="Q88" s="496">
        <f t="shared" si="11"/>
        <v>0</v>
      </c>
      <c r="R88" s="497">
        <f t="shared" si="12"/>
        <v>0</v>
      </c>
      <c r="S88" s="497">
        <f t="shared" si="13"/>
        <v>0</v>
      </c>
    </row>
    <row r="89" spans="1:19">
      <c r="A89" s="27" t="s">
        <v>1025</v>
      </c>
      <c r="B89" s="407" t="s">
        <v>387</v>
      </c>
      <c r="C89" s="494" t="s">
        <v>373</v>
      </c>
      <c r="D89" s="407" t="s">
        <v>117</v>
      </c>
      <c r="E89" s="407" t="s">
        <v>117</v>
      </c>
      <c r="F89" s="407" t="s">
        <v>117</v>
      </c>
      <c r="G89" s="407" t="s">
        <v>117</v>
      </c>
      <c r="H89" s="407" t="s">
        <v>117</v>
      </c>
      <c r="I89" s="407" t="s">
        <v>117</v>
      </c>
      <c r="J89" s="407" t="s">
        <v>117</v>
      </c>
      <c r="K89" s="407" t="s">
        <v>117</v>
      </c>
      <c r="L89" s="495" t="s">
        <v>117</v>
      </c>
      <c r="M89" s="495" t="s">
        <v>117</v>
      </c>
      <c r="N89" s="496">
        <f t="shared" si="8"/>
        <v>0</v>
      </c>
      <c r="O89" s="496">
        <f t="shared" si="9"/>
        <v>0</v>
      </c>
      <c r="P89" s="496">
        <f t="shared" si="10"/>
        <v>0</v>
      </c>
      <c r="Q89" s="496">
        <f t="shared" si="11"/>
        <v>0</v>
      </c>
      <c r="R89" s="497">
        <f t="shared" si="12"/>
        <v>0</v>
      </c>
      <c r="S89" s="497">
        <f t="shared" si="13"/>
        <v>0</v>
      </c>
    </row>
    <row r="90" spans="1:19">
      <c r="A90" s="32" t="s">
        <v>1026</v>
      </c>
      <c r="B90" s="407" t="s">
        <v>387</v>
      </c>
      <c r="C90" s="494" t="s">
        <v>373</v>
      </c>
      <c r="D90" s="407" t="s">
        <v>117</v>
      </c>
      <c r="E90" s="407" t="s">
        <v>117</v>
      </c>
      <c r="F90" s="407" t="s">
        <v>117</v>
      </c>
      <c r="G90" s="407" t="s">
        <v>117</v>
      </c>
      <c r="H90" s="407" t="s">
        <v>117</v>
      </c>
      <c r="I90" s="407" t="s">
        <v>117</v>
      </c>
      <c r="J90" s="407" t="s">
        <v>117</v>
      </c>
      <c r="K90" s="407" t="s">
        <v>117</v>
      </c>
      <c r="L90" s="495" t="s">
        <v>117</v>
      </c>
      <c r="M90" s="495" t="s">
        <v>117</v>
      </c>
      <c r="N90" s="496">
        <f t="shared" si="8"/>
        <v>0</v>
      </c>
      <c r="O90" s="496">
        <f t="shared" si="9"/>
        <v>0</v>
      </c>
      <c r="P90" s="496">
        <f t="shared" si="10"/>
        <v>0</v>
      </c>
      <c r="Q90" s="496">
        <f t="shared" si="11"/>
        <v>0</v>
      </c>
      <c r="R90" s="497">
        <f t="shared" si="12"/>
        <v>0</v>
      </c>
      <c r="S90" s="497">
        <f t="shared" si="13"/>
        <v>0</v>
      </c>
    </row>
    <row r="91" spans="1:19">
      <c r="A91" s="32" t="s">
        <v>1027</v>
      </c>
      <c r="B91" s="407" t="s">
        <v>387</v>
      </c>
      <c r="C91" s="494" t="s">
        <v>373</v>
      </c>
      <c r="D91" s="407" t="s">
        <v>117</v>
      </c>
      <c r="E91" s="407" t="s">
        <v>117</v>
      </c>
      <c r="F91" s="407" t="s">
        <v>117</v>
      </c>
      <c r="G91" s="407" t="s">
        <v>117</v>
      </c>
      <c r="H91" s="407" t="s">
        <v>117</v>
      </c>
      <c r="I91" s="407" t="s">
        <v>117</v>
      </c>
      <c r="J91" s="407" t="s">
        <v>117</v>
      </c>
      <c r="K91" s="407" t="s">
        <v>117</v>
      </c>
      <c r="L91" s="495" t="s">
        <v>117</v>
      </c>
      <c r="M91" s="495" t="s">
        <v>117</v>
      </c>
      <c r="N91" s="496">
        <f t="shared" si="8"/>
        <v>0</v>
      </c>
      <c r="O91" s="496">
        <f t="shared" si="9"/>
        <v>0</v>
      </c>
      <c r="P91" s="496">
        <f t="shared" si="10"/>
        <v>0</v>
      </c>
      <c r="Q91" s="496">
        <f t="shared" si="11"/>
        <v>0</v>
      </c>
      <c r="R91" s="497">
        <f t="shared" si="12"/>
        <v>0</v>
      </c>
      <c r="S91" s="497">
        <f t="shared" si="13"/>
        <v>0</v>
      </c>
    </row>
    <row r="92" spans="1:19">
      <c r="A92" s="32" t="s">
        <v>540</v>
      </c>
      <c r="B92" s="407" t="s">
        <v>387</v>
      </c>
      <c r="C92" s="494" t="s">
        <v>373</v>
      </c>
      <c r="D92" s="407" t="s">
        <v>117</v>
      </c>
      <c r="E92" s="407" t="s">
        <v>117</v>
      </c>
      <c r="F92" s="407" t="s">
        <v>117</v>
      </c>
      <c r="G92" s="407" t="s">
        <v>117</v>
      </c>
      <c r="H92" s="407" t="s">
        <v>117</v>
      </c>
      <c r="I92" s="407" t="s">
        <v>117</v>
      </c>
      <c r="J92" s="407" t="s">
        <v>117</v>
      </c>
      <c r="K92" s="407" t="s">
        <v>117</v>
      </c>
      <c r="L92" s="495" t="s">
        <v>117</v>
      </c>
      <c r="M92" s="495" t="s">
        <v>117</v>
      </c>
      <c r="N92" s="496">
        <f t="shared" si="8"/>
        <v>0</v>
      </c>
      <c r="O92" s="496">
        <f t="shared" si="9"/>
        <v>0</v>
      </c>
      <c r="P92" s="496">
        <f t="shared" si="10"/>
        <v>0</v>
      </c>
      <c r="Q92" s="496">
        <f t="shared" si="11"/>
        <v>0</v>
      </c>
      <c r="R92" s="497">
        <f t="shared" si="12"/>
        <v>0</v>
      </c>
      <c r="S92" s="497">
        <f t="shared" si="13"/>
        <v>0</v>
      </c>
    </row>
    <row r="93" spans="1:19">
      <c r="A93" s="32" t="s">
        <v>1028</v>
      </c>
      <c r="B93" s="407" t="s">
        <v>387</v>
      </c>
      <c r="C93" s="494" t="s">
        <v>373</v>
      </c>
      <c r="D93" s="407" t="s">
        <v>117</v>
      </c>
      <c r="E93" s="407" t="s">
        <v>117</v>
      </c>
      <c r="F93" s="407" t="s">
        <v>117</v>
      </c>
      <c r="G93" s="407" t="s">
        <v>117</v>
      </c>
      <c r="H93" s="407" t="s">
        <v>117</v>
      </c>
      <c r="I93" s="407" t="s">
        <v>117</v>
      </c>
      <c r="J93" s="407" t="s">
        <v>117</v>
      </c>
      <c r="K93" s="407" t="s">
        <v>117</v>
      </c>
      <c r="L93" s="495" t="s">
        <v>117</v>
      </c>
      <c r="M93" s="495" t="s">
        <v>117</v>
      </c>
      <c r="N93" s="496">
        <f t="shared" si="8"/>
        <v>0</v>
      </c>
      <c r="O93" s="496">
        <f t="shared" si="9"/>
        <v>0</v>
      </c>
      <c r="P93" s="496">
        <f t="shared" si="10"/>
        <v>0</v>
      </c>
      <c r="Q93" s="496">
        <f t="shared" si="11"/>
        <v>0</v>
      </c>
      <c r="R93" s="497">
        <f t="shared" si="12"/>
        <v>0</v>
      </c>
      <c r="S93" s="497">
        <f t="shared" si="13"/>
        <v>0</v>
      </c>
    </row>
    <row r="94" spans="1:19">
      <c r="A94" s="5" t="s">
        <v>1029</v>
      </c>
      <c r="B94" s="407" t="s">
        <v>387</v>
      </c>
      <c r="C94" s="494" t="s">
        <v>373</v>
      </c>
      <c r="D94" s="495">
        <f>'9. IoSIFCA Implementation Costs'!$E7:$E7</f>
        <v>2287</v>
      </c>
      <c r="E94" s="495" t="s">
        <v>117</v>
      </c>
      <c r="F94" s="495" t="s">
        <v>117</v>
      </c>
      <c r="G94" s="495" t="s">
        <v>117</v>
      </c>
      <c r="H94" s="495" t="s">
        <v>117</v>
      </c>
      <c r="I94" s="495" t="s">
        <v>117</v>
      </c>
      <c r="J94" s="495" t="s">
        <v>117</v>
      </c>
      <c r="K94" s="495" t="s">
        <v>117</v>
      </c>
      <c r="L94" s="495" t="s">
        <v>117</v>
      </c>
      <c r="M94" s="495" t="s">
        <v>117</v>
      </c>
      <c r="N94" s="496">
        <f t="shared" si="8"/>
        <v>2.287E-3</v>
      </c>
      <c r="O94" s="496">
        <f t="shared" si="9"/>
        <v>0</v>
      </c>
      <c r="P94" s="496">
        <f t="shared" si="10"/>
        <v>0</v>
      </c>
      <c r="Q94" s="496">
        <f t="shared" si="11"/>
        <v>0</v>
      </c>
      <c r="R94" s="497">
        <f t="shared" si="12"/>
        <v>1.1435E-3</v>
      </c>
      <c r="S94" s="497">
        <f t="shared" si="13"/>
        <v>0</v>
      </c>
    </row>
    <row r="95" spans="1:19">
      <c r="A95" s="673" t="s">
        <v>1038</v>
      </c>
      <c r="B95" s="674"/>
      <c r="C95" s="674"/>
      <c r="D95" s="674"/>
      <c r="E95" s="674"/>
      <c r="F95" s="674"/>
      <c r="G95" s="674"/>
      <c r="H95" s="674"/>
      <c r="I95" s="674"/>
      <c r="J95" s="674"/>
      <c r="K95" s="674"/>
      <c r="L95" s="674"/>
      <c r="M95" s="675"/>
      <c r="N95" s="59">
        <f>SUM(N40:N94)</f>
        <v>0.11963799999999999</v>
      </c>
      <c r="O95" s="59">
        <f>SUM(O40:O94)</f>
        <v>2.1182384000000001</v>
      </c>
      <c r="P95" s="59">
        <f>SUM(P40:P94)</f>
        <v>1.1046987142857141</v>
      </c>
      <c r="Q95" s="59">
        <f>SUM(Q40:Q94)</f>
        <v>2.3558528000000001</v>
      </c>
      <c r="R95" s="66">
        <f t="shared" si="12"/>
        <v>0.612168357142857</v>
      </c>
      <c r="S95" s="66">
        <f>(O95+Q95)/2</f>
        <v>2.2370456000000001</v>
      </c>
    </row>
    <row r="96" spans="1:19" s="280" customFormat="1">
      <c r="A96" s="407" t="s">
        <v>831</v>
      </c>
      <c r="B96" s="407" t="s">
        <v>388</v>
      </c>
      <c r="C96" s="499" t="s">
        <v>372</v>
      </c>
      <c r="D96" s="495" t="s">
        <v>117</v>
      </c>
      <c r="E96" s="495" t="s">
        <v>117</v>
      </c>
      <c r="F96" s="495" t="s">
        <v>117</v>
      </c>
      <c r="G96" s="495" t="s">
        <v>117</v>
      </c>
      <c r="H96" s="495" t="s">
        <v>117</v>
      </c>
      <c r="I96" s="495">
        <f>'22. MMO Enforcement Costs -Fish'!D45</f>
        <v>52150</v>
      </c>
      <c r="J96" s="495" t="s">
        <v>117</v>
      </c>
      <c r="K96" s="495">
        <f>'22. MMO Enforcement Costs -Fish'!D45</f>
        <v>52150</v>
      </c>
      <c r="L96" s="495" t="s">
        <v>117</v>
      </c>
      <c r="M96" s="495" t="s">
        <v>117</v>
      </c>
      <c r="N96" s="496">
        <f>SUM(D96,H96)/1000000</f>
        <v>0</v>
      </c>
      <c r="O96" s="496">
        <f>SUM(E96,I96)/1000000</f>
        <v>5.2150000000000002E-2</v>
      </c>
      <c r="P96" s="496">
        <f>SUM(F96,J96)/1000000</f>
        <v>0</v>
      </c>
      <c r="Q96" s="496">
        <f>SUM(G96,K96)/1000000</f>
        <v>5.2150000000000002E-2</v>
      </c>
      <c r="R96" s="497">
        <f t="shared" si="12"/>
        <v>0</v>
      </c>
      <c r="S96" s="497">
        <f t="shared" si="13"/>
        <v>5.2150000000000002E-2</v>
      </c>
    </row>
    <row r="97" spans="1:19" s="280" customFormat="1">
      <c r="A97" s="58" t="s">
        <v>995</v>
      </c>
      <c r="B97" s="407" t="s">
        <v>388</v>
      </c>
      <c r="C97" s="58" t="s">
        <v>373</v>
      </c>
      <c r="D97" s="495" t="s">
        <v>117</v>
      </c>
      <c r="E97" s="495" t="s">
        <v>117</v>
      </c>
      <c r="F97" s="495" t="s">
        <v>117</v>
      </c>
      <c r="G97" s="495" t="s">
        <v>117</v>
      </c>
      <c r="H97" s="495" t="s">
        <v>117</v>
      </c>
      <c r="I97" s="495" t="s">
        <v>117</v>
      </c>
      <c r="J97" s="495" t="s">
        <v>117</v>
      </c>
      <c r="K97" s="495" t="s">
        <v>117</v>
      </c>
      <c r="L97" s="495" t="s">
        <v>117</v>
      </c>
      <c r="M97" s="495" t="s">
        <v>117</v>
      </c>
      <c r="N97" s="495" t="s">
        <v>117</v>
      </c>
      <c r="O97" s="495" t="s">
        <v>117</v>
      </c>
      <c r="P97" s="495" t="s">
        <v>117</v>
      </c>
      <c r="Q97" s="495" t="s">
        <v>117</v>
      </c>
      <c r="R97" s="495" t="s">
        <v>117</v>
      </c>
      <c r="S97" s="495" t="s">
        <v>117</v>
      </c>
    </row>
    <row r="98" spans="1:19" s="280" customFormat="1">
      <c r="A98" s="58" t="s">
        <v>603</v>
      </c>
      <c r="B98" s="407" t="s">
        <v>388</v>
      </c>
      <c r="C98" s="58" t="s">
        <v>373</v>
      </c>
      <c r="D98" s="495" t="s">
        <v>117</v>
      </c>
      <c r="E98" s="495" t="s">
        <v>117</v>
      </c>
      <c r="F98" s="495" t="s">
        <v>117</v>
      </c>
      <c r="G98" s="495" t="s">
        <v>117</v>
      </c>
      <c r="H98" s="495" t="s">
        <v>117</v>
      </c>
      <c r="I98" s="495" t="s">
        <v>117</v>
      </c>
      <c r="J98" s="495" t="s">
        <v>117</v>
      </c>
      <c r="K98" s="495" t="s">
        <v>117</v>
      </c>
      <c r="L98" s="495" t="s">
        <v>117</v>
      </c>
      <c r="M98" s="495" t="s">
        <v>117</v>
      </c>
      <c r="N98" s="495" t="s">
        <v>117</v>
      </c>
      <c r="O98" s="495" t="s">
        <v>117</v>
      </c>
      <c r="P98" s="495" t="s">
        <v>117</v>
      </c>
      <c r="Q98" s="495" t="s">
        <v>117</v>
      </c>
      <c r="R98" s="495" t="s">
        <v>117</v>
      </c>
      <c r="S98" s="495" t="s">
        <v>117</v>
      </c>
    </row>
    <row r="99" spans="1:19" s="280" customFormat="1">
      <c r="A99" s="58" t="s">
        <v>994</v>
      </c>
      <c r="B99" s="407" t="s">
        <v>388</v>
      </c>
      <c r="C99" s="499" t="s">
        <v>372</v>
      </c>
      <c r="D99" s="495" t="s">
        <v>117</v>
      </c>
      <c r="E99" s="495" t="s">
        <v>117</v>
      </c>
      <c r="F99" s="495" t="s">
        <v>117</v>
      </c>
      <c r="G99" s="495" t="s">
        <v>117</v>
      </c>
      <c r="H99" s="495" t="s">
        <v>117</v>
      </c>
      <c r="I99" s="495" t="s">
        <v>117</v>
      </c>
      <c r="J99" s="495" t="s">
        <v>117</v>
      </c>
      <c r="K99" s="495" t="s">
        <v>117</v>
      </c>
      <c r="L99" s="495" t="s">
        <v>117</v>
      </c>
      <c r="M99" s="495" t="s">
        <v>117</v>
      </c>
      <c r="N99" s="495" t="s">
        <v>117</v>
      </c>
      <c r="O99" s="495" t="s">
        <v>117</v>
      </c>
      <c r="P99" s="495" t="s">
        <v>117</v>
      </c>
      <c r="Q99" s="495" t="s">
        <v>117</v>
      </c>
      <c r="R99" s="495" t="s">
        <v>117</v>
      </c>
      <c r="S99" s="495" t="s">
        <v>117</v>
      </c>
    </row>
    <row r="100" spans="1:19" s="280" customFormat="1">
      <c r="A100" s="58" t="s">
        <v>993</v>
      </c>
      <c r="B100" s="407" t="s">
        <v>388</v>
      </c>
      <c r="C100" s="58" t="s">
        <v>373</v>
      </c>
      <c r="D100" s="495" t="s">
        <v>117</v>
      </c>
      <c r="E100" s="495" t="s">
        <v>117</v>
      </c>
      <c r="F100" s="495" t="s">
        <v>117</v>
      </c>
      <c r="G100" s="495" t="s">
        <v>117</v>
      </c>
      <c r="H100" s="495" t="s">
        <v>117</v>
      </c>
      <c r="I100" s="495" t="s">
        <v>117</v>
      </c>
      <c r="J100" s="495" t="s">
        <v>117</v>
      </c>
      <c r="K100" s="495" t="s">
        <v>117</v>
      </c>
      <c r="L100" s="495" t="s">
        <v>117</v>
      </c>
      <c r="M100" s="495" t="s">
        <v>117</v>
      </c>
      <c r="N100" s="495" t="s">
        <v>117</v>
      </c>
      <c r="O100" s="495" t="s">
        <v>117</v>
      </c>
      <c r="P100" s="495" t="s">
        <v>117</v>
      </c>
      <c r="Q100" s="495" t="s">
        <v>117</v>
      </c>
      <c r="R100" s="495" t="s">
        <v>117</v>
      </c>
      <c r="S100" s="495" t="s">
        <v>117</v>
      </c>
    </row>
    <row r="101" spans="1:19" s="280" customFormat="1">
      <c r="A101" s="427" t="s">
        <v>833</v>
      </c>
      <c r="B101" s="407" t="s">
        <v>388</v>
      </c>
      <c r="C101" s="494" t="s">
        <v>130</v>
      </c>
      <c r="D101" s="495" t="s">
        <v>117</v>
      </c>
      <c r="E101" s="495" t="s">
        <v>117</v>
      </c>
      <c r="F101" s="495" t="s">
        <v>117</v>
      </c>
      <c r="G101" s="495" t="s">
        <v>117</v>
      </c>
      <c r="H101" s="495" t="s">
        <v>117</v>
      </c>
      <c r="I101" s="495">
        <f>'22. MMO Enforcement Costs -Fish'!D47</f>
        <v>79825</v>
      </c>
      <c r="J101" s="495" t="s">
        <v>117</v>
      </c>
      <c r="K101" s="495">
        <f>'22. MMO Enforcement Costs -Fish'!D47</f>
        <v>79825</v>
      </c>
      <c r="L101" s="495" t="s">
        <v>117</v>
      </c>
      <c r="M101" s="495" t="s">
        <v>117</v>
      </c>
      <c r="N101" s="496">
        <f t="shared" ref="N101:Q102" si="14">SUM(D101,H101)/1000000</f>
        <v>0</v>
      </c>
      <c r="O101" s="496">
        <f t="shared" si="14"/>
        <v>7.9824999999999993E-2</v>
      </c>
      <c r="P101" s="496">
        <f t="shared" si="14"/>
        <v>0</v>
      </c>
      <c r="Q101" s="496">
        <f t="shared" si="14"/>
        <v>7.9824999999999993E-2</v>
      </c>
      <c r="R101" s="497">
        <f t="shared" si="12"/>
        <v>0</v>
      </c>
      <c r="S101" s="497">
        <f t="shared" si="13"/>
        <v>7.9824999999999993E-2</v>
      </c>
    </row>
    <row r="102" spans="1:19" s="280" customFormat="1">
      <c r="A102" s="427" t="s">
        <v>834</v>
      </c>
      <c r="B102" s="407" t="s">
        <v>388</v>
      </c>
      <c r="C102" s="494" t="s">
        <v>130</v>
      </c>
      <c r="D102" s="495" t="s">
        <v>117</v>
      </c>
      <c r="E102" s="495" t="s">
        <v>117</v>
      </c>
      <c r="F102" s="495" t="s">
        <v>117</v>
      </c>
      <c r="G102" s="495" t="s">
        <v>117</v>
      </c>
      <c r="H102" s="495" t="s">
        <v>117</v>
      </c>
      <c r="I102" s="495">
        <f>'22. MMO Enforcement Costs -Fish'!D48</f>
        <v>79825</v>
      </c>
      <c r="J102" s="495" t="s">
        <v>117</v>
      </c>
      <c r="K102" s="495">
        <f>'22. MMO Enforcement Costs -Fish'!D48</f>
        <v>79825</v>
      </c>
      <c r="L102" s="495" t="s">
        <v>117</v>
      </c>
      <c r="M102" s="495" t="s">
        <v>117</v>
      </c>
      <c r="N102" s="496">
        <f t="shared" si="14"/>
        <v>0</v>
      </c>
      <c r="O102" s="496">
        <f t="shared" si="14"/>
        <v>7.9824999999999993E-2</v>
      </c>
      <c r="P102" s="496">
        <f t="shared" si="14"/>
        <v>0</v>
      </c>
      <c r="Q102" s="496">
        <f t="shared" si="14"/>
        <v>7.9824999999999993E-2</v>
      </c>
      <c r="R102" s="497">
        <f t="shared" si="12"/>
        <v>0</v>
      </c>
      <c r="S102" s="497">
        <f t="shared" si="13"/>
        <v>7.9824999999999993E-2</v>
      </c>
    </row>
    <row r="103" spans="1:19" s="280" customFormat="1">
      <c r="A103" s="58" t="s">
        <v>992</v>
      </c>
      <c r="B103" s="407" t="s">
        <v>388</v>
      </c>
      <c r="C103" s="58" t="s">
        <v>373</v>
      </c>
      <c r="D103" s="495" t="s">
        <v>117</v>
      </c>
      <c r="E103" s="495" t="s">
        <v>117</v>
      </c>
      <c r="F103" s="495" t="s">
        <v>117</v>
      </c>
      <c r="G103" s="495" t="s">
        <v>117</v>
      </c>
      <c r="H103" s="495" t="s">
        <v>117</v>
      </c>
      <c r="I103" s="495" t="s">
        <v>117</v>
      </c>
      <c r="J103" s="495" t="s">
        <v>117</v>
      </c>
      <c r="K103" s="495" t="s">
        <v>117</v>
      </c>
      <c r="L103" s="495" t="s">
        <v>117</v>
      </c>
      <c r="M103" s="495" t="s">
        <v>117</v>
      </c>
      <c r="N103" s="495" t="s">
        <v>117</v>
      </c>
      <c r="O103" s="495" t="s">
        <v>117</v>
      </c>
      <c r="P103" s="495" t="s">
        <v>117</v>
      </c>
      <c r="Q103" s="495" t="s">
        <v>117</v>
      </c>
      <c r="R103" s="495" t="s">
        <v>117</v>
      </c>
      <c r="S103" s="495" t="s">
        <v>117</v>
      </c>
    </row>
    <row r="104" spans="1:19" s="280" customFormat="1">
      <c r="A104" s="427" t="s">
        <v>835</v>
      </c>
      <c r="B104" s="407" t="s">
        <v>388</v>
      </c>
      <c r="C104" s="499" t="s">
        <v>372</v>
      </c>
      <c r="D104" s="495" t="s">
        <v>117</v>
      </c>
      <c r="E104" s="495" t="s">
        <v>117</v>
      </c>
      <c r="F104" s="495" t="s">
        <v>117</v>
      </c>
      <c r="G104" s="495" t="s">
        <v>117</v>
      </c>
      <c r="H104" s="495" t="s">
        <v>117</v>
      </c>
      <c r="I104" s="495">
        <f>'22. MMO Enforcement Costs -Fish'!D49</f>
        <v>79825</v>
      </c>
      <c r="J104" s="495" t="s">
        <v>117</v>
      </c>
      <c r="K104" s="495">
        <f>'22. MMO Enforcement Costs -Fish'!D49</f>
        <v>79825</v>
      </c>
      <c r="L104" s="495" t="s">
        <v>117</v>
      </c>
      <c r="M104" s="495" t="s">
        <v>117</v>
      </c>
      <c r="N104" s="496">
        <f>SUM(D104,H104)/1000000</f>
        <v>0</v>
      </c>
      <c r="O104" s="496">
        <f>SUM(E104,I104)/1000000</f>
        <v>7.9824999999999993E-2</v>
      </c>
      <c r="P104" s="496">
        <f>SUM(F104,J104)/1000000</f>
        <v>0</v>
      </c>
      <c r="Q104" s="496">
        <f>SUM(G104,K104)/1000000</f>
        <v>7.9824999999999993E-2</v>
      </c>
      <c r="R104" s="497">
        <f t="shared" si="12"/>
        <v>0</v>
      </c>
      <c r="S104" s="497">
        <f t="shared" si="13"/>
        <v>7.9824999999999993E-2</v>
      </c>
    </row>
    <row r="105" spans="1:19" s="280" customFormat="1">
      <c r="A105" s="58" t="s">
        <v>991</v>
      </c>
      <c r="B105" s="407" t="s">
        <v>388</v>
      </c>
      <c r="C105" s="58" t="s">
        <v>373</v>
      </c>
      <c r="D105" s="495" t="s">
        <v>117</v>
      </c>
      <c r="E105" s="495" t="s">
        <v>117</v>
      </c>
      <c r="F105" s="495" t="s">
        <v>117</v>
      </c>
      <c r="G105" s="495" t="s">
        <v>117</v>
      </c>
      <c r="H105" s="495" t="s">
        <v>117</v>
      </c>
      <c r="I105" s="495" t="s">
        <v>117</v>
      </c>
      <c r="J105" s="495" t="s">
        <v>117</v>
      </c>
      <c r="K105" s="495" t="s">
        <v>117</v>
      </c>
      <c r="L105" s="495" t="s">
        <v>117</v>
      </c>
      <c r="M105" s="495" t="s">
        <v>117</v>
      </c>
      <c r="N105" s="495" t="s">
        <v>117</v>
      </c>
      <c r="O105" s="495" t="s">
        <v>117</v>
      </c>
      <c r="P105" s="495" t="s">
        <v>117</v>
      </c>
      <c r="Q105" s="495" t="s">
        <v>117</v>
      </c>
      <c r="R105" s="495" t="s">
        <v>117</v>
      </c>
      <c r="S105" s="495" t="s">
        <v>117</v>
      </c>
    </row>
    <row r="106" spans="1:19" s="280" customFormat="1">
      <c r="A106" s="58" t="s">
        <v>990</v>
      </c>
      <c r="B106" s="407" t="s">
        <v>388</v>
      </c>
      <c r="C106" s="58" t="s">
        <v>373</v>
      </c>
      <c r="D106" s="495" t="s">
        <v>117</v>
      </c>
      <c r="E106" s="495" t="s">
        <v>117</v>
      </c>
      <c r="F106" s="495" t="s">
        <v>117</v>
      </c>
      <c r="G106" s="495" t="s">
        <v>117</v>
      </c>
      <c r="H106" s="495" t="s">
        <v>117</v>
      </c>
      <c r="I106" s="495" t="s">
        <v>117</v>
      </c>
      <c r="J106" s="495" t="s">
        <v>117</v>
      </c>
      <c r="K106" s="495" t="s">
        <v>117</v>
      </c>
      <c r="L106" s="495" t="s">
        <v>117</v>
      </c>
      <c r="M106" s="495" t="s">
        <v>117</v>
      </c>
      <c r="N106" s="495" t="s">
        <v>117</v>
      </c>
      <c r="O106" s="495" t="s">
        <v>117</v>
      </c>
      <c r="P106" s="495" t="s">
        <v>117</v>
      </c>
      <c r="Q106" s="495" t="s">
        <v>117</v>
      </c>
      <c r="R106" s="495" t="s">
        <v>117</v>
      </c>
      <c r="S106" s="495" t="s">
        <v>117</v>
      </c>
    </row>
    <row r="107" spans="1:19" s="280" customFormat="1">
      <c r="A107" s="63" t="s">
        <v>901</v>
      </c>
      <c r="B107" s="407" t="s">
        <v>388</v>
      </c>
      <c r="C107" s="58" t="s">
        <v>130</v>
      </c>
      <c r="D107" s="495" t="s">
        <v>117</v>
      </c>
      <c r="E107" s="495" t="s">
        <v>117</v>
      </c>
      <c r="F107" s="495" t="s">
        <v>117</v>
      </c>
      <c r="G107" s="495" t="s">
        <v>117</v>
      </c>
      <c r="H107" s="495" t="s">
        <v>117</v>
      </c>
      <c r="I107" s="495">
        <f>'22. MMO Enforcement Costs -Fish'!D50</f>
        <v>79825</v>
      </c>
      <c r="J107" s="495" t="s">
        <v>117</v>
      </c>
      <c r="K107" s="495">
        <f>'22. MMO Enforcement Costs -Fish'!D50</f>
        <v>79825</v>
      </c>
      <c r="L107" s="495" t="s">
        <v>117</v>
      </c>
      <c r="M107" s="495" t="s">
        <v>117</v>
      </c>
      <c r="N107" s="496">
        <f>SUM(D107,H107)/1000000</f>
        <v>0</v>
      </c>
      <c r="O107" s="496">
        <f>SUM(E107,I107)/1000000</f>
        <v>7.9824999999999993E-2</v>
      </c>
      <c r="P107" s="496">
        <f>SUM(F107,J107)/1000000</f>
        <v>0</v>
      </c>
      <c r="Q107" s="496">
        <f>SUM(G107,K107)/1000000</f>
        <v>7.9824999999999993E-2</v>
      </c>
      <c r="R107" s="497">
        <f>(N107+P107)/2</f>
        <v>0</v>
      </c>
      <c r="S107" s="497">
        <f>(O107+Q107)/2</f>
        <v>7.9824999999999993E-2</v>
      </c>
    </row>
    <row r="108" spans="1:19" s="280" customFormat="1">
      <c r="A108" s="58" t="s">
        <v>989</v>
      </c>
      <c r="B108" s="407" t="s">
        <v>388</v>
      </c>
      <c r="C108" s="58" t="s">
        <v>373</v>
      </c>
      <c r="D108" s="495" t="s">
        <v>117</v>
      </c>
      <c r="E108" s="495" t="s">
        <v>117</v>
      </c>
      <c r="F108" s="495" t="s">
        <v>117</v>
      </c>
      <c r="G108" s="495" t="s">
        <v>117</v>
      </c>
      <c r="H108" s="495" t="s">
        <v>117</v>
      </c>
      <c r="I108" s="495" t="s">
        <v>117</v>
      </c>
      <c r="J108" s="495" t="s">
        <v>117</v>
      </c>
      <c r="K108" s="495" t="s">
        <v>117</v>
      </c>
      <c r="L108" s="495" t="s">
        <v>117</v>
      </c>
      <c r="M108" s="495" t="s">
        <v>117</v>
      </c>
      <c r="N108" s="495" t="s">
        <v>117</v>
      </c>
      <c r="O108" s="495" t="s">
        <v>117</v>
      </c>
      <c r="P108" s="495" t="s">
        <v>117</v>
      </c>
      <c r="Q108" s="495" t="s">
        <v>117</v>
      </c>
      <c r="R108" s="495" t="s">
        <v>117</v>
      </c>
      <c r="S108" s="495" t="s">
        <v>117</v>
      </c>
    </row>
    <row r="109" spans="1:19" s="280" customFormat="1">
      <c r="A109" s="58" t="s">
        <v>988</v>
      </c>
      <c r="B109" s="407" t="s">
        <v>388</v>
      </c>
      <c r="C109" s="58" t="s">
        <v>373</v>
      </c>
      <c r="D109" s="495" t="s">
        <v>117</v>
      </c>
      <c r="E109" s="495" t="s">
        <v>117</v>
      </c>
      <c r="F109" s="495" t="s">
        <v>117</v>
      </c>
      <c r="G109" s="495" t="s">
        <v>117</v>
      </c>
      <c r="H109" s="495" t="s">
        <v>117</v>
      </c>
      <c r="I109" s="495" t="s">
        <v>117</v>
      </c>
      <c r="J109" s="495" t="s">
        <v>117</v>
      </c>
      <c r="K109" s="495" t="s">
        <v>117</v>
      </c>
      <c r="L109" s="495" t="s">
        <v>117</v>
      </c>
      <c r="M109" s="495" t="s">
        <v>117</v>
      </c>
      <c r="N109" s="495" t="s">
        <v>117</v>
      </c>
      <c r="O109" s="495" t="s">
        <v>117</v>
      </c>
      <c r="P109" s="495" t="s">
        <v>117</v>
      </c>
      <c r="Q109" s="495" t="s">
        <v>117</v>
      </c>
      <c r="R109" s="495" t="s">
        <v>117</v>
      </c>
      <c r="S109" s="495" t="s">
        <v>117</v>
      </c>
    </row>
    <row r="110" spans="1:19" s="280" customFormat="1">
      <c r="A110" s="427" t="s">
        <v>837</v>
      </c>
      <c r="B110" s="407" t="s">
        <v>388</v>
      </c>
      <c r="C110" s="499" t="s">
        <v>372</v>
      </c>
      <c r="D110" s="495" t="s">
        <v>117</v>
      </c>
      <c r="E110" s="495" t="s">
        <v>117</v>
      </c>
      <c r="F110" s="495" t="s">
        <v>117</v>
      </c>
      <c r="G110" s="495" t="s">
        <v>117</v>
      </c>
      <c r="H110" s="495" t="s">
        <v>117</v>
      </c>
      <c r="I110" s="495">
        <f>'22. MMO Enforcement Costs -Fish'!D51</f>
        <v>79825</v>
      </c>
      <c r="J110" s="495" t="s">
        <v>117</v>
      </c>
      <c r="K110" s="495">
        <f>'22. MMO Enforcement Costs -Fish'!D51</f>
        <v>79825</v>
      </c>
      <c r="L110" s="495" t="s">
        <v>117</v>
      </c>
      <c r="M110" s="495" t="s">
        <v>117</v>
      </c>
      <c r="N110" s="496">
        <f>SUM(D110,H110)/1000000</f>
        <v>0</v>
      </c>
      <c r="O110" s="496">
        <f>SUM(E110,I110)/1000000</f>
        <v>7.9824999999999993E-2</v>
      </c>
      <c r="P110" s="496">
        <f>SUM(F110,J110)/1000000</f>
        <v>0</v>
      </c>
      <c r="Q110" s="496">
        <f>SUM(G110,K110)/1000000</f>
        <v>7.9824999999999993E-2</v>
      </c>
      <c r="R110" s="497">
        <f t="shared" si="12"/>
        <v>0</v>
      </c>
      <c r="S110" s="497">
        <f t="shared" si="13"/>
        <v>7.9824999999999993E-2</v>
      </c>
    </row>
    <row r="111" spans="1:19" s="280" customFormat="1">
      <c r="A111" s="58" t="s">
        <v>987</v>
      </c>
      <c r="B111" s="407" t="s">
        <v>388</v>
      </c>
      <c r="C111" s="58" t="s">
        <v>130</v>
      </c>
      <c r="D111" s="495" t="s">
        <v>117</v>
      </c>
      <c r="E111" s="495" t="s">
        <v>117</v>
      </c>
      <c r="F111" s="495" t="s">
        <v>117</v>
      </c>
      <c r="G111" s="495" t="s">
        <v>117</v>
      </c>
      <c r="H111" s="495" t="s">
        <v>117</v>
      </c>
      <c r="I111" s="495" t="s">
        <v>117</v>
      </c>
      <c r="J111" s="495" t="s">
        <v>117</v>
      </c>
      <c r="K111" s="495" t="s">
        <v>117</v>
      </c>
      <c r="L111" s="495" t="s">
        <v>117</v>
      </c>
      <c r="M111" s="495" t="s">
        <v>117</v>
      </c>
      <c r="N111" s="495" t="s">
        <v>117</v>
      </c>
      <c r="O111" s="495" t="s">
        <v>117</v>
      </c>
      <c r="P111" s="495" t="s">
        <v>117</v>
      </c>
      <c r="Q111" s="495" t="s">
        <v>117</v>
      </c>
      <c r="R111" s="495" t="s">
        <v>117</v>
      </c>
      <c r="S111" s="495" t="s">
        <v>117</v>
      </c>
    </row>
    <row r="112" spans="1:19" s="280" customFormat="1">
      <c r="A112" s="58" t="s">
        <v>986</v>
      </c>
      <c r="B112" s="407" t="s">
        <v>388</v>
      </c>
      <c r="C112" s="58" t="s">
        <v>130</v>
      </c>
      <c r="D112" s="495" t="s">
        <v>117</v>
      </c>
      <c r="E112" s="495" t="s">
        <v>117</v>
      </c>
      <c r="F112" s="495" t="s">
        <v>117</v>
      </c>
      <c r="G112" s="495" t="s">
        <v>117</v>
      </c>
      <c r="H112" s="495" t="s">
        <v>117</v>
      </c>
      <c r="I112" s="495" t="s">
        <v>117</v>
      </c>
      <c r="J112" s="495" t="s">
        <v>117</v>
      </c>
      <c r="K112" s="495" t="s">
        <v>117</v>
      </c>
      <c r="L112" s="495" t="s">
        <v>117</v>
      </c>
      <c r="M112" s="495" t="s">
        <v>117</v>
      </c>
      <c r="N112" s="495" t="s">
        <v>117</v>
      </c>
      <c r="O112" s="495" t="s">
        <v>117</v>
      </c>
      <c r="P112" s="495" t="s">
        <v>117</v>
      </c>
      <c r="Q112" s="495" t="s">
        <v>117</v>
      </c>
      <c r="R112" s="495" t="s">
        <v>117</v>
      </c>
      <c r="S112" s="495" t="s">
        <v>117</v>
      </c>
    </row>
    <row r="113" spans="1:19" s="280" customFormat="1">
      <c r="A113" s="58" t="s">
        <v>985</v>
      </c>
      <c r="B113" s="407" t="s">
        <v>388</v>
      </c>
      <c r="C113" s="58" t="s">
        <v>130</v>
      </c>
      <c r="D113" s="495" t="s">
        <v>117</v>
      </c>
      <c r="E113" s="495" t="s">
        <v>117</v>
      </c>
      <c r="F113" s="495" t="s">
        <v>117</v>
      </c>
      <c r="G113" s="495" t="s">
        <v>117</v>
      </c>
      <c r="H113" s="495" t="s">
        <v>117</v>
      </c>
      <c r="I113" s="495" t="s">
        <v>117</v>
      </c>
      <c r="J113" s="495" t="s">
        <v>117</v>
      </c>
      <c r="K113" s="495" t="s">
        <v>117</v>
      </c>
      <c r="L113" s="495" t="s">
        <v>117</v>
      </c>
      <c r="M113" s="495" t="s">
        <v>117</v>
      </c>
      <c r="N113" s="495" t="s">
        <v>117</v>
      </c>
      <c r="O113" s="495" t="s">
        <v>117</v>
      </c>
      <c r="P113" s="495" t="s">
        <v>117</v>
      </c>
      <c r="Q113" s="495" t="s">
        <v>117</v>
      </c>
      <c r="R113" s="495" t="s">
        <v>117</v>
      </c>
      <c r="S113" s="495" t="s">
        <v>117</v>
      </c>
    </row>
    <row r="114" spans="1:19" s="280" customFormat="1" ht="12" customHeight="1">
      <c r="A114" s="469" t="s">
        <v>972</v>
      </c>
      <c r="B114" s="407" t="s">
        <v>388</v>
      </c>
      <c r="C114" s="494" t="s">
        <v>373</v>
      </c>
      <c r="D114" s="495">
        <f>'13. EIFCA Implementation Costs'!E7</f>
        <v>2287</v>
      </c>
      <c r="E114" s="495">
        <f>'14. EIFCA Enforcement Costs'!E7</f>
        <v>17200</v>
      </c>
      <c r="F114" s="495">
        <f>'13. EIFCA Implementation Costs'!F7</f>
        <v>42493.928571428572</v>
      </c>
      <c r="G114" s="495">
        <f>'14. EIFCA Enforcement Costs'!F7</f>
        <v>117500</v>
      </c>
      <c r="H114" s="495" t="s">
        <v>117</v>
      </c>
      <c r="I114" s="495" t="s">
        <v>117</v>
      </c>
      <c r="J114" s="495" t="s">
        <v>117</v>
      </c>
      <c r="K114" s="495" t="s">
        <v>117</v>
      </c>
      <c r="L114" s="495" t="s">
        <v>117</v>
      </c>
      <c r="M114" s="495" t="s">
        <v>117</v>
      </c>
      <c r="N114" s="496">
        <f t="shared" ref="N114:Q115" si="15">SUM(D114,H114)/1000000</f>
        <v>2.287E-3</v>
      </c>
      <c r="O114" s="496">
        <f t="shared" si="15"/>
        <v>1.72E-2</v>
      </c>
      <c r="P114" s="496">
        <f t="shared" si="15"/>
        <v>4.2493928571428571E-2</v>
      </c>
      <c r="Q114" s="496">
        <f t="shared" si="15"/>
        <v>0.11749999999999999</v>
      </c>
      <c r="R114" s="497">
        <f t="shared" si="12"/>
        <v>2.2390464285714284E-2</v>
      </c>
      <c r="S114" s="497">
        <f t="shared" si="13"/>
        <v>6.7349999999999993E-2</v>
      </c>
    </row>
    <row r="115" spans="1:19" s="280" customFormat="1" ht="12.75" customHeight="1">
      <c r="A115" s="469" t="s">
        <v>973</v>
      </c>
      <c r="B115" s="407" t="s">
        <v>388</v>
      </c>
      <c r="C115" s="494" t="s">
        <v>373</v>
      </c>
      <c r="D115" s="495" t="s">
        <v>117</v>
      </c>
      <c r="E115" s="495" t="s">
        <v>117</v>
      </c>
      <c r="F115" s="495" t="s">
        <v>117</v>
      </c>
      <c r="G115" s="495" t="s">
        <v>117</v>
      </c>
      <c r="H115" s="495" t="s">
        <v>117</v>
      </c>
      <c r="I115" s="495" t="s">
        <v>117</v>
      </c>
      <c r="J115" s="495" t="s">
        <v>117</v>
      </c>
      <c r="K115" s="495" t="s">
        <v>117</v>
      </c>
      <c r="L115" s="495" t="s">
        <v>117</v>
      </c>
      <c r="M115" s="495" t="s">
        <v>117</v>
      </c>
      <c r="N115" s="496">
        <f t="shared" si="15"/>
        <v>0</v>
      </c>
      <c r="O115" s="496">
        <f t="shared" si="15"/>
        <v>0</v>
      </c>
      <c r="P115" s="496">
        <f t="shared" si="15"/>
        <v>0</v>
      </c>
      <c r="Q115" s="496">
        <f t="shared" si="15"/>
        <v>0</v>
      </c>
      <c r="R115" s="497">
        <f t="shared" si="12"/>
        <v>0</v>
      </c>
      <c r="S115" s="497">
        <f t="shared" si="13"/>
        <v>0</v>
      </c>
    </row>
    <row r="116" spans="1:19" s="280" customFormat="1">
      <c r="A116" s="469" t="s">
        <v>974</v>
      </c>
      <c r="B116" s="407" t="s">
        <v>388</v>
      </c>
      <c r="C116" s="494" t="s">
        <v>373</v>
      </c>
      <c r="D116" s="495" t="s">
        <v>117</v>
      </c>
      <c r="E116" s="495" t="s">
        <v>117</v>
      </c>
      <c r="F116" s="495" t="s">
        <v>117</v>
      </c>
      <c r="G116" s="495" t="s">
        <v>117</v>
      </c>
      <c r="H116" s="495">
        <f>'20.MMO Implementation Costs-Rec'!E54</f>
        <v>2287</v>
      </c>
      <c r="I116" s="495">
        <f>'21. MMO Enforcement Costs -Rec'!E52</f>
        <v>789.9</v>
      </c>
      <c r="J116" s="495">
        <f>'20.MMO Implementation Costs-Rec'!F54</f>
        <v>6801</v>
      </c>
      <c r="K116" s="495">
        <f>'21. MMO Enforcement Costs -Rec'!F52</f>
        <v>11954.8</v>
      </c>
      <c r="L116" s="495" t="s">
        <v>117</v>
      </c>
      <c r="M116" s="495" t="s">
        <v>117</v>
      </c>
      <c r="N116" s="496">
        <f>SUM(D116,H116)/1000000</f>
        <v>2.287E-3</v>
      </c>
      <c r="O116" s="496">
        <f>SUM(E116,I116)/1000000</f>
        <v>7.8989999999999996E-4</v>
      </c>
      <c r="P116" s="496">
        <f>SUM(F116,J116)/1000000</f>
        <v>6.8009999999999998E-3</v>
      </c>
      <c r="Q116" s="496">
        <f>SUM(G116,K116)/1000000</f>
        <v>1.19548E-2</v>
      </c>
      <c r="R116" s="497">
        <f t="shared" si="12"/>
        <v>4.5439999999999994E-3</v>
      </c>
      <c r="S116" s="497">
        <f t="shared" si="13"/>
        <v>6.3723499999999997E-3</v>
      </c>
    </row>
    <row r="117" spans="1:19" s="280" customFormat="1" ht="15" customHeight="1">
      <c r="A117" s="469" t="s">
        <v>975</v>
      </c>
      <c r="B117" s="407" t="s">
        <v>388</v>
      </c>
      <c r="C117" s="494" t="s">
        <v>373</v>
      </c>
      <c r="D117" s="495">
        <f>'13. EIFCA Implementation Costs'!E10</f>
        <v>2287</v>
      </c>
      <c r="E117" s="495">
        <f>'14. EIFCA Enforcement Costs'!E10</f>
        <v>17200</v>
      </c>
      <c r="F117" s="495">
        <f>'13. EIFCA Implementation Costs'!F10</f>
        <v>42493.928571428572</v>
      </c>
      <c r="G117" s="495">
        <f>'14. EIFCA Enforcement Costs'!F10</f>
        <v>13072</v>
      </c>
      <c r="H117" s="495">
        <f>'20.MMO Implementation Costs-Rec'!E55</f>
        <v>2287</v>
      </c>
      <c r="I117" s="495">
        <f>'21. MMO Enforcement Costs -Rec'!E53</f>
        <v>789.9</v>
      </c>
      <c r="J117" s="495">
        <f>'20.MMO Implementation Costs-Rec'!F55</f>
        <v>6801</v>
      </c>
      <c r="K117" s="495">
        <f>'21. MMO Enforcement Costs -Rec'!F53</f>
        <v>11954.8</v>
      </c>
      <c r="L117" s="495">
        <f>'24. Signage Costs'!G25</f>
        <v>100</v>
      </c>
      <c r="M117" s="495">
        <f>'24. Signage Costs'!H25</f>
        <v>0</v>
      </c>
      <c r="N117" s="496">
        <f>SUM(D117,H117,L117)/1000000</f>
        <v>4.6740000000000002E-3</v>
      </c>
      <c r="O117" s="496">
        <f>SUM(E117,I117,M117)/1000000</f>
        <v>1.7989900000000003E-2</v>
      </c>
      <c r="P117" s="496">
        <f>SUM(F117,J117,L117)/1000000</f>
        <v>4.9394928571428576E-2</v>
      </c>
      <c r="Q117" s="496">
        <f>SUM(G117,K117,M117)/1000000</f>
        <v>2.5026799999999998E-2</v>
      </c>
      <c r="R117" s="497">
        <f t="shared" si="12"/>
        <v>2.7034464285714287E-2</v>
      </c>
      <c r="S117" s="497">
        <f t="shared" si="13"/>
        <v>2.1508350000000002E-2</v>
      </c>
    </row>
    <row r="118" spans="1:19" s="280" customFormat="1">
      <c r="A118" s="469" t="s">
        <v>976</v>
      </c>
      <c r="B118" s="407" t="s">
        <v>388</v>
      </c>
      <c r="C118" s="494" t="s">
        <v>373</v>
      </c>
      <c r="D118" s="495">
        <f>'13. EIFCA Implementation Costs'!E11</f>
        <v>2287</v>
      </c>
      <c r="E118" s="495">
        <f>'14. EIFCA Enforcement Costs'!E11</f>
        <v>17200</v>
      </c>
      <c r="F118" s="495">
        <f>'13. EIFCA Implementation Costs'!F11</f>
        <v>42493.928571428572</v>
      </c>
      <c r="G118" s="495">
        <f>'14. EIFCA Enforcement Costs'!F11</f>
        <v>11572</v>
      </c>
      <c r="H118" s="495">
        <f>'20.MMO Implementation Costs-Rec'!E56</f>
        <v>2287</v>
      </c>
      <c r="I118" s="495">
        <f>'21. MMO Enforcement Costs -Rec'!E54</f>
        <v>789.9</v>
      </c>
      <c r="J118" s="495">
        <f>'20.MMO Implementation Costs-Rec'!F56</f>
        <v>6801</v>
      </c>
      <c r="K118" s="495">
        <f>'21. MMO Enforcement Costs -Rec'!F54</f>
        <v>11954.8</v>
      </c>
      <c r="L118" s="495">
        <f>'24. Signage Costs'!G26</f>
        <v>100</v>
      </c>
      <c r="M118" s="495">
        <f>'24. Signage Costs'!H26</f>
        <v>0</v>
      </c>
      <c r="N118" s="496">
        <f t="shared" ref="N118:N126" si="16">SUM(D118,H118,L118)/1000000</f>
        <v>4.6740000000000002E-3</v>
      </c>
      <c r="O118" s="496">
        <f t="shared" ref="O118:O126" si="17">SUM(E118,I118,M118)/1000000</f>
        <v>1.7989900000000003E-2</v>
      </c>
      <c r="P118" s="496">
        <f t="shared" ref="P118:P126" si="18">SUM(F118,J118,L118)/1000000</f>
        <v>4.9394928571428576E-2</v>
      </c>
      <c r="Q118" s="496">
        <f t="shared" ref="Q118:Q126" si="19">SUM(G118,K118,M118)/1000000</f>
        <v>2.35268E-2</v>
      </c>
      <c r="R118" s="497">
        <f t="shared" si="12"/>
        <v>2.7034464285714287E-2</v>
      </c>
      <c r="S118" s="497">
        <f t="shared" si="13"/>
        <v>2.0758350000000002E-2</v>
      </c>
    </row>
    <row r="119" spans="1:19" s="280" customFormat="1">
      <c r="A119" s="469" t="s">
        <v>977</v>
      </c>
      <c r="B119" s="407" t="s">
        <v>388</v>
      </c>
      <c r="C119" s="494" t="s">
        <v>373</v>
      </c>
      <c r="D119" s="495" t="s">
        <v>117</v>
      </c>
      <c r="E119" s="495" t="s">
        <v>117</v>
      </c>
      <c r="F119" s="495" t="s">
        <v>117</v>
      </c>
      <c r="G119" s="495" t="s">
        <v>117</v>
      </c>
      <c r="H119" s="495">
        <f>'20.MMO Implementation Costs-Rec'!E57</f>
        <v>2287</v>
      </c>
      <c r="I119" s="495">
        <f>'21. MMO Enforcement Costs -Rec'!E55</f>
        <v>789.9</v>
      </c>
      <c r="J119" s="495">
        <f>'20.MMO Implementation Costs-Rec'!F57</f>
        <v>6801</v>
      </c>
      <c r="K119" s="495">
        <f>'21. MMO Enforcement Costs -Rec'!F55</f>
        <v>11954.8</v>
      </c>
      <c r="L119" s="495">
        <f>'24. Signage Costs'!G27</f>
        <v>100</v>
      </c>
      <c r="M119" s="495">
        <f>'24. Signage Costs'!H27</f>
        <v>0</v>
      </c>
      <c r="N119" s="496">
        <f t="shared" si="16"/>
        <v>2.3869999999999998E-3</v>
      </c>
      <c r="O119" s="496">
        <f t="shared" si="17"/>
        <v>7.8989999999999996E-4</v>
      </c>
      <c r="P119" s="496">
        <f t="shared" si="18"/>
        <v>6.901E-3</v>
      </c>
      <c r="Q119" s="496">
        <f t="shared" si="19"/>
        <v>1.19548E-2</v>
      </c>
      <c r="R119" s="497">
        <f t="shared" si="12"/>
        <v>4.6439999999999997E-3</v>
      </c>
      <c r="S119" s="497">
        <f t="shared" si="13"/>
        <v>6.3723499999999997E-3</v>
      </c>
    </row>
    <row r="120" spans="1:19" s="280" customFormat="1" ht="14.25" customHeight="1">
      <c r="A120" s="469" t="s">
        <v>978</v>
      </c>
      <c r="B120" s="407" t="s">
        <v>388</v>
      </c>
      <c r="C120" s="494" t="s">
        <v>373</v>
      </c>
      <c r="D120" s="495" t="s">
        <v>117</v>
      </c>
      <c r="E120" s="495" t="s">
        <v>117</v>
      </c>
      <c r="F120" s="495" t="s">
        <v>117</v>
      </c>
      <c r="G120" s="495" t="s">
        <v>117</v>
      </c>
      <c r="H120" s="495">
        <f>'20.MMO Implementation Costs-Rec'!E58</f>
        <v>2287</v>
      </c>
      <c r="I120" s="495">
        <f>'21. MMO Enforcement Costs -Rec'!E56</f>
        <v>789.9</v>
      </c>
      <c r="J120" s="495">
        <f>'20.MMO Implementation Costs-Rec'!F58</f>
        <v>6801</v>
      </c>
      <c r="K120" s="495">
        <f>'21. MMO Enforcement Costs -Rec'!F56</f>
        <v>11954.8</v>
      </c>
      <c r="L120" s="495">
        <f>'24. Signage Costs'!G28</f>
        <v>100</v>
      </c>
      <c r="M120" s="495">
        <f>'24. Signage Costs'!H28</f>
        <v>0</v>
      </c>
      <c r="N120" s="496">
        <f t="shared" si="16"/>
        <v>2.3869999999999998E-3</v>
      </c>
      <c r="O120" s="496">
        <f t="shared" si="17"/>
        <v>7.8989999999999996E-4</v>
      </c>
      <c r="P120" s="496">
        <f t="shared" si="18"/>
        <v>6.901E-3</v>
      </c>
      <c r="Q120" s="496">
        <f t="shared" si="19"/>
        <v>1.19548E-2</v>
      </c>
      <c r="R120" s="497">
        <f t="shared" si="12"/>
        <v>4.6439999999999997E-3</v>
      </c>
      <c r="S120" s="497">
        <f t="shared" si="13"/>
        <v>6.3723499999999997E-3</v>
      </c>
    </row>
    <row r="121" spans="1:19" s="280" customFormat="1">
      <c r="A121" s="407" t="s">
        <v>982</v>
      </c>
      <c r="B121" s="407" t="s">
        <v>388</v>
      </c>
      <c r="C121" s="494" t="s">
        <v>130</v>
      </c>
      <c r="D121" s="495" t="s">
        <v>117</v>
      </c>
      <c r="E121" s="495" t="s">
        <v>117</v>
      </c>
      <c r="F121" s="495" t="s">
        <v>117</v>
      </c>
      <c r="G121" s="495" t="s">
        <v>117</v>
      </c>
      <c r="H121" s="495" t="s">
        <v>117</v>
      </c>
      <c r="I121" s="495">
        <f>'22. MMO Enforcement Costs -Fish'!D55</f>
        <v>79825</v>
      </c>
      <c r="J121" s="495" t="s">
        <v>117</v>
      </c>
      <c r="K121" s="495">
        <f>'22. MMO Enforcement Costs -Fish'!D55</f>
        <v>79825</v>
      </c>
      <c r="L121" s="495" t="s">
        <v>117</v>
      </c>
      <c r="M121" s="495" t="s">
        <v>117</v>
      </c>
      <c r="N121" s="496">
        <f t="shared" si="16"/>
        <v>0</v>
      </c>
      <c r="O121" s="496">
        <f t="shared" si="17"/>
        <v>7.9824999999999993E-2</v>
      </c>
      <c r="P121" s="496">
        <f t="shared" si="18"/>
        <v>0</v>
      </c>
      <c r="Q121" s="496">
        <f t="shared" si="19"/>
        <v>7.9824999999999993E-2</v>
      </c>
      <c r="R121" s="497">
        <f t="shared" si="12"/>
        <v>0</v>
      </c>
      <c r="S121" s="497">
        <f t="shared" si="13"/>
        <v>7.9824999999999993E-2</v>
      </c>
    </row>
    <row r="122" spans="1:19" s="280" customFormat="1">
      <c r="A122" s="407" t="s">
        <v>979</v>
      </c>
      <c r="B122" s="407" t="s">
        <v>388</v>
      </c>
      <c r="C122" s="64" t="s">
        <v>373</v>
      </c>
      <c r="D122" s="495" t="s">
        <v>117</v>
      </c>
      <c r="E122" s="495" t="s">
        <v>117</v>
      </c>
      <c r="F122" s="495" t="s">
        <v>117</v>
      </c>
      <c r="G122" s="495" t="s">
        <v>117</v>
      </c>
      <c r="H122" s="495">
        <f>'20.MMO Implementation Costs-Rec'!E59</f>
        <v>2287</v>
      </c>
      <c r="I122" s="495">
        <f>'21. MMO Enforcement Costs -Rec'!E57</f>
        <v>789.9</v>
      </c>
      <c r="J122" s="495">
        <f>'20.MMO Implementation Costs-Rec'!F59</f>
        <v>6801</v>
      </c>
      <c r="K122" s="495">
        <f>'21. MMO Enforcement Costs -Rec'!F57</f>
        <v>11954.8</v>
      </c>
      <c r="L122" s="495">
        <f>'24. Signage Costs'!G29</f>
        <v>250</v>
      </c>
      <c r="M122" s="495">
        <f>'24. Signage Costs'!H29</f>
        <v>0</v>
      </c>
      <c r="N122" s="496">
        <f t="shared" si="16"/>
        <v>2.5370000000000002E-3</v>
      </c>
      <c r="O122" s="496">
        <f t="shared" si="17"/>
        <v>7.8989999999999996E-4</v>
      </c>
      <c r="P122" s="496">
        <f t="shared" si="18"/>
        <v>7.051E-3</v>
      </c>
      <c r="Q122" s="496">
        <f t="shared" si="19"/>
        <v>1.19548E-2</v>
      </c>
      <c r="R122" s="497">
        <f t="shared" si="12"/>
        <v>4.7939999999999997E-3</v>
      </c>
      <c r="S122" s="497">
        <f t="shared" si="13"/>
        <v>6.3723499999999997E-3</v>
      </c>
    </row>
    <row r="123" spans="1:19" s="280" customFormat="1">
      <c r="A123" s="58" t="s">
        <v>983</v>
      </c>
      <c r="B123" s="407" t="s">
        <v>388</v>
      </c>
      <c r="C123" s="58" t="s">
        <v>130</v>
      </c>
      <c r="D123" s="495" t="s">
        <v>117</v>
      </c>
      <c r="E123" s="495" t="s">
        <v>117</v>
      </c>
      <c r="F123" s="495" t="s">
        <v>117</v>
      </c>
      <c r="G123" s="495" t="s">
        <v>117</v>
      </c>
      <c r="H123" s="495" t="s">
        <v>117</v>
      </c>
      <c r="I123" s="495">
        <f>'22. MMO Enforcement Costs -Fish'!D56</f>
        <v>79825</v>
      </c>
      <c r="J123" s="495" t="s">
        <v>117</v>
      </c>
      <c r="K123" s="495">
        <f>'22. MMO Enforcement Costs -Fish'!D56</f>
        <v>79825</v>
      </c>
      <c r="L123" s="495" t="s">
        <v>117</v>
      </c>
      <c r="M123" s="495" t="s">
        <v>117</v>
      </c>
      <c r="N123" s="496">
        <f t="shared" si="16"/>
        <v>0</v>
      </c>
      <c r="O123" s="496">
        <f t="shared" si="17"/>
        <v>7.9824999999999993E-2</v>
      </c>
      <c r="P123" s="496">
        <f t="shared" si="18"/>
        <v>0</v>
      </c>
      <c r="Q123" s="496">
        <f t="shared" si="19"/>
        <v>7.9824999999999993E-2</v>
      </c>
      <c r="R123" s="497">
        <f t="shared" si="12"/>
        <v>0</v>
      </c>
      <c r="S123" s="497">
        <f t="shared" si="13"/>
        <v>7.9824999999999993E-2</v>
      </c>
    </row>
    <row r="124" spans="1:19" s="280" customFormat="1">
      <c r="A124" s="469" t="s">
        <v>980</v>
      </c>
      <c r="B124" s="407" t="s">
        <v>388</v>
      </c>
      <c r="C124" s="494" t="s">
        <v>373</v>
      </c>
      <c r="D124" s="495">
        <f>'11. NIFCA Implementation Costs'!E7</f>
        <v>3000</v>
      </c>
      <c r="E124" s="495">
        <f>'12. NIFCA Enforcement Costs'!E7</f>
        <v>5000</v>
      </c>
      <c r="F124" s="495">
        <f>'11. NIFCA Implementation Costs'!F7</f>
        <v>10000</v>
      </c>
      <c r="G124" s="495">
        <f>'12. NIFCA Enforcement Costs'!F7</f>
        <v>2000</v>
      </c>
      <c r="H124" s="495" t="s">
        <v>117</v>
      </c>
      <c r="I124" s="495" t="s">
        <v>117</v>
      </c>
      <c r="J124" s="495" t="s">
        <v>117</v>
      </c>
      <c r="K124" s="495" t="s">
        <v>117</v>
      </c>
      <c r="L124" s="495" t="s">
        <v>117</v>
      </c>
      <c r="M124" s="495" t="s">
        <v>117</v>
      </c>
      <c r="N124" s="496">
        <f t="shared" si="16"/>
        <v>3.0000000000000001E-3</v>
      </c>
      <c r="O124" s="496">
        <f t="shared" si="17"/>
        <v>5.0000000000000001E-3</v>
      </c>
      <c r="P124" s="496">
        <f t="shared" si="18"/>
        <v>0.01</v>
      </c>
      <c r="Q124" s="496">
        <f t="shared" si="19"/>
        <v>2E-3</v>
      </c>
      <c r="R124" s="497">
        <f t="shared" si="12"/>
        <v>6.5000000000000006E-3</v>
      </c>
      <c r="S124" s="497">
        <f t="shared" si="13"/>
        <v>3.5000000000000001E-3</v>
      </c>
    </row>
    <row r="125" spans="1:19" s="280" customFormat="1">
      <c r="A125" s="407" t="s">
        <v>981</v>
      </c>
      <c r="B125" s="407" t="s">
        <v>388</v>
      </c>
      <c r="C125" s="494" t="s">
        <v>130</v>
      </c>
      <c r="D125" s="495" t="s">
        <v>117</v>
      </c>
      <c r="E125" s="495" t="s">
        <v>117</v>
      </c>
      <c r="F125" s="495" t="s">
        <v>117</v>
      </c>
      <c r="G125" s="495" t="s">
        <v>117</v>
      </c>
      <c r="H125" s="495" t="s">
        <v>117</v>
      </c>
      <c r="I125" s="495">
        <f>'22. MMO Enforcement Costs -Fish'!D50</f>
        <v>79825</v>
      </c>
      <c r="J125" s="495" t="s">
        <v>117</v>
      </c>
      <c r="K125" s="495">
        <f>'22. MMO Enforcement Costs -Fish'!D50</f>
        <v>79825</v>
      </c>
      <c r="L125" s="495" t="s">
        <v>117</v>
      </c>
      <c r="M125" s="495" t="s">
        <v>117</v>
      </c>
      <c r="N125" s="496">
        <f t="shared" si="16"/>
        <v>0</v>
      </c>
      <c r="O125" s="496">
        <f t="shared" si="17"/>
        <v>7.9824999999999993E-2</v>
      </c>
      <c r="P125" s="496">
        <f t="shared" si="18"/>
        <v>0</v>
      </c>
      <c r="Q125" s="496">
        <f t="shared" si="19"/>
        <v>7.9824999999999993E-2</v>
      </c>
      <c r="R125" s="497">
        <f t="shared" si="12"/>
        <v>0</v>
      </c>
      <c r="S125" s="497">
        <f t="shared" si="13"/>
        <v>7.9824999999999993E-2</v>
      </c>
    </row>
    <row r="126" spans="1:19" s="280" customFormat="1">
      <c r="A126" s="407" t="s">
        <v>984</v>
      </c>
      <c r="B126" s="407" t="s">
        <v>388</v>
      </c>
      <c r="C126" s="494" t="s">
        <v>130</v>
      </c>
      <c r="D126" s="495" t="s">
        <v>117</v>
      </c>
      <c r="E126" s="495" t="s">
        <v>117</v>
      </c>
      <c r="F126" s="495" t="s">
        <v>117</v>
      </c>
      <c r="G126" s="495" t="s">
        <v>117</v>
      </c>
      <c r="H126" s="495" t="s">
        <v>117</v>
      </c>
      <c r="I126" s="495">
        <f>'22. MMO Enforcement Costs -Fish'!D58</f>
        <v>79825</v>
      </c>
      <c r="J126" s="495" t="s">
        <v>117</v>
      </c>
      <c r="K126" s="495">
        <f>'22. MMO Enforcement Costs -Fish'!D58</f>
        <v>79825</v>
      </c>
      <c r="L126" s="495" t="s">
        <v>117</v>
      </c>
      <c r="M126" s="495" t="s">
        <v>117</v>
      </c>
      <c r="N126" s="496">
        <f t="shared" si="16"/>
        <v>0</v>
      </c>
      <c r="O126" s="496">
        <f t="shared" si="17"/>
        <v>7.9824999999999993E-2</v>
      </c>
      <c r="P126" s="496">
        <f t="shared" si="18"/>
        <v>0</v>
      </c>
      <c r="Q126" s="496">
        <f t="shared" si="19"/>
        <v>7.9824999999999993E-2</v>
      </c>
      <c r="R126" s="497">
        <f t="shared" si="12"/>
        <v>0</v>
      </c>
      <c r="S126" s="497">
        <f t="shared" si="13"/>
        <v>7.9824999999999993E-2</v>
      </c>
    </row>
    <row r="127" spans="1:19">
      <c r="A127" s="673" t="s">
        <v>1039</v>
      </c>
      <c r="B127" s="674"/>
      <c r="C127" s="674"/>
      <c r="D127" s="674"/>
      <c r="E127" s="674"/>
      <c r="F127" s="674"/>
      <c r="G127" s="674"/>
      <c r="H127" s="674"/>
      <c r="I127" s="674"/>
      <c r="J127" s="674"/>
      <c r="K127" s="674"/>
      <c r="L127" s="674"/>
      <c r="M127" s="675"/>
      <c r="N127" s="59">
        <f>SUM(N96:N126)</f>
        <v>2.4233000000000001E-2</v>
      </c>
      <c r="O127" s="59">
        <f>SUM(O96:O126)</f>
        <v>0.83191440000000016</v>
      </c>
      <c r="P127" s="59">
        <f>SUM(P96:P126)</f>
        <v>0.17893778571428573</v>
      </c>
      <c r="Q127" s="59">
        <f>SUM(Q96:Q126)</f>
        <v>0.98644780000000021</v>
      </c>
      <c r="R127" s="66">
        <f t="shared" si="12"/>
        <v>0.10158539285714287</v>
      </c>
      <c r="S127" s="66">
        <f t="shared" si="13"/>
        <v>0.90918110000000019</v>
      </c>
    </row>
    <row r="128" spans="1:19">
      <c r="A128" s="58" t="s">
        <v>785</v>
      </c>
      <c r="B128" s="58" t="s">
        <v>386</v>
      </c>
      <c r="C128" s="58" t="s">
        <v>130</v>
      </c>
      <c r="D128" s="500" t="s">
        <v>117</v>
      </c>
      <c r="E128" s="495" t="s">
        <v>117</v>
      </c>
      <c r="F128" s="495" t="s">
        <v>117</v>
      </c>
      <c r="G128" s="495" t="s">
        <v>117</v>
      </c>
      <c r="H128" s="495" t="s">
        <v>117</v>
      </c>
      <c r="I128" s="495">
        <f>'22. MMO Enforcement Costs -Fish'!D59</f>
        <v>79825</v>
      </c>
      <c r="J128" s="495" t="s">
        <v>117</v>
      </c>
      <c r="K128" s="495">
        <f>'22. MMO Enforcement Costs -Fish'!D59</f>
        <v>79825</v>
      </c>
      <c r="L128" s="495" t="s">
        <v>117</v>
      </c>
      <c r="M128" s="495" t="s">
        <v>117</v>
      </c>
      <c r="N128" s="496">
        <f>SUM(D128,H128,L128)/1000000</f>
        <v>0</v>
      </c>
      <c r="O128" s="496">
        <f>SUM(E128,I128,M128)/1000000</f>
        <v>7.9824999999999993E-2</v>
      </c>
      <c r="P128" s="496">
        <f>SUM(F128,J128,L128)/1000000</f>
        <v>0</v>
      </c>
      <c r="Q128" s="496">
        <f>SUM(G128,K128,M128)/1000000</f>
        <v>7.9824999999999993E-2</v>
      </c>
      <c r="R128" s="497">
        <f t="shared" si="12"/>
        <v>0</v>
      </c>
      <c r="S128" s="497">
        <f t="shared" si="13"/>
        <v>7.9824999999999993E-2</v>
      </c>
    </row>
    <row r="129" spans="1:19" s="280" customFormat="1">
      <c r="A129" s="58" t="s">
        <v>949</v>
      </c>
      <c r="B129" s="58" t="s">
        <v>386</v>
      </c>
      <c r="C129" s="58" t="s">
        <v>379</v>
      </c>
      <c r="D129" s="500" t="s">
        <v>117</v>
      </c>
      <c r="E129" s="495" t="s">
        <v>117</v>
      </c>
      <c r="F129" s="495">
        <f>'17. SuIFCA Implementation Costs'!F10</f>
        <v>6000</v>
      </c>
      <c r="G129" s="501">
        <f>'18. SuIFCA Enforcement Costs'!F10</f>
        <v>8800</v>
      </c>
      <c r="H129" s="495" t="s">
        <v>117</v>
      </c>
      <c r="I129" s="495">
        <f>'22. MMO Enforcement Costs -Fish'!D60</f>
        <v>52150</v>
      </c>
      <c r="J129" s="495" t="s">
        <v>117</v>
      </c>
      <c r="K129" s="495">
        <f>'22. MMO Enforcement Costs -Fish'!D60</f>
        <v>52150</v>
      </c>
      <c r="L129" s="495" t="s">
        <v>117</v>
      </c>
      <c r="M129" s="495" t="s">
        <v>117</v>
      </c>
      <c r="N129" s="496">
        <f t="shared" ref="N129:N182" si="20">SUM(D129,H129,L129)/1000000</f>
        <v>0</v>
      </c>
      <c r="O129" s="496">
        <f t="shared" ref="O129:O182" si="21">SUM(E129,I129,M129)/1000000</f>
        <v>5.2150000000000002E-2</v>
      </c>
      <c r="P129" s="496">
        <f t="shared" ref="P129:P182" si="22">SUM(F129,J129,L129)/1000000</f>
        <v>6.0000000000000001E-3</v>
      </c>
      <c r="Q129" s="496">
        <f t="shared" ref="Q129:Q182" si="23">SUM(G129,K129,M129)/1000000</f>
        <v>6.0949999999999997E-2</v>
      </c>
      <c r="R129" s="497">
        <f t="shared" si="12"/>
        <v>3.0000000000000001E-3</v>
      </c>
      <c r="S129" s="497">
        <f t="shared" si="13"/>
        <v>5.6550000000000003E-2</v>
      </c>
    </row>
    <row r="130" spans="1:19">
      <c r="A130" s="58" t="s">
        <v>950</v>
      </c>
      <c r="B130" s="58" t="s">
        <v>386</v>
      </c>
      <c r="C130" s="58" t="s">
        <v>130</v>
      </c>
      <c r="D130" s="500" t="s">
        <v>117</v>
      </c>
      <c r="E130" s="495" t="s">
        <v>117</v>
      </c>
      <c r="F130" s="495" t="s">
        <v>117</v>
      </c>
      <c r="G130" s="495" t="s">
        <v>117</v>
      </c>
      <c r="H130" s="495" t="s">
        <v>117</v>
      </c>
      <c r="I130" s="495" t="s">
        <v>117</v>
      </c>
      <c r="J130" s="495" t="s">
        <v>117</v>
      </c>
      <c r="K130" s="495" t="s">
        <v>117</v>
      </c>
      <c r="L130" s="495" t="s">
        <v>117</v>
      </c>
      <c r="M130" s="495" t="s">
        <v>117</v>
      </c>
      <c r="N130" s="496">
        <f t="shared" si="20"/>
        <v>0</v>
      </c>
      <c r="O130" s="496">
        <f t="shared" si="21"/>
        <v>0</v>
      </c>
      <c r="P130" s="496">
        <f t="shared" si="22"/>
        <v>0</v>
      </c>
      <c r="Q130" s="496">
        <f t="shared" si="23"/>
        <v>0</v>
      </c>
      <c r="R130" s="497">
        <f t="shared" si="12"/>
        <v>0</v>
      </c>
      <c r="S130" s="497">
        <f t="shared" si="13"/>
        <v>0</v>
      </c>
    </row>
    <row r="131" spans="1:19">
      <c r="A131" s="58" t="s">
        <v>789</v>
      </c>
      <c r="B131" s="58" t="s">
        <v>386</v>
      </c>
      <c r="C131" s="58" t="s">
        <v>374</v>
      </c>
      <c r="D131" s="500" t="s">
        <v>117</v>
      </c>
      <c r="E131" s="495" t="s">
        <v>117</v>
      </c>
      <c r="F131" s="495" t="s">
        <v>117</v>
      </c>
      <c r="G131" s="495" t="s">
        <v>117</v>
      </c>
      <c r="H131" s="495" t="s">
        <v>117</v>
      </c>
      <c r="I131" s="495">
        <f>'22. MMO Enforcement Costs -Fish'!D63</f>
        <v>79825</v>
      </c>
      <c r="J131" s="495" t="s">
        <v>117</v>
      </c>
      <c r="K131" s="495">
        <f>'22. MMO Enforcement Costs -Fish'!D63</f>
        <v>79825</v>
      </c>
      <c r="L131" s="495" t="s">
        <v>117</v>
      </c>
      <c r="M131" s="495" t="s">
        <v>117</v>
      </c>
      <c r="N131" s="496">
        <f t="shared" si="20"/>
        <v>0</v>
      </c>
      <c r="O131" s="496">
        <f t="shared" si="21"/>
        <v>7.9824999999999993E-2</v>
      </c>
      <c r="P131" s="496">
        <f t="shared" si="22"/>
        <v>0</v>
      </c>
      <c r="Q131" s="496">
        <f t="shared" si="23"/>
        <v>7.9824999999999993E-2</v>
      </c>
      <c r="R131" s="497">
        <f t="shared" si="12"/>
        <v>0</v>
      </c>
      <c r="S131" s="497">
        <f t="shared" si="13"/>
        <v>7.9824999999999993E-2</v>
      </c>
    </row>
    <row r="132" spans="1:19">
      <c r="A132" s="58" t="s">
        <v>951</v>
      </c>
      <c r="B132" s="58" t="s">
        <v>386</v>
      </c>
      <c r="C132" s="58" t="s">
        <v>374</v>
      </c>
      <c r="D132" s="500" t="s">
        <v>117</v>
      </c>
      <c r="E132" s="495" t="s">
        <v>117</v>
      </c>
      <c r="F132" s="495" t="s">
        <v>117</v>
      </c>
      <c r="G132" s="495" t="s">
        <v>117</v>
      </c>
      <c r="H132" s="495" t="s">
        <v>117</v>
      </c>
      <c r="I132" s="495">
        <f>'22. MMO Enforcement Costs -Fish'!D62</f>
        <v>79825</v>
      </c>
      <c r="J132" s="495" t="s">
        <v>117</v>
      </c>
      <c r="K132" s="495">
        <f>'22. MMO Enforcement Costs -Fish'!D62</f>
        <v>79825</v>
      </c>
      <c r="L132" s="495" t="s">
        <v>117</v>
      </c>
      <c r="M132" s="495" t="s">
        <v>117</v>
      </c>
      <c r="N132" s="496">
        <f t="shared" si="20"/>
        <v>0</v>
      </c>
      <c r="O132" s="496">
        <f t="shared" si="21"/>
        <v>7.9824999999999993E-2</v>
      </c>
      <c r="P132" s="496">
        <f t="shared" si="22"/>
        <v>0</v>
      </c>
      <c r="Q132" s="496">
        <f t="shared" si="23"/>
        <v>7.9824999999999993E-2</v>
      </c>
      <c r="R132" s="497">
        <f t="shared" si="12"/>
        <v>0</v>
      </c>
      <c r="S132" s="497">
        <f t="shared" si="13"/>
        <v>7.9824999999999993E-2</v>
      </c>
    </row>
    <row r="133" spans="1:19">
      <c r="A133" s="58" t="s">
        <v>908</v>
      </c>
      <c r="B133" s="58" t="s">
        <v>386</v>
      </c>
      <c r="C133" s="58" t="s">
        <v>374</v>
      </c>
      <c r="D133" s="500" t="s">
        <v>117</v>
      </c>
      <c r="E133" s="495" t="s">
        <v>117</v>
      </c>
      <c r="F133" s="495" t="s">
        <v>117</v>
      </c>
      <c r="G133" s="495" t="s">
        <v>117</v>
      </c>
      <c r="H133" s="495" t="s">
        <v>117</v>
      </c>
      <c r="I133" s="495">
        <f>'22. MMO Enforcement Costs -Fish'!D64</f>
        <v>79825</v>
      </c>
      <c r="J133" s="495" t="s">
        <v>117</v>
      </c>
      <c r="K133" s="495">
        <f>'22. MMO Enforcement Costs -Fish'!D64</f>
        <v>79825</v>
      </c>
      <c r="L133" s="495" t="s">
        <v>117</v>
      </c>
      <c r="M133" s="495" t="s">
        <v>117</v>
      </c>
      <c r="N133" s="496">
        <f t="shared" si="20"/>
        <v>0</v>
      </c>
      <c r="O133" s="496">
        <f t="shared" si="21"/>
        <v>7.9824999999999993E-2</v>
      </c>
      <c r="P133" s="496">
        <f t="shared" si="22"/>
        <v>0</v>
      </c>
      <c r="Q133" s="496">
        <f t="shared" si="23"/>
        <v>7.9824999999999993E-2</v>
      </c>
      <c r="R133" s="497">
        <f t="shared" si="12"/>
        <v>0</v>
      </c>
      <c r="S133" s="497">
        <f t="shared" si="13"/>
        <v>7.9824999999999993E-2</v>
      </c>
    </row>
    <row r="134" spans="1:19">
      <c r="A134" s="58" t="s">
        <v>952</v>
      </c>
      <c r="B134" s="58" t="s">
        <v>386</v>
      </c>
      <c r="C134" s="58" t="s">
        <v>298</v>
      </c>
      <c r="D134" s="500" t="s">
        <v>117</v>
      </c>
      <c r="E134" s="495" t="s">
        <v>117</v>
      </c>
      <c r="F134" s="495">
        <f>'15. K&amp;EIFCA Implementation Cost'!$F8</f>
        <v>15000</v>
      </c>
      <c r="G134" s="495">
        <f>'16. K&amp;EIFCA Enforcement Costs'!$F8</f>
        <v>54000</v>
      </c>
      <c r="H134" s="495" t="s">
        <v>117</v>
      </c>
      <c r="I134" s="495">
        <f>'22. MMO Enforcement Costs -Fish'!D65</f>
        <v>79825</v>
      </c>
      <c r="J134" s="495" t="s">
        <v>117</v>
      </c>
      <c r="K134" s="495">
        <f>'22. MMO Enforcement Costs -Fish'!D65</f>
        <v>79825</v>
      </c>
      <c r="L134" s="495" t="s">
        <v>117</v>
      </c>
      <c r="M134" s="495" t="s">
        <v>117</v>
      </c>
      <c r="N134" s="496">
        <f t="shared" si="20"/>
        <v>0</v>
      </c>
      <c r="O134" s="496">
        <f t="shared" si="21"/>
        <v>7.9824999999999993E-2</v>
      </c>
      <c r="P134" s="496">
        <f t="shared" si="22"/>
        <v>1.4999999999999999E-2</v>
      </c>
      <c r="Q134" s="496">
        <f t="shared" si="23"/>
        <v>0.133825</v>
      </c>
      <c r="R134" s="497">
        <f t="shared" si="12"/>
        <v>7.4999999999999997E-3</v>
      </c>
      <c r="S134" s="497">
        <f t="shared" si="13"/>
        <v>0.106825</v>
      </c>
    </row>
    <row r="135" spans="1:19">
      <c r="A135" s="64" t="s">
        <v>996</v>
      </c>
      <c r="B135" s="58" t="s">
        <v>386</v>
      </c>
      <c r="C135" s="58" t="s">
        <v>130</v>
      </c>
      <c r="D135" s="500" t="s">
        <v>117</v>
      </c>
      <c r="E135" s="495" t="s">
        <v>117</v>
      </c>
      <c r="F135" s="495" t="s">
        <v>117</v>
      </c>
      <c r="G135" s="495" t="s">
        <v>117</v>
      </c>
      <c r="H135" s="495" t="s">
        <v>117</v>
      </c>
      <c r="I135" s="495">
        <f>'22. MMO Enforcement Costs -Fish'!D66</f>
        <v>79825</v>
      </c>
      <c r="J135" s="495" t="s">
        <v>117</v>
      </c>
      <c r="K135" s="495">
        <f>'22. MMO Enforcement Costs -Fish'!D66</f>
        <v>79825</v>
      </c>
      <c r="L135" s="495" t="s">
        <v>117</v>
      </c>
      <c r="M135" s="495" t="s">
        <v>117</v>
      </c>
      <c r="N135" s="496">
        <f t="shared" si="20"/>
        <v>0</v>
      </c>
      <c r="O135" s="496">
        <f t="shared" si="21"/>
        <v>7.9824999999999993E-2</v>
      </c>
      <c r="P135" s="496">
        <f t="shared" si="22"/>
        <v>0</v>
      </c>
      <c r="Q135" s="496">
        <f t="shared" si="23"/>
        <v>7.9824999999999993E-2</v>
      </c>
      <c r="R135" s="497">
        <f t="shared" si="12"/>
        <v>0</v>
      </c>
      <c r="S135" s="497">
        <f t="shared" si="13"/>
        <v>7.9824999999999993E-2</v>
      </c>
    </row>
    <row r="136" spans="1:19">
      <c r="A136" s="58" t="s">
        <v>997</v>
      </c>
      <c r="B136" s="58" t="s">
        <v>386</v>
      </c>
      <c r="C136" s="58" t="s">
        <v>130</v>
      </c>
      <c r="D136" s="500" t="s">
        <v>117</v>
      </c>
      <c r="E136" s="495" t="s">
        <v>117</v>
      </c>
      <c r="F136" s="495" t="s">
        <v>117</v>
      </c>
      <c r="G136" s="495" t="s">
        <v>117</v>
      </c>
      <c r="H136" s="495" t="s">
        <v>117</v>
      </c>
      <c r="I136" s="495">
        <f>'22. MMO Enforcement Costs -Fish'!D67</f>
        <v>79825</v>
      </c>
      <c r="J136" s="495" t="s">
        <v>117</v>
      </c>
      <c r="K136" s="495">
        <f>'22. MMO Enforcement Costs -Fish'!D67</f>
        <v>79825</v>
      </c>
      <c r="L136" s="495" t="s">
        <v>117</v>
      </c>
      <c r="M136" s="495" t="s">
        <v>117</v>
      </c>
      <c r="N136" s="496">
        <f t="shared" si="20"/>
        <v>0</v>
      </c>
      <c r="O136" s="496">
        <f t="shared" si="21"/>
        <v>7.9824999999999993E-2</v>
      </c>
      <c r="P136" s="496">
        <f t="shared" si="22"/>
        <v>0</v>
      </c>
      <c r="Q136" s="496">
        <f t="shared" si="23"/>
        <v>7.9824999999999993E-2</v>
      </c>
      <c r="R136" s="497">
        <f t="shared" si="12"/>
        <v>0</v>
      </c>
      <c r="S136" s="497">
        <f t="shared" si="13"/>
        <v>7.9824999999999993E-2</v>
      </c>
    </row>
    <row r="137" spans="1:19">
      <c r="A137" s="58" t="s">
        <v>791</v>
      </c>
      <c r="B137" s="58" t="s">
        <v>386</v>
      </c>
      <c r="C137" s="58" t="s">
        <v>380</v>
      </c>
      <c r="D137" s="500" t="s">
        <v>117</v>
      </c>
      <c r="E137" s="495" t="s">
        <v>117</v>
      </c>
      <c r="F137" s="495" t="s">
        <v>117</v>
      </c>
      <c r="G137" s="495" t="s">
        <v>117</v>
      </c>
      <c r="H137" s="495" t="s">
        <v>117</v>
      </c>
      <c r="I137" s="495">
        <f>'22. MMO Enforcement Costs -Fish'!D68</f>
        <v>52150</v>
      </c>
      <c r="J137" s="495" t="s">
        <v>117</v>
      </c>
      <c r="K137" s="495">
        <f>'22. MMO Enforcement Costs -Fish'!D68</f>
        <v>52150</v>
      </c>
      <c r="L137" s="495" t="s">
        <v>117</v>
      </c>
      <c r="M137" s="495" t="s">
        <v>117</v>
      </c>
      <c r="N137" s="496">
        <f t="shared" si="20"/>
        <v>0</v>
      </c>
      <c r="O137" s="496">
        <f t="shared" si="21"/>
        <v>5.2150000000000002E-2</v>
      </c>
      <c r="P137" s="496">
        <f t="shared" si="22"/>
        <v>0</v>
      </c>
      <c r="Q137" s="496">
        <f t="shared" si="23"/>
        <v>5.2150000000000002E-2</v>
      </c>
      <c r="R137" s="497">
        <f t="shared" si="12"/>
        <v>0</v>
      </c>
      <c r="S137" s="497">
        <f t="shared" si="13"/>
        <v>5.2150000000000002E-2</v>
      </c>
    </row>
    <row r="138" spans="1:19">
      <c r="A138" s="63" t="s">
        <v>953</v>
      </c>
      <c r="B138" s="58" t="s">
        <v>386</v>
      </c>
      <c r="C138" s="64" t="s">
        <v>373</v>
      </c>
      <c r="D138" s="500">
        <f>'15. K&amp;EIFCA Implementation Cost'!$E12</f>
        <v>9000</v>
      </c>
      <c r="E138" s="495">
        <f>'16. K&amp;EIFCA Enforcement Costs'!$E12</f>
        <v>8800</v>
      </c>
      <c r="F138" s="495" t="s">
        <v>117</v>
      </c>
      <c r="G138" s="495" t="s">
        <v>117</v>
      </c>
      <c r="H138" s="495">
        <f>'20.MMO Implementation Costs-Rec'!E8</f>
        <v>2287</v>
      </c>
      <c r="I138" s="495">
        <f>'21. MMO Enforcement Costs -Rec'!E6</f>
        <v>789.9</v>
      </c>
      <c r="J138" s="495">
        <f>'20.MMO Implementation Costs-Rec'!F8</f>
        <v>6801</v>
      </c>
      <c r="K138" s="495">
        <f>'21. MMO Enforcement Costs -Rec'!F6</f>
        <v>11954.8</v>
      </c>
      <c r="L138" s="495" t="s">
        <v>117</v>
      </c>
      <c r="M138" s="495" t="s">
        <v>117</v>
      </c>
      <c r="N138" s="496">
        <f t="shared" si="20"/>
        <v>1.1287E-2</v>
      </c>
      <c r="O138" s="496">
        <f t="shared" si="21"/>
        <v>9.5899000000000002E-3</v>
      </c>
      <c r="P138" s="496">
        <f t="shared" si="22"/>
        <v>6.8009999999999998E-3</v>
      </c>
      <c r="Q138" s="496">
        <f t="shared" si="23"/>
        <v>1.19548E-2</v>
      </c>
      <c r="R138" s="497">
        <f t="shared" ref="R138:R182" si="24">(N138+P138)/2</f>
        <v>9.044E-3</v>
      </c>
      <c r="S138" s="497">
        <f t="shared" ref="S138:S182" si="25">(O138+Q138)/2</f>
        <v>1.077235E-2</v>
      </c>
    </row>
    <row r="139" spans="1:19">
      <c r="A139" s="63" t="s">
        <v>695</v>
      </c>
      <c r="B139" s="58" t="s">
        <v>386</v>
      </c>
      <c r="C139" s="64" t="s">
        <v>373</v>
      </c>
      <c r="D139" s="500" t="s">
        <v>117</v>
      </c>
      <c r="E139" s="495" t="s">
        <v>117</v>
      </c>
      <c r="F139" s="495" t="s">
        <v>117</v>
      </c>
      <c r="G139" s="495" t="s">
        <v>117</v>
      </c>
      <c r="H139" s="495" t="s">
        <v>117</v>
      </c>
      <c r="I139" s="495" t="s">
        <v>117</v>
      </c>
      <c r="J139" s="495" t="s">
        <v>117</v>
      </c>
      <c r="K139" s="495" t="s">
        <v>117</v>
      </c>
      <c r="L139" s="495" t="s">
        <v>117</v>
      </c>
      <c r="M139" s="495" t="s">
        <v>117</v>
      </c>
      <c r="N139" s="496">
        <f t="shared" si="20"/>
        <v>0</v>
      </c>
      <c r="O139" s="496">
        <f t="shared" si="21"/>
        <v>0</v>
      </c>
      <c r="P139" s="496">
        <f t="shared" si="22"/>
        <v>0</v>
      </c>
      <c r="Q139" s="496">
        <f t="shared" si="23"/>
        <v>0</v>
      </c>
      <c r="R139" s="497">
        <f t="shared" si="24"/>
        <v>0</v>
      </c>
      <c r="S139" s="497">
        <f t="shared" si="25"/>
        <v>0</v>
      </c>
    </row>
    <row r="140" spans="1:19">
      <c r="A140" s="63" t="s">
        <v>954</v>
      </c>
      <c r="B140" s="58" t="s">
        <v>386</v>
      </c>
      <c r="C140" s="64" t="s">
        <v>373</v>
      </c>
      <c r="D140" s="500" t="s">
        <v>117</v>
      </c>
      <c r="E140" s="495" t="s">
        <v>117</v>
      </c>
      <c r="F140" s="495" t="s">
        <v>117</v>
      </c>
      <c r="G140" s="495" t="s">
        <v>117</v>
      </c>
      <c r="H140" s="495" t="s">
        <v>117</v>
      </c>
      <c r="I140" s="495" t="s">
        <v>117</v>
      </c>
      <c r="J140" s="495" t="s">
        <v>117</v>
      </c>
      <c r="K140" s="495" t="s">
        <v>117</v>
      </c>
      <c r="L140" s="495" t="s">
        <v>117</v>
      </c>
      <c r="M140" s="495" t="s">
        <v>117</v>
      </c>
      <c r="N140" s="496">
        <f t="shared" si="20"/>
        <v>0</v>
      </c>
      <c r="O140" s="496">
        <f t="shared" si="21"/>
        <v>0</v>
      </c>
      <c r="P140" s="496">
        <f t="shared" si="22"/>
        <v>0</v>
      </c>
      <c r="Q140" s="496">
        <f t="shared" si="23"/>
        <v>0</v>
      </c>
      <c r="R140" s="497">
        <f t="shared" si="24"/>
        <v>0</v>
      </c>
      <c r="S140" s="497">
        <f t="shared" si="25"/>
        <v>0</v>
      </c>
    </row>
    <row r="141" spans="1:19">
      <c r="A141" s="63" t="s">
        <v>955</v>
      </c>
      <c r="B141" s="58" t="s">
        <v>386</v>
      </c>
      <c r="C141" s="64" t="s">
        <v>373</v>
      </c>
      <c r="D141" s="500" t="s">
        <v>117</v>
      </c>
      <c r="E141" s="495" t="s">
        <v>117</v>
      </c>
      <c r="F141" s="495" t="s">
        <v>117</v>
      </c>
      <c r="G141" s="495" t="s">
        <v>117</v>
      </c>
      <c r="H141" s="495" t="s">
        <v>117</v>
      </c>
      <c r="I141" s="495" t="s">
        <v>117</v>
      </c>
      <c r="J141" s="495" t="s">
        <v>117</v>
      </c>
      <c r="K141" s="495" t="s">
        <v>117</v>
      </c>
      <c r="L141" s="495" t="s">
        <v>117</v>
      </c>
      <c r="M141" s="495" t="s">
        <v>117</v>
      </c>
      <c r="N141" s="496">
        <f t="shared" si="20"/>
        <v>0</v>
      </c>
      <c r="O141" s="496">
        <f t="shared" si="21"/>
        <v>0</v>
      </c>
      <c r="P141" s="496">
        <f t="shared" si="22"/>
        <v>0</v>
      </c>
      <c r="Q141" s="496">
        <f t="shared" si="23"/>
        <v>0</v>
      </c>
      <c r="R141" s="497">
        <f t="shared" si="24"/>
        <v>0</v>
      </c>
      <c r="S141" s="497">
        <f t="shared" si="25"/>
        <v>0</v>
      </c>
    </row>
    <row r="142" spans="1:19">
      <c r="A142" s="63" t="s">
        <v>956</v>
      </c>
      <c r="B142" s="58" t="s">
        <v>386</v>
      </c>
      <c r="C142" s="64" t="s">
        <v>373</v>
      </c>
      <c r="D142" s="500" t="s">
        <v>117</v>
      </c>
      <c r="E142" s="495" t="s">
        <v>117</v>
      </c>
      <c r="F142" s="495" t="s">
        <v>117</v>
      </c>
      <c r="G142" s="495" t="s">
        <v>117</v>
      </c>
      <c r="H142" s="495" t="s">
        <v>117</v>
      </c>
      <c r="I142" s="495" t="s">
        <v>117</v>
      </c>
      <c r="J142" s="495" t="s">
        <v>117</v>
      </c>
      <c r="K142" s="495" t="s">
        <v>117</v>
      </c>
      <c r="L142" s="495" t="s">
        <v>117</v>
      </c>
      <c r="M142" s="495" t="s">
        <v>117</v>
      </c>
      <c r="N142" s="496">
        <f t="shared" si="20"/>
        <v>0</v>
      </c>
      <c r="O142" s="496">
        <f t="shared" si="21"/>
        <v>0</v>
      </c>
      <c r="P142" s="496">
        <f t="shared" si="22"/>
        <v>0</v>
      </c>
      <c r="Q142" s="496">
        <f t="shared" si="23"/>
        <v>0</v>
      </c>
      <c r="R142" s="497">
        <f t="shared" si="24"/>
        <v>0</v>
      </c>
      <c r="S142" s="497">
        <f t="shared" si="25"/>
        <v>0</v>
      </c>
    </row>
    <row r="143" spans="1:19">
      <c r="A143" s="63" t="s">
        <v>957</v>
      </c>
      <c r="B143" s="58" t="s">
        <v>386</v>
      </c>
      <c r="C143" s="64" t="s">
        <v>373</v>
      </c>
      <c r="D143" s="500">
        <f>'15. K&amp;EIFCA Implementation Cost'!$E13</f>
        <v>15000</v>
      </c>
      <c r="E143" s="495">
        <f>'16. K&amp;EIFCA Enforcement Costs'!$E13</f>
        <v>17600</v>
      </c>
      <c r="F143" s="495" t="s">
        <v>117</v>
      </c>
      <c r="G143" s="495" t="s">
        <v>117</v>
      </c>
      <c r="H143" s="495" t="s">
        <v>117</v>
      </c>
      <c r="I143" s="495" t="s">
        <v>117</v>
      </c>
      <c r="J143" s="495" t="s">
        <v>117</v>
      </c>
      <c r="K143" s="495" t="s">
        <v>117</v>
      </c>
      <c r="L143" s="495" t="s">
        <v>117</v>
      </c>
      <c r="M143" s="495" t="s">
        <v>117</v>
      </c>
      <c r="N143" s="496">
        <f t="shared" si="20"/>
        <v>1.4999999999999999E-2</v>
      </c>
      <c r="O143" s="496">
        <f t="shared" si="21"/>
        <v>1.7600000000000001E-2</v>
      </c>
      <c r="P143" s="496">
        <f t="shared" si="22"/>
        <v>0</v>
      </c>
      <c r="Q143" s="496">
        <f t="shared" si="23"/>
        <v>0</v>
      </c>
      <c r="R143" s="497">
        <f t="shared" si="24"/>
        <v>7.4999999999999997E-3</v>
      </c>
      <c r="S143" s="497">
        <f t="shared" si="25"/>
        <v>8.8000000000000005E-3</v>
      </c>
    </row>
    <row r="144" spans="1:19">
      <c r="A144" s="63" t="s">
        <v>958</v>
      </c>
      <c r="B144" s="58" t="s">
        <v>386</v>
      </c>
      <c r="C144" s="64" t="s">
        <v>373</v>
      </c>
      <c r="D144" s="500">
        <f>'15. K&amp;EIFCA Implementation Cost'!$E14</f>
        <v>21000</v>
      </c>
      <c r="E144" s="495">
        <f>'16. K&amp;EIFCA Enforcement Costs'!$E14</f>
        <v>26400</v>
      </c>
      <c r="F144" s="495" t="s">
        <v>117</v>
      </c>
      <c r="G144" s="495" t="s">
        <v>117</v>
      </c>
      <c r="H144" s="495">
        <f>'20.MMO Implementation Costs-Rec'!E9</f>
        <v>2287</v>
      </c>
      <c r="I144" s="495">
        <f>'21. MMO Enforcement Costs -Rec'!E7</f>
        <v>789.9</v>
      </c>
      <c r="J144" s="495">
        <f>'20.MMO Implementation Costs-Rec'!F9</f>
        <v>6801</v>
      </c>
      <c r="K144" s="495">
        <f>'21. MMO Enforcement Costs -Rec'!F7</f>
        <v>11954.8</v>
      </c>
      <c r="L144" s="495" t="s">
        <v>117</v>
      </c>
      <c r="M144" s="495" t="s">
        <v>117</v>
      </c>
      <c r="N144" s="496">
        <f t="shared" si="20"/>
        <v>2.3286999999999999E-2</v>
      </c>
      <c r="O144" s="496">
        <f t="shared" si="21"/>
        <v>2.7189900000000003E-2</v>
      </c>
      <c r="P144" s="496">
        <f t="shared" si="22"/>
        <v>6.8009999999999998E-3</v>
      </c>
      <c r="Q144" s="496">
        <f t="shared" si="23"/>
        <v>1.19548E-2</v>
      </c>
      <c r="R144" s="497">
        <f t="shared" si="24"/>
        <v>1.5043999999999998E-2</v>
      </c>
      <c r="S144" s="497">
        <f t="shared" si="25"/>
        <v>1.9572350000000002E-2</v>
      </c>
    </row>
    <row r="145" spans="1:19">
      <c r="A145" s="63" t="s">
        <v>959</v>
      </c>
      <c r="B145" s="58" t="s">
        <v>386</v>
      </c>
      <c r="C145" s="64" t="s">
        <v>373</v>
      </c>
      <c r="D145" s="500">
        <f>'15. K&amp;EIFCA Implementation Cost'!$E15</f>
        <v>9000</v>
      </c>
      <c r="E145" s="495">
        <f>'16. K&amp;EIFCA Enforcement Costs'!$E15</f>
        <v>8800</v>
      </c>
      <c r="F145" s="495" t="s">
        <v>117</v>
      </c>
      <c r="G145" s="495" t="s">
        <v>117</v>
      </c>
      <c r="H145" s="495" t="s">
        <v>117</v>
      </c>
      <c r="I145" s="495" t="s">
        <v>117</v>
      </c>
      <c r="J145" s="495" t="s">
        <v>117</v>
      </c>
      <c r="K145" s="495" t="s">
        <v>117</v>
      </c>
      <c r="L145" s="495" t="s">
        <v>117</v>
      </c>
      <c r="M145" s="495" t="s">
        <v>117</v>
      </c>
      <c r="N145" s="496">
        <f t="shared" si="20"/>
        <v>8.9999999999999993E-3</v>
      </c>
      <c r="O145" s="496">
        <f t="shared" si="21"/>
        <v>8.8000000000000005E-3</v>
      </c>
      <c r="P145" s="496">
        <f t="shared" si="22"/>
        <v>0</v>
      </c>
      <c r="Q145" s="496">
        <f t="shared" si="23"/>
        <v>0</v>
      </c>
      <c r="R145" s="497">
        <f t="shared" si="24"/>
        <v>4.4999999999999997E-3</v>
      </c>
      <c r="S145" s="497">
        <f t="shared" si="25"/>
        <v>4.4000000000000003E-3</v>
      </c>
    </row>
    <row r="146" spans="1:19">
      <c r="A146" s="63" t="s">
        <v>960</v>
      </c>
      <c r="B146" s="58" t="s">
        <v>386</v>
      </c>
      <c r="C146" s="64" t="s">
        <v>373</v>
      </c>
      <c r="D146" s="500">
        <f>'15. K&amp;EIFCA Implementation Cost'!$E16</f>
        <v>9000</v>
      </c>
      <c r="E146" s="495">
        <f>'16. K&amp;EIFCA Enforcement Costs'!$E16</f>
        <v>8800</v>
      </c>
      <c r="F146" s="495" t="s">
        <v>117</v>
      </c>
      <c r="G146" s="495" t="s">
        <v>117</v>
      </c>
      <c r="H146" s="495" t="s">
        <v>117</v>
      </c>
      <c r="I146" s="495" t="s">
        <v>117</v>
      </c>
      <c r="J146" s="495" t="s">
        <v>117</v>
      </c>
      <c r="K146" s="495" t="s">
        <v>117</v>
      </c>
      <c r="L146" s="495" t="s">
        <v>117</v>
      </c>
      <c r="M146" s="495" t="s">
        <v>117</v>
      </c>
      <c r="N146" s="496">
        <f t="shared" si="20"/>
        <v>8.9999999999999993E-3</v>
      </c>
      <c r="O146" s="496">
        <f t="shared" si="21"/>
        <v>8.8000000000000005E-3</v>
      </c>
      <c r="P146" s="496">
        <f t="shared" si="22"/>
        <v>0</v>
      </c>
      <c r="Q146" s="496">
        <f t="shared" si="23"/>
        <v>0</v>
      </c>
      <c r="R146" s="497">
        <f t="shared" si="24"/>
        <v>4.4999999999999997E-3</v>
      </c>
      <c r="S146" s="497">
        <f t="shared" si="25"/>
        <v>4.4000000000000003E-3</v>
      </c>
    </row>
    <row r="147" spans="1:19">
      <c r="A147" s="63" t="s">
        <v>724</v>
      </c>
      <c r="B147" s="58" t="s">
        <v>386</v>
      </c>
      <c r="C147" s="64" t="s">
        <v>373</v>
      </c>
      <c r="D147" s="500">
        <f>'15. K&amp;EIFCA Implementation Cost'!$E17</f>
        <v>27000</v>
      </c>
      <c r="E147" s="495">
        <f>'16. K&amp;EIFCA Enforcement Costs'!$E17</f>
        <v>35200</v>
      </c>
      <c r="F147" s="495" t="s">
        <v>117</v>
      </c>
      <c r="G147" s="495" t="s">
        <v>117</v>
      </c>
      <c r="H147" s="495" t="s">
        <v>117</v>
      </c>
      <c r="I147" s="495" t="s">
        <v>117</v>
      </c>
      <c r="J147" s="495" t="s">
        <v>117</v>
      </c>
      <c r="K147" s="495" t="s">
        <v>117</v>
      </c>
      <c r="L147" s="495" t="s">
        <v>117</v>
      </c>
      <c r="M147" s="495" t="s">
        <v>117</v>
      </c>
      <c r="N147" s="496">
        <f t="shared" si="20"/>
        <v>2.7E-2</v>
      </c>
      <c r="O147" s="496">
        <f t="shared" si="21"/>
        <v>3.5200000000000002E-2</v>
      </c>
      <c r="P147" s="496">
        <f t="shared" si="22"/>
        <v>0</v>
      </c>
      <c r="Q147" s="496">
        <f t="shared" si="23"/>
        <v>0</v>
      </c>
      <c r="R147" s="497">
        <f t="shared" si="24"/>
        <v>1.35E-2</v>
      </c>
      <c r="S147" s="497">
        <f t="shared" si="25"/>
        <v>1.7600000000000001E-2</v>
      </c>
    </row>
    <row r="148" spans="1:19">
      <c r="A148" s="63" t="s">
        <v>961</v>
      </c>
      <c r="B148" s="58" t="s">
        <v>386</v>
      </c>
      <c r="C148" s="64" t="s">
        <v>373</v>
      </c>
      <c r="D148" s="500" t="s">
        <v>117</v>
      </c>
      <c r="E148" s="495" t="s">
        <v>117</v>
      </c>
      <c r="F148" s="495">
        <f>'15. K&amp;EIFCA Implementation Cost'!$F18</f>
        <v>25000</v>
      </c>
      <c r="G148" s="495">
        <f>'16. K&amp;EIFCA Enforcement Costs'!$F18</f>
        <v>54000</v>
      </c>
      <c r="H148" s="495" t="s">
        <v>117</v>
      </c>
      <c r="I148" s="495" t="s">
        <v>117</v>
      </c>
      <c r="J148" s="495" t="s">
        <v>117</v>
      </c>
      <c r="K148" s="495" t="s">
        <v>117</v>
      </c>
      <c r="L148" s="495" t="s">
        <v>117</v>
      </c>
      <c r="M148" s="495" t="s">
        <v>117</v>
      </c>
      <c r="N148" s="496">
        <f t="shared" si="20"/>
        <v>0</v>
      </c>
      <c r="O148" s="496">
        <f t="shared" si="21"/>
        <v>0</v>
      </c>
      <c r="P148" s="496">
        <f t="shared" si="22"/>
        <v>2.5000000000000001E-2</v>
      </c>
      <c r="Q148" s="496">
        <f t="shared" si="23"/>
        <v>5.3999999999999999E-2</v>
      </c>
      <c r="R148" s="497">
        <f t="shared" si="24"/>
        <v>1.2500000000000001E-2</v>
      </c>
      <c r="S148" s="497">
        <f t="shared" si="25"/>
        <v>2.7E-2</v>
      </c>
    </row>
    <row r="149" spans="1:19">
      <c r="A149" s="63" t="s">
        <v>962</v>
      </c>
      <c r="B149" s="58" t="s">
        <v>386</v>
      </c>
      <c r="C149" s="64" t="s">
        <v>373</v>
      </c>
      <c r="D149" s="495">
        <f>'17. SuIFCA Implementation Costs'!$E8</f>
        <v>24000</v>
      </c>
      <c r="E149" s="495">
        <f>'18. SuIFCA Enforcement Costs'!$E8</f>
        <v>35200</v>
      </c>
      <c r="F149" s="495" t="s">
        <v>117</v>
      </c>
      <c r="G149" s="495" t="s">
        <v>117</v>
      </c>
      <c r="H149" s="495" t="s">
        <v>117</v>
      </c>
      <c r="I149" s="495" t="s">
        <v>117</v>
      </c>
      <c r="J149" s="495" t="s">
        <v>117</v>
      </c>
      <c r="K149" s="495" t="s">
        <v>117</v>
      </c>
      <c r="L149" s="495" t="s">
        <v>117</v>
      </c>
      <c r="M149" s="495" t="s">
        <v>117</v>
      </c>
      <c r="N149" s="496">
        <f t="shared" si="20"/>
        <v>2.4E-2</v>
      </c>
      <c r="O149" s="496">
        <f t="shared" si="21"/>
        <v>3.5200000000000002E-2</v>
      </c>
      <c r="P149" s="496">
        <f t="shared" si="22"/>
        <v>0</v>
      </c>
      <c r="Q149" s="496">
        <f t="shared" si="23"/>
        <v>0</v>
      </c>
      <c r="R149" s="497">
        <f t="shared" si="24"/>
        <v>1.2E-2</v>
      </c>
      <c r="S149" s="497">
        <f t="shared" si="25"/>
        <v>1.7600000000000001E-2</v>
      </c>
    </row>
    <row r="150" spans="1:19">
      <c r="A150" s="63" t="s">
        <v>737</v>
      </c>
      <c r="B150" s="58" t="s">
        <v>386</v>
      </c>
      <c r="C150" s="64" t="s">
        <v>373</v>
      </c>
      <c r="D150" s="500" t="s">
        <v>117</v>
      </c>
      <c r="E150" s="495" t="s">
        <v>117</v>
      </c>
      <c r="F150" s="495" t="s">
        <v>117</v>
      </c>
      <c r="G150" s="495" t="s">
        <v>117</v>
      </c>
      <c r="H150" s="495">
        <f>'20.MMO Implementation Costs-Rec'!E10</f>
        <v>2287</v>
      </c>
      <c r="I150" s="495">
        <f>'21. MMO Enforcement Costs -Rec'!E8</f>
        <v>789.9</v>
      </c>
      <c r="J150" s="495">
        <f>'20.MMO Implementation Costs-Rec'!F10</f>
        <v>6801</v>
      </c>
      <c r="K150" s="495">
        <f>'21. MMO Enforcement Costs -Rec'!F8</f>
        <v>11954.8</v>
      </c>
      <c r="L150" s="495" t="s">
        <v>117</v>
      </c>
      <c r="M150" s="495" t="s">
        <v>117</v>
      </c>
      <c r="N150" s="496">
        <f t="shared" si="20"/>
        <v>2.287E-3</v>
      </c>
      <c r="O150" s="496">
        <f t="shared" si="21"/>
        <v>7.8989999999999996E-4</v>
      </c>
      <c r="P150" s="496">
        <f t="shared" si="22"/>
        <v>6.8009999999999998E-3</v>
      </c>
      <c r="Q150" s="496">
        <f t="shared" si="23"/>
        <v>1.19548E-2</v>
      </c>
      <c r="R150" s="497">
        <f t="shared" si="24"/>
        <v>4.5439999999999994E-3</v>
      </c>
      <c r="S150" s="497">
        <f t="shared" si="25"/>
        <v>6.3723499999999997E-3</v>
      </c>
    </row>
    <row r="151" spans="1:19">
      <c r="A151" s="63" t="s">
        <v>697</v>
      </c>
      <c r="B151" s="58" t="s">
        <v>386</v>
      </c>
      <c r="C151" s="64" t="s">
        <v>373</v>
      </c>
      <c r="D151" s="500">
        <f>'17. SuIFCA Implementation Costs'!$E9</f>
        <v>21000</v>
      </c>
      <c r="E151" s="495">
        <f>'18. SuIFCA Enforcement Costs'!$E9</f>
        <v>17600</v>
      </c>
      <c r="F151" s="495" t="s">
        <v>117</v>
      </c>
      <c r="G151" s="495" t="s">
        <v>117</v>
      </c>
      <c r="H151" s="495" t="s">
        <v>117</v>
      </c>
      <c r="I151" s="495" t="s">
        <v>117</v>
      </c>
      <c r="J151" s="495" t="s">
        <v>117</v>
      </c>
      <c r="K151" s="495" t="s">
        <v>117</v>
      </c>
      <c r="L151" s="495" t="s">
        <v>117</v>
      </c>
      <c r="M151" s="495" t="s">
        <v>117</v>
      </c>
      <c r="N151" s="496">
        <f t="shared" si="20"/>
        <v>2.1000000000000001E-2</v>
      </c>
      <c r="O151" s="496">
        <f t="shared" si="21"/>
        <v>1.7600000000000001E-2</v>
      </c>
      <c r="P151" s="496">
        <f t="shared" si="22"/>
        <v>0</v>
      </c>
      <c r="Q151" s="496">
        <f t="shared" si="23"/>
        <v>0</v>
      </c>
      <c r="R151" s="497">
        <f t="shared" si="24"/>
        <v>1.0500000000000001E-2</v>
      </c>
      <c r="S151" s="497">
        <f t="shared" si="25"/>
        <v>8.8000000000000005E-3</v>
      </c>
    </row>
    <row r="152" spans="1:19">
      <c r="A152" s="63" t="s">
        <v>699</v>
      </c>
      <c r="B152" s="58" t="s">
        <v>386</v>
      </c>
      <c r="C152" s="64" t="s">
        <v>373</v>
      </c>
      <c r="D152" s="500">
        <f>'17. SuIFCA Implementation Costs'!$E11</f>
        <v>12000</v>
      </c>
      <c r="E152" s="495">
        <f>'18. SuIFCA Enforcement Costs'!$E11</f>
        <v>17600</v>
      </c>
      <c r="F152" s="495" t="s">
        <v>117</v>
      </c>
      <c r="G152" s="495" t="s">
        <v>117</v>
      </c>
      <c r="H152" s="495" t="s">
        <v>117</v>
      </c>
      <c r="I152" s="495" t="s">
        <v>117</v>
      </c>
      <c r="J152" s="495" t="s">
        <v>117</v>
      </c>
      <c r="K152" s="495" t="s">
        <v>117</v>
      </c>
      <c r="L152" s="495" t="s">
        <v>117</v>
      </c>
      <c r="M152" s="495" t="s">
        <v>117</v>
      </c>
      <c r="N152" s="496">
        <f t="shared" si="20"/>
        <v>1.2E-2</v>
      </c>
      <c r="O152" s="496">
        <f t="shared" si="21"/>
        <v>1.7600000000000001E-2</v>
      </c>
      <c r="P152" s="496">
        <f t="shared" si="22"/>
        <v>0</v>
      </c>
      <c r="Q152" s="496">
        <f t="shared" si="23"/>
        <v>0</v>
      </c>
      <c r="R152" s="497">
        <f t="shared" si="24"/>
        <v>6.0000000000000001E-3</v>
      </c>
      <c r="S152" s="497">
        <f t="shared" si="25"/>
        <v>8.8000000000000005E-3</v>
      </c>
    </row>
    <row r="153" spans="1:19">
      <c r="A153" s="63" t="s">
        <v>963</v>
      </c>
      <c r="B153" s="58" t="s">
        <v>386</v>
      </c>
      <c r="C153" s="64" t="s">
        <v>373</v>
      </c>
      <c r="D153" s="500" t="s">
        <v>117</v>
      </c>
      <c r="E153" s="495" t="s">
        <v>117</v>
      </c>
      <c r="F153" s="495" t="s">
        <v>117</v>
      </c>
      <c r="G153" s="495" t="s">
        <v>117</v>
      </c>
      <c r="H153" s="495" t="s">
        <v>117</v>
      </c>
      <c r="I153" s="495" t="s">
        <v>117</v>
      </c>
      <c r="J153" s="495" t="s">
        <v>117</v>
      </c>
      <c r="K153" s="495" t="s">
        <v>117</v>
      </c>
      <c r="L153" s="495" t="s">
        <v>117</v>
      </c>
      <c r="M153" s="495" t="s">
        <v>117</v>
      </c>
      <c r="N153" s="496">
        <f t="shared" si="20"/>
        <v>0</v>
      </c>
      <c r="O153" s="496">
        <f t="shared" si="21"/>
        <v>0</v>
      </c>
      <c r="P153" s="496">
        <f t="shared" si="22"/>
        <v>0</v>
      </c>
      <c r="Q153" s="496">
        <f t="shared" si="23"/>
        <v>0</v>
      </c>
      <c r="R153" s="497">
        <f t="shared" si="24"/>
        <v>0</v>
      </c>
      <c r="S153" s="497">
        <f t="shared" si="25"/>
        <v>0</v>
      </c>
    </row>
    <row r="154" spans="1:19">
      <c r="A154" s="63" t="s">
        <v>964</v>
      </c>
      <c r="B154" s="58" t="s">
        <v>386</v>
      </c>
      <c r="C154" s="64" t="s">
        <v>373</v>
      </c>
      <c r="D154" s="500">
        <f>'7. SIFCA Implementation Costs'!E16</f>
        <v>2287</v>
      </c>
      <c r="E154" s="495">
        <f>'8. SIFCA Enforcement Costs'!E16</f>
        <v>17200</v>
      </c>
      <c r="F154" s="495">
        <f>'7. SIFCA Implementation Costs'!F16</f>
        <v>42493.928571428572</v>
      </c>
      <c r="G154" s="495">
        <f>'8. SIFCA Enforcement Costs'!F16</f>
        <v>28575</v>
      </c>
      <c r="H154" s="495">
        <f>'20.MMO Implementation Costs-Rec'!E11</f>
        <v>14761</v>
      </c>
      <c r="I154" s="495">
        <f>'21. MMO Enforcement Costs -Rec'!E9</f>
        <v>1579.8</v>
      </c>
      <c r="J154" s="495">
        <f>'20.MMO Implementation Costs-Rec'!F11</f>
        <v>23656</v>
      </c>
      <c r="K154" s="495">
        <f>'21. MMO Enforcement Costs -Rec'!F9</f>
        <v>23909.599999999999</v>
      </c>
      <c r="L154" s="495" t="s">
        <v>117</v>
      </c>
      <c r="M154" s="495" t="s">
        <v>117</v>
      </c>
      <c r="N154" s="496">
        <f t="shared" si="20"/>
        <v>1.7048000000000001E-2</v>
      </c>
      <c r="O154" s="496">
        <f t="shared" si="21"/>
        <v>1.8779799999999999E-2</v>
      </c>
      <c r="P154" s="496">
        <f t="shared" si="22"/>
        <v>6.6149928571428582E-2</v>
      </c>
      <c r="Q154" s="496">
        <f t="shared" si="23"/>
        <v>5.2484599999999999E-2</v>
      </c>
      <c r="R154" s="497">
        <f t="shared" si="24"/>
        <v>4.1598964285714288E-2</v>
      </c>
      <c r="S154" s="497">
        <f t="shared" si="25"/>
        <v>3.5632200000000003E-2</v>
      </c>
    </row>
    <row r="155" spans="1:19">
      <c r="A155" s="63" t="s">
        <v>965</v>
      </c>
      <c r="B155" s="58" t="s">
        <v>386</v>
      </c>
      <c r="C155" s="64" t="s">
        <v>373</v>
      </c>
      <c r="D155" s="500">
        <f>'7. SIFCA Implementation Costs'!E17</f>
        <v>2287</v>
      </c>
      <c r="E155" s="495">
        <f>'8. SIFCA Enforcement Costs'!E17</f>
        <v>17200</v>
      </c>
      <c r="F155" s="495">
        <f>'7. SIFCA Implementation Costs'!F17</f>
        <v>42493.928571428572</v>
      </c>
      <c r="G155" s="495">
        <f>'8. SIFCA Enforcement Costs'!F17</f>
        <v>28575</v>
      </c>
      <c r="H155" s="495" t="s">
        <v>117</v>
      </c>
      <c r="I155" s="495" t="s">
        <v>117</v>
      </c>
      <c r="J155" s="495" t="s">
        <v>117</v>
      </c>
      <c r="K155" s="495" t="s">
        <v>117</v>
      </c>
      <c r="L155" s="495" t="s">
        <v>117</v>
      </c>
      <c r="M155" s="495" t="s">
        <v>117</v>
      </c>
      <c r="N155" s="496">
        <f t="shared" si="20"/>
        <v>2.287E-3</v>
      </c>
      <c r="O155" s="496">
        <f t="shared" si="21"/>
        <v>1.72E-2</v>
      </c>
      <c r="P155" s="496">
        <f t="shared" si="22"/>
        <v>4.2493928571428571E-2</v>
      </c>
      <c r="Q155" s="496">
        <f t="shared" si="23"/>
        <v>2.8575E-2</v>
      </c>
      <c r="R155" s="497">
        <f t="shared" si="24"/>
        <v>2.2390464285714284E-2</v>
      </c>
      <c r="S155" s="497">
        <f t="shared" si="25"/>
        <v>2.2887499999999998E-2</v>
      </c>
    </row>
    <row r="156" spans="1:19">
      <c r="A156" s="63" t="s">
        <v>966</v>
      </c>
      <c r="B156" s="58" t="s">
        <v>386</v>
      </c>
      <c r="C156" s="64" t="s">
        <v>373</v>
      </c>
      <c r="D156" s="500">
        <f>'7. SIFCA Implementation Costs'!E18</f>
        <v>2287</v>
      </c>
      <c r="E156" s="495">
        <f>'8. SIFCA Enforcement Costs'!E18</f>
        <v>17200</v>
      </c>
      <c r="F156" s="495">
        <f>'7. SIFCA Implementation Costs'!F18</f>
        <v>42493.928571428572</v>
      </c>
      <c r="G156" s="495">
        <f>'8. SIFCA Enforcement Costs'!F18</f>
        <v>28575</v>
      </c>
      <c r="H156" s="495">
        <f>'20.MMO Implementation Costs-Rec'!E12</f>
        <v>14761</v>
      </c>
      <c r="I156" s="495">
        <f>'21. MMO Enforcement Costs -Rec'!E10</f>
        <v>1579.8</v>
      </c>
      <c r="J156" s="495">
        <f>'20.MMO Implementation Costs-Rec'!F12</f>
        <v>23656</v>
      </c>
      <c r="K156" s="495">
        <f>'21. MMO Enforcement Costs -Rec'!F10</f>
        <v>23909.599999999999</v>
      </c>
      <c r="L156" s="495" t="s">
        <v>117</v>
      </c>
      <c r="M156" s="495" t="s">
        <v>117</v>
      </c>
      <c r="N156" s="496">
        <f t="shared" si="20"/>
        <v>1.7048000000000001E-2</v>
      </c>
      <c r="O156" s="496">
        <f t="shared" si="21"/>
        <v>1.8779799999999999E-2</v>
      </c>
      <c r="P156" s="496">
        <f t="shared" si="22"/>
        <v>6.6149928571428582E-2</v>
      </c>
      <c r="Q156" s="496">
        <f t="shared" si="23"/>
        <v>5.2484599999999999E-2</v>
      </c>
      <c r="R156" s="497">
        <f t="shared" si="24"/>
        <v>4.1598964285714288E-2</v>
      </c>
      <c r="S156" s="497">
        <f t="shared" si="25"/>
        <v>3.5632200000000003E-2</v>
      </c>
    </row>
    <row r="157" spans="1:19">
      <c r="A157" s="63" t="s">
        <v>740</v>
      </c>
      <c r="B157" s="58" t="s">
        <v>386</v>
      </c>
      <c r="C157" s="64" t="s">
        <v>373</v>
      </c>
      <c r="D157" s="500">
        <f>'7. SIFCA Implementation Costs'!E19</f>
        <v>2287</v>
      </c>
      <c r="E157" s="495">
        <f>'8. SIFCA Enforcement Costs'!E19</f>
        <v>17200</v>
      </c>
      <c r="F157" s="495">
        <f>'7. SIFCA Implementation Costs'!F19</f>
        <v>42493.928571428572</v>
      </c>
      <c r="G157" s="495">
        <f>'8. SIFCA Enforcement Costs'!F19</f>
        <v>28575</v>
      </c>
      <c r="H157" s="495">
        <f>'20.MMO Implementation Costs-Rec'!E13</f>
        <v>14761</v>
      </c>
      <c r="I157" s="495">
        <f>'21. MMO Enforcement Costs -Rec'!E11</f>
        <v>1579.8</v>
      </c>
      <c r="J157" s="495">
        <f>'20.MMO Implementation Costs-Rec'!F13</f>
        <v>23656</v>
      </c>
      <c r="K157" s="495">
        <f>'21. MMO Enforcement Costs -Rec'!F11</f>
        <v>23909.599999999999</v>
      </c>
      <c r="L157" s="495" t="s">
        <v>117</v>
      </c>
      <c r="M157" s="495" t="s">
        <v>117</v>
      </c>
      <c r="N157" s="496">
        <f t="shared" si="20"/>
        <v>1.7048000000000001E-2</v>
      </c>
      <c r="O157" s="496">
        <f t="shared" si="21"/>
        <v>1.8779799999999999E-2</v>
      </c>
      <c r="P157" s="496">
        <f t="shared" si="22"/>
        <v>6.6149928571428582E-2</v>
      </c>
      <c r="Q157" s="496">
        <f t="shared" si="23"/>
        <v>5.2484599999999999E-2</v>
      </c>
      <c r="R157" s="497">
        <f t="shared" si="24"/>
        <v>4.1598964285714288E-2</v>
      </c>
      <c r="S157" s="497">
        <f t="shared" si="25"/>
        <v>3.5632200000000003E-2</v>
      </c>
    </row>
    <row r="158" spans="1:19">
      <c r="A158" s="63" t="s">
        <v>967</v>
      </c>
      <c r="B158" s="58" t="s">
        <v>386</v>
      </c>
      <c r="C158" s="64" t="s">
        <v>373</v>
      </c>
      <c r="D158" s="500" t="s">
        <v>117</v>
      </c>
      <c r="E158" s="495" t="s">
        <v>117</v>
      </c>
      <c r="F158" s="495" t="s">
        <v>117</v>
      </c>
      <c r="G158" s="495" t="s">
        <v>117</v>
      </c>
      <c r="H158" s="495" t="s">
        <v>117</v>
      </c>
      <c r="I158" s="495" t="s">
        <v>117</v>
      </c>
      <c r="J158" s="495" t="s">
        <v>117</v>
      </c>
      <c r="K158" s="495" t="s">
        <v>117</v>
      </c>
      <c r="L158" s="495" t="s">
        <v>117</v>
      </c>
      <c r="M158" s="495" t="s">
        <v>117</v>
      </c>
      <c r="N158" s="496">
        <f t="shared" si="20"/>
        <v>0</v>
      </c>
      <c r="O158" s="496">
        <f t="shared" si="21"/>
        <v>0</v>
      </c>
      <c r="P158" s="496">
        <f t="shared" si="22"/>
        <v>0</v>
      </c>
      <c r="Q158" s="496">
        <f t="shared" si="23"/>
        <v>0</v>
      </c>
      <c r="R158" s="497">
        <f t="shared" si="24"/>
        <v>0</v>
      </c>
      <c r="S158" s="497">
        <f t="shared" si="25"/>
        <v>0</v>
      </c>
    </row>
    <row r="159" spans="1:19" s="280" customFormat="1" ht="15" customHeight="1">
      <c r="A159" s="63" t="s">
        <v>664</v>
      </c>
      <c r="B159" s="58" t="s">
        <v>386</v>
      </c>
      <c r="C159" s="64" t="s">
        <v>373</v>
      </c>
      <c r="D159" s="500" t="s">
        <v>117</v>
      </c>
      <c r="E159" s="495" t="s">
        <v>117</v>
      </c>
      <c r="F159" s="495" t="s">
        <v>117</v>
      </c>
      <c r="G159" s="495" t="s">
        <v>117</v>
      </c>
      <c r="H159" s="495"/>
      <c r="I159" s="495"/>
      <c r="J159" s="495"/>
      <c r="K159" s="495"/>
      <c r="L159" s="495"/>
      <c r="M159" s="495"/>
      <c r="N159" s="496">
        <f t="shared" si="20"/>
        <v>0</v>
      </c>
      <c r="O159" s="496">
        <f t="shared" si="21"/>
        <v>0</v>
      </c>
      <c r="P159" s="496">
        <f t="shared" si="22"/>
        <v>0</v>
      </c>
      <c r="Q159" s="496">
        <f t="shared" si="23"/>
        <v>0</v>
      </c>
      <c r="R159" s="497">
        <f t="shared" si="24"/>
        <v>0</v>
      </c>
      <c r="S159" s="497">
        <f t="shared" si="25"/>
        <v>0</v>
      </c>
    </row>
    <row r="160" spans="1:19" ht="14.25" customHeight="1">
      <c r="A160" s="63" t="s">
        <v>998</v>
      </c>
      <c r="B160" s="58" t="s">
        <v>386</v>
      </c>
      <c r="C160" s="64" t="s">
        <v>373</v>
      </c>
      <c r="D160" s="500">
        <f>'15. K&amp;EIFCA Implementation Cost'!E19</f>
        <v>19000</v>
      </c>
      <c r="E160" s="495">
        <f>'16. K&amp;EIFCA Enforcement Costs'!E19</f>
        <v>54000</v>
      </c>
      <c r="F160" s="495">
        <f>'15. K&amp;EIFCA Implementation Cost'!F19</f>
        <v>19000</v>
      </c>
      <c r="G160" s="495">
        <f>'16. K&amp;EIFCA Enforcement Costs'!F19</f>
        <v>54000</v>
      </c>
      <c r="H160" s="495">
        <f>'20.MMO Implementation Costs-Rec'!E14</f>
        <v>14761</v>
      </c>
      <c r="I160" s="495">
        <f>'21. MMO Enforcement Costs -Rec'!E12</f>
        <v>1105.8599999999999</v>
      </c>
      <c r="J160" s="495">
        <f>'20.MMO Implementation Costs-Rec'!F14</f>
        <v>23656</v>
      </c>
      <c r="K160" s="495">
        <f>'21. MMO Enforcement Costs -Rec'!F12</f>
        <v>12270.76</v>
      </c>
      <c r="L160" s="495" t="s">
        <v>117</v>
      </c>
      <c r="M160" s="495" t="s">
        <v>117</v>
      </c>
      <c r="N160" s="496">
        <f t="shared" si="20"/>
        <v>3.3760999999999999E-2</v>
      </c>
      <c r="O160" s="496">
        <f t="shared" si="21"/>
        <v>5.510586E-2</v>
      </c>
      <c r="P160" s="496">
        <f t="shared" si="22"/>
        <v>4.2655999999999999E-2</v>
      </c>
      <c r="Q160" s="496">
        <f t="shared" si="23"/>
        <v>6.6270759999999998E-2</v>
      </c>
      <c r="R160" s="497">
        <f t="shared" si="24"/>
        <v>3.8208499999999999E-2</v>
      </c>
      <c r="S160" s="497">
        <f t="shared" si="25"/>
        <v>6.0688309999999995E-2</v>
      </c>
    </row>
    <row r="161" spans="1:19">
      <c r="A161" s="63" t="s">
        <v>999</v>
      </c>
      <c r="B161" s="58" t="s">
        <v>386</v>
      </c>
      <c r="C161" s="64" t="s">
        <v>373</v>
      </c>
      <c r="D161" s="500">
        <f>'15. K&amp;EIFCA Implementation Cost'!E20</f>
        <v>19000</v>
      </c>
      <c r="E161" s="495">
        <f>'16. K&amp;EIFCA Enforcement Costs'!E20</f>
        <v>54000</v>
      </c>
      <c r="F161" s="495">
        <f>'15. K&amp;EIFCA Implementation Cost'!F20</f>
        <v>19000</v>
      </c>
      <c r="G161" s="495">
        <f>'16. K&amp;EIFCA Enforcement Costs'!F20</f>
        <v>54000</v>
      </c>
      <c r="H161" s="495">
        <f>'20.MMO Implementation Costs-Rec'!E15</f>
        <v>2287</v>
      </c>
      <c r="I161" s="495">
        <f>'21. MMO Enforcement Costs -Rec'!E13</f>
        <v>1105.8599999999999</v>
      </c>
      <c r="J161" s="495">
        <f>'20.MMO Implementation Costs-Rec'!F15</f>
        <v>6801</v>
      </c>
      <c r="K161" s="495">
        <f>'21. MMO Enforcement Costs -Rec'!F13</f>
        <v>12270.76</v>
      </c>
      <c r="L161" s="495" t="s">
        <v>117</v>
      </c>
      <c r="M161" s="495" t="s">
        <v>117</v>
      </c>
      <c r="N161" s="496">
        <f t="shared" si="20"/>
        <v>2.1287E-2</v>
      </c>
      <c r="O161" s="496">
        <f t="shared" si="21"/>
        <v>5.510586E-2</v>
      </c>
      <c r="P161" s="496">
        <f t="shared" si="22"/>
        <v>2.5801000000000001E-2</v>
      </c>
      <c r="Q161" s="496">
        <f t="shared" si="23"/>
        <v>6.6270759999999998E-2</v>
      </c>
      <c r="R161" s="497">
        <f t="shared" si="24"/>
        <v>2.3544000000000002E-2</v>
      </c>
      <c r="S161" s="497">
        <f t="shared" si="25"/>
        <v>6.0688309999999995E-2</v>
      </c>
    </row>
    <row r="162" spans="1:19">
      <c r="A162" s="63" t="s">
        <v>1000</v>
      </c>
      <c r="B162" s="58" t="s">
        <v>386</v>
      </c>
      <c r="C162" s="64" t="s">
        <v>373</v>
      </c>
      <c r="D162" s="500">
        <f>'15. K&amp;EIFCA Implementation Cost'!E21</f>
        <v>19000</v>
      </c>
      <c r="E162" s="495">
        <f>'16. K&amp;EIFCA Enforcement Costs'!E21</f>
        <v>54000</v>
      </c>
      <c r="F162" s="495">
        <f>'15. K&amp;EIFCA Implementation Cost'!F21</f>
        <v>19000</v>
      </c>
      <c r="G162" s="495">
        <f>'16. K&amp;EIFCA Enforcement Costs'!F21</f>
        <v>54000</v>
      </c>
      <c r="H162" s="495">
        <f>'20.MMO Implementation Costs-Rec'!E16</f>
        <v>14761</v>
      </c>
      <c r="I162" s="495">
        <f>'21. MMO Enforcement Costs -Rec'!E14</f>
        <v>1105.8599999999999</v>
      </c>
      <c r="J162" s="495">
        <f>'20.MMO Implementation Costs-Rec'!F16</f>
        <v>23656</v>
      </c>
      <c r="K162" s="495">
        <f>'21. MMO Enforcement Costs -Rec'!F14</f>
        <v>12270.76</v>
      </c>
      <c r="L162" s="495" t="s">
        <v>117</v>
      </c>
      <c r="M162" s="495" t="s">
        <v>117</v>
      </c>
      <c r="N162" s="496">
        <f t="shared" si="20"/>
        <v>3.3760999999999999E-2</v>
      </c>
      <c r="O162" s="496">
        <f t="shared" si="21"/>
        <v>5.510586E-2</v>
      </c>
      <c r="P162" s="496">
        <f t="shared" si="22"/>
        <v>4.2655999999999999E-2</v>
      </c>
      <c r="Q162" s="496">
        <f t="shared" si="23"/>
        <v>6.6270759999999998E-2</v>
      </c>
      <c r="R162" s="497">
        <f t="shared" si="24"/>
        <v>3.8208499999999999E-2</v>
      </c>
      <c r="S162" s="497">
        <f t="shared" si="25"/>
        <v>6.0688309999999995E-2</v>
      </c>
    </row>
    <row r="163" spans="1:19">
      <c r="A163" s="63" t="s">
        <v>1001</v>
      </c>
      <c r="B163" s="58" t="s">
        <v>386</v>
      </c>
      <c r="C163" s="64" t="s">
        <v>373</v>
      </c>
      <c r="D163" s="500">
        <f>'15. K&amp;EIFCA Implementation Cost'!E22</f>
        <v>19000</v>
      </c>
      <c r="E163" s="495">
        <f>'16. K&amp;EIFCA Enforcement Costs'!E22</f>
        <v>15000</v>
      </c>
      <c r="F163" s="495">
        <f>'15. K&amp;EIFCA Implementation Cost'!F22</f>
        <v>19000</v>
      </c>
      <c r="G163" s="495">
        <f>'16. K&amp;EIFCA Enforcement Costs'!F22</f>
        <v>15000</v>
      </c>
      <c r="H163" s="495">
        <f>'20.MMO Implementation Costs-Rec'!E17</f>
        <v>2287</v>
      </c>
      <c r="I163" s="495">
        <f>'21. MMO Enforcement Costs -Rec'!E15</f>
        <v>1105.8599999999999</v>
      </c>
      <c r="J163" s="495">
        <f>'20.MMO Implementation Costs-Rec'!F17</f>
        <v>6801</v>
      </c>
      <c r="K163" s="495">
        <f>'21. MMO Enforcement Costs -Rec'!F15</f>
        <v>12270.76</v>
      </c>
      <c r="L163" s="495">
        <f>'24. Signage Costs'!G15+'24. Signage Costs'!G16</f>
        <v>9990</v>
      </c>
      <c r="M163" s="495">
        <f>'24. Signage Costs'!H15</f>
        <v>500</v>
      </c>
      <c r="N163" s="496">
        <f t="shared" si="20"/>
        <v>3.1276999999999999E-2</v>
      </c>
      <c r="O163" s="496">
        <f t="shared" si="21"/>
        <v>1.660586E-2</v>
      </c>
      <c r="P163" s="496">
        <f t="shared" si="22"/>
        <v>3.5791000000000003E-2</v>
      </c>
      <c r="Q163" s="496">
        <f t="shared" si="23"/>
        <v>2.7770760000000002E-2</v>
      </c>
      <c r="R163" s="497">
        <f t="shared" si="24"/>
        <v>3.3534000000000001E-2</v>
      </c>
      <c r="S163" s="497">
        <f t="shared" si="25"/>
        <v>2.2188310000000003E-2</v>
      </c>
    </row>
    <row r="164" spans="1:19">
      <c r="A164" s="63" t="s">
        <v>1002</v>
      </c>
      <c r="B164" s="58" t="s">
        <v>386</v>
      </c>
      <c r="C164" s="64" t="s">
        <v>373</v>
      </c>
      <c r="D164" s="500">
        <f>'15. K&amp;EIFCA Implementation Cost'!E23</f>
        <v>19000</v>
      </c>
      <c r="E164" s="495">
        <f>'16. K&amp;EIFCA Enforcement Costs'!E23</f>
        <v>15000</v>
      </c>
      <c r="F164" s="495">
        <f>'15. K&amp;EIFCA Implementation Cost'!F23</f>
        <v>19000</v>
      </c>
      <c r="G164" s="495">
        <f>'16. K&amp;EIFCA Enforcement Costs'!F23</f>
        <v>15000</v>
      </c>
      <c r="H164" s="495">
        <f>'20.MMO Implementation Costs-Rec'!E18</f>
        <v>14761</v>
      </c>
      <c r="I164" s="495">
        <f>'21. MMO Enforcement Costs -Rec'!E16</f>
        <v>1105.8599999999999</v>
      </c>
      <c r="J164" s="495">
        <f>'20.MMO Implementation Costs-Rec'!F18</f>
        <v>23656</v>
      </c>
      <c r="K164" s="495">
        <f>'21. MMO Enforcement Costs -Rec'!F16</f>
        <v>12270.76</v>
      </c>
      <c r="L164" s="495">
        <f>'24. Signage Costs'!G17+'24. Signage Costs'!G18</f>
        <v>9940</v>
      </c>
      <c r="M164" s="495">
        <f>'24. Signage Costs'!H17</f>
        <v>500</v>
      </c>
      <c r="N164" s="496">
        <f t="shared" si="20"/>
        <v>4.3700999999999997E-2</v>
      </c>
      <c r="O164" s="496">
        <f t="shared" si="21"/>
        <v>1.660586E-2</v>
      </c>
      <c r="P164" s="496">
        <f t="shared" si="22"/>
        <v>5.2595999999999997E-2</v>
      </c>
      <c r="Q164" s="496">
        <f t="shared" si="23"/>
        <v>2.7770760000000002E-2</v>
      </c>
      <c r="R164" s="497">
        <f t="shared" si="24"/>
        <v>4.8148499999999997E-2</v>
      </c>
      <c r="S164" s="497">
        <f t="shared" si="25"/>
        <v>2.2188310000000003E-2</v>
      </c>
    </row>
    <row r="165" spans="1:19">
      <c r="A165" s="63" t="s">
        <v>1003</v>
      </c>
      <c r="B165" s="58" t="s">
        <v>386</v>
      </c>
      <c r="C165" s="64" t="s">
        <v>373</v>
      </c>
      <c r="D165" s="500">
        <f>'15. K&amp;EIFCA Implementation Cost'!E24</f>
        <v>22000</v>
      </c>
      <c r="E165" s="495">
        <f>'16. K&amp;EIFCA Enforcement Costs'!E24</f>
        <v>54000</v>
      </c>
      <c r="F165" s="495">
        <f>'15. K&amp;EIFCA Implementation Cost'!F24</f>
        <v>22000</v>
      </c>
      <c r="G165" s="495">
        <f>'16. K&amp;EIFCA Enforcement Costs'!F24</f>
        <v>54000</v>
      </c>
      <c r="H165" s="495">
        <f>'20.MMO Implementation Costs-Rec'!E19</f>
        <v>14761</v>
      </c>
      <c r="I165" s="495">
        <f>'21. MMO Enforcement Costs -Rec'!E17</f>
        <v>1105.8599999999999</v>
      </c>
      <c r="J165" s="495">
        <f>'20.MMO Implementation Costs-Rec'!F19</f>
        <v>23656</v>
      </c>
      <c r="K165" s="495">
        <f>'21. MMO Enforcement Costs -Rec'!F17</f>
        <v>12270.76</v>
      </c>
      <c r="L165" s="495" t="s">
        <v>117</v>
      </c>
      <c r="M165" s="495" t="s">
        <v>117</v>
      </c>
      <c r="N165" s="496">
        <f t="shared" si="20"/>
        <v>3.6761000000000002E-2</v>
      </c>
      <c r="O165" s="496">
        <f t="shared" si="21"/>
        <v>5.510586E-2</v>
      </c>
      <c r="P165" s="496">
        <f t="shared" si="22"/>
        <v>4.5656000000000002E-2</v>
      </c>
      <c r="Q165" s="496">
        <f t="shared" si="23"/>
        <v>6.6270759999999998E-2</v>
      </c>
      <c r="R165" s="497">
        <f t="shared" si="24"/>
        <v>4.1208500000000002E-2</v>
      </c>
      <c r="S165" s="497">
        <f t="shared" si="25"/>
        <v>6.0688309999999995E-2</v>
      </c>
    </row>
    <row r="166" spans="1:19">
      <c r="A166" s="63" t="s">
        <v>1004</v>
      </c>
      <c r="B166" s="58" t="s">
        <v>386</v>
      </c>
      <c r="C166" s="64" t="s">
        <v>373</v>
      </c>
      <c r="D166" s="500">
        <f>'15. K&amp;EIFCA Implementation Cost'!E25</f>
        <v>19000</v>
      </c>
      <c r="E166" s="495">
        <f>'16. K&amp;EIFCA Enforcement Costs'!E25</f>
        <v>15000</v>
      </c>
      <c r="F166" s="495">
        <f>'15. K&amp;EIFCA Implementation Cost'!F25</f>
        <v>19000</v>
      </c>
      <c r="G166" s="495">
        <f>'16. K&amp;EIFCA Enforcement Costs'!F25</f>
        <v>15000</v>
      </c>
      <c r="H166" s="495">
        <f>'20.MMO Implementation Costs-Rec'!E20</f>
        <v>14761</v>
      </c>
      <c r="I166" s="495">
        <f>'21. MMO Enforcement Costs -Rec'!E18</f>
        <v>1105.8599999999999</v>
      </c>
      <c r="J166" s="495">
        <f>'20.MMO Implementation Costs-Rec'!F20</f>
        <v>23656</v>
      </c>
      <c r="K166" s="495">
        <f>'21. MMO Enforcement Costs -Rec'!F18</f>
        <v>12270.76</v>
      </c>
      <c r="L166" s="495" t="s">
        <v>117</v>
      </c>
      <c r="M166" s="495" t="s">
        <v>117</v>
      </c>
      <c r="N166" s="496">
        <f t="shared" si="20"/>
        <v>3.3760999999999999E-2</v>
      </c>
      <c r="O166" s="496">
        <f t="shared" si="21"/>
        <v>1.610586E-2</v>
      </c>
      <c r="P166" s="496">
        <f t="shared" si="22"/>
        <v>4.2655999999999999E-2</v>
      </c>
      <c r="Q166" s="496">
        <f t="shared" si="23"/>
        <v>2.7270760000000002E-2</v>
      </c>
      <c r="R166" s="497">
        <f t="shared" si="24"/>
        <v>3.8208499999999999E-2</v>
      </c>
      <c r="S166" s="497">
        <f t="shared" si="25"/>
        <v>2.1688310000000002E-2</v>
      </c>
    </row>
    <row r="167" spans="1:19">
      <c r="A167" s="63" t="s">
        <v>1005</v>
      </c>
      <c r="B167" s="58" t="s">
        <v>386</v>
      </c>
      <c r="C167" s="64" t="s">
        <v>373</v>
      </c>
      <c r="D167" s="500">
        <f>'15. K&amp;EIFCA Implementation Cost'!E26</f>
        <v>25000</v>
      </c>
      <c r="E167" s="495">
        <f>'16. K&amp;EIFCA Enforcement Costs'!E26</f>
        <v>54000</v>
      </c>
      <c r="F167" s="495">
        <f>'15. K&amp;EIFCA Implementation Cost'!F26</f>
        <v>25000</v>
      </c>
      <c r="G167" s="495">
        <f>'16. K&amp;EIFCA Enforcement Costs'!F26</f>
        <v>54000</v>
      </c>
      <c r="H167" s="495">
        <f>'20.MMO Implementation Costs-Rec'!E21</f>
        <v>14761</v>
      </c>
      <c r="I167" s="495">
        <f>'21. MMO Enforcement Costs -Rec'!E19</f>
        <v>1105.8599999999999</v>
      </c>
      <c r="J167" s="495">
        <f>'20.MMO Implementation Costs-Rec'!F21</f>
        <v>23656</v>
      </c>
      <c r="K167" s="495">
        <f>'21. MMO Enforcement Costs -Rec'!F19</f>
        <v>12270.76</v>
      </c>
      <c r="L167" s="495" t="s">
        <v>117</v>
      </c>
      <c r="M167" s="495" t="s">
        <v>117</v>
      </c>
      <c r="N167" s="496">
        <f t="shared" si="20"/>
        <v>3.9760999999999998E-2</v>
      </c>
      <c r="O167" s="496">
        <f t="shared" si="21"/>
        <v>5.510586E-2</v>
      </c>
      <c r="P167" s="496">
        <f t="shared" si="22"/>
        <v>4.8655999999999998E-2</v>
      </c>
      <c r="Q167" s="496">
        <f t="shared" si="23"/>
        <v>6.6270759999999998E-2</v>
      </c>
      <c r="R167" s="497">
        <f t="shared" si="24"/>
        <v>4.4208499999999998E-2</v>
      </c>
      <c r="S167" s="497">
        <f t="shared" si="25"/>
        <v>6.0688309999999995E-2</v>
      </c>
    </row>
    <row r="168" spans="1:19" ht="14.25" customHeight="1">
      <c r="A168" s="63" t="s">
        <v>1006</v>
      </c>
      <c r="B168" s="58" t="s">
        <v>386</v>
      </c>
      <c r="C168" s="64" t="s">
        <v>373</v>
      </c>
      <c r="D168" s="500">
        <f>'17. SuIFCA Implementation Costs'!E12</f>
        <v>6000</v>
      </c>
      <c r="E168" s="495">
        <f>'18. SuIFCA Enforcement Costs'!E12</f>
        <v>8800</v>
      </c>
      <c r="F168" s="495">
        <f>'17. SuIFCA Implementation Costs'!F12</f>
        <v>6000</v>
      </c>
      <c r="G168" s="495">
        <f>'18. SuIFCA Enforcement Costs'!F12</f>
        <v>8800</v>
      </c>
      <c r="H168" s="495">
        <f>'20.MMO Implementation Costs-Rec'!E22</f>
        <v>14761</v>
      </c>
      <c r="I168" s="495">
        <f>'21. MMO Enforcement Costs -Rec'!E20</f>
        <v>1105.8599999999999</v>
      </c>
      <c r="J168" s="495">
        <f>'20.MMO Implementation Costs-Rec'!F22</f>
        <v>23656</v>
      </c>
      <c r="K168" s="495">
        <f>'21. MMO Enforcement Costs -Rec'!F20</f>
        <v>12270.76</v>
      </c>
      <c r="L168" s="495" t="s">
        <v>117</v>
      </c>
      <c r="M168" s="495" t="s">
        <v>117</v>
      </c>
      <c r="N168" s="496">
        <f t="shared" si="20"/>
        <v>2.0761000000000002E-2</v>
      </c>
      <c r="O168" s="496">
        <f t="shared" si="21"/>
        <v>9.9058600000000007E-3</v>
      </c>
      <c r="P168" s="496">
        <f t="shared" si="22"/>
        <v>2.9655999999999998E-2</v>
      </c>
      <c r="Q168" s="496">
        <f t="shared" si="23"/>
        <v>2.1070760000000001E-2</v>
      </c>
      <c r="R168" s="497">
        <f t="shared" si="24"/>
        <v>2.5208500000000002E-2</v>
      </c>
      <c r="S168" s="497">
        <f t="shared" si="25"/>
        <v>1.5488310000000002E-2</v>
      </c>
    </row>
    <row r="169" spans="1:19">
      <c r="A169" s="63" t="s">
        <v>1007</v>
      </c>
      <c r="B169" s="58" t="s">
        <v>386</v>
      </c>
      <c r="C169" s="64" t="s">
        <v>373</v>
      </c>
      <c r="D169" s="500" t="s">
        <v>117</v>
      </c>
      <c r="E169" s="495" t="s">
        <v>117</v>
      </c>
      <c r="F169" s="495" t="s">
        <v>117</v>
      </c>
      <c r="G169" s="495" t="s">
        <v>117</v>
      </c>
      <c r="H169" s="495">
        <f>'20.MMO Implementation Costs-Rec'!E23</f>
        <v>2287</v>
      </c>
      <c r="I169" s="495">
        <f>'21. MMO Enforcement Costs -Rec'!E21</f>
        <v>1105.8599999999999</v>
      </c>
      <c r="J169" s="495">
        <f>'20.MMO Implementation Costs-Rec'!F23</f>
        <v>6801</v>
      </c>
      <c r="K169" s="495">
        <f>'21. MMO Enforcement Costs -Rec'!F21</f>
        <v>12270.76</v>
      </c>
      <c r="L169" s="495">
        <f>'24. Signage Costs'!G19+'24. Signage Costs'!G20</f>
        <v>1900</v>
      </c>
      <c r="M169" s="495">
        <f>'24. Signage Costs'!H19</f>
        <v>500</v>
      </c>
      <c r="N169" s="496">
        <f t="shared" si="20"/>
        <v>4.1869999999999997E-3</v>
      </c>
      <c r="O169" s="496">
        <f t="shared" si="21"/>
        <v>1.60586E-3</v>
      </c>
      <c r="P169" s="496">
        <f t="shared" si="22"/>
        <v>8.7010000000000004E-3</v>
      </c>
      <c r="Q169" s="496">
        <f t="shared" si="23"/>
        <v>1.2770760000000001E-2</v>
      </c>
      <c r="R169" s="497">
        <f t="shared" si="24"/>
        <v>6.4440000000000001E-3</v>
      </c>
      <c r="S169" s="497">
        <f t="shared" si="25"/>
        <v>7.1883100000000007E-3</v>
      </c>
    </row>
    <row r="170" spans="1:19">
      <c r="A170" s="63" t="s">
        <v>1008</v>
      </c>
      <c r="B170" s="58" t="s">
        <v>386</v>
      </c>
      <c r="C170" s="64" t="s">
        <v>373</v>
      </c>
      <c r="D170" s="500">
        <f>'17. SuIFCA Implementation Costs'!E14</f>
        <v>6000</v>
      </c>
      <c r="E170" s="495">
        <f>'18. SuIFCA Enforcement Costs'!E14</f>
        <v>8800</v>
      </c>
      <c r="F170" s="495">
        <f>'17. SuIFCA Implementation Costs'!F14</f>
        <v>6000</v>
      </c>
      <c r="G170" s="495">
        <f>'18. SuIFCA Enforcement Costs'!F14</f>
        <v>8800</v>
      </c>
      <c r="H170" s="495">
        <f>'20.MMO Implementation Costs-Rec'!E24</f>
        <v>2287</v>
      </c>
      <c r="I170" s="495">
        <f>'21. MMO Enforcement Costs -Rec'!E22</f>
        <v>1105.8599999999999</v>
      </c>
      <c r="J170" s="495">
        <f>'20.MMO Implementation Costs-Rec'!F24</f>
        <v>6801</v>
      </c>
      <c r="K170" s="495">
        <f>'21. MMO Enforcement Costs -Rec'!F22</f>
        <v>12270.76</v>
      </c>
      <c r="L170" s="495" t="s">
        <v>117</v>
      </c>
      <c r="M170" s="495" t="s">
        <v>117</v>
      </c>
      <c r="N170" s="496">
        <f t="shared" si="20"/>
        <v>8.2869999999999992E-3</v>
      </c>
      <c r="O170" s="496">
        <f t="shared" si="21"/>
        <v>9.9058600000000007E-3</v>
      </c>
      <c r="P170" s="496">
        <f t="shared" si="22"/>
        <v>1.2801E-2</v>
      </c>
      <c r="Q170" s="496">
        <f t="shared" si="23"/>
        <v>2.1070760000000001E-2</v>
      </c>
      <c r="R170" s="497">
        <f t="shared" si="24"/>
        <v>1.0544E-2</v>
      </c>
      <c r="S170" s="497">
        <f t="shared" si="25"/>
        <v>1.5488310000000002E-2</v>
      </c>
    </row>
    <row r="171" spans="1:19">
      <c r="A171" s="63" t="s">
        <v>1009</v>
      </c>
      <c r="B171" s="58" t="s">
        <v>386</v>
      </c>
      <c r="C171" s="64" t="s">
        <v>373</v>
      </c>
      <c r="D171" s="500">
        <f>'17. SuIFCA Implementation Costs'!E16</f>
        <v>22000</v>
      </c>
      <c r="E171" s="495">
        <f>'18. SuIFCA Enforcement Costs'!E16</f>
        <v>54000</v>
      </c>
      <c r="F171" s="495">
        <f>'17. SuIFCA Implementation Costs'!F16</f>
        <v>22000</v>
      </c>
      <c r="G171" s="495">
        <f>'18. SuIFCA Enforcement Costs'!F16</f>
        <v>54000</v>
      </c>
      <c r="H171" s="495">
        <f>'20.MMO Implementation Costs-Rec'!E25</f>
        <v>14761</v>
      </c>
      <c r="I171" s="495">
        <f>'21. MMO Enforcement Costs -Rec'!E23</f>
        <v>1105.8599999999999</v>
      </c>
      <c r="J171" s="495">
        <f>'20.MMO Implementation Costs-Rec'!F25</f>
        <v>23656</v>
      </c>
      <c r="K171" s="495">
        <f>'21. MMO Enforcement Costs -Rec'!F23</f>
        <v>12270.76</v>
      </c>
      <c r="L171" s="495" t="s">
        <v>117</v>
      </c>
      <c r="M171" s="495" t="s">
        <v>117</v>
      </c>
      <c r="N171" s="496">
        <f t="shared" si="20"/>
        <v>3.6761000000000002E-2</v>
      </c>
      <c r="O171" s="496">
        <f t="shared" si="21"/>
        <v>5.510586E-2</v>
      </c>
      <c r="P171" s="496">
        <f t="shared" si="22"/>
        <v>4.5656000000000002E-2</v>
      </c>
      <c r="Q171" s="496">
        <f t="shared" si="23"/>
        <v>6.6270759999999998E-2</v>
      </c>
      <c r="R171" s="497">
        <f t="shared" si="24"/>
        <v>4.1208500000000002E-2</v>
      </c>
      <c r="S171" s="497">
        <f t="shared" si="25"/>
        <v>6.0688309999999995E-2</v>
      </c>
    </row>
    <row r="172" spans="1:19">
      <c r="A172" s="63" t="s">
        <v>1010</v>
      </c>
      <c r="B172" s="58" t="s">
        <v>386</v>
      </c>
      <c r="C172" s="64" t="s">
        <v>373</v>
      </c>
      <c r="D172" s="500" t="s">
        <v>117</v>
      </c>
      <c r="E172" s="495" t="s">
        <v>117</v>
      </c>
      <c r="F172" s="495" t="s">
        <v>117</v>
      </c>
      <c r="G172" s="495" t="s">
        <v>117</v>
      </c>
      <c r="H172" s="495">
        <f>'20.MMO Implementation Costs-Rec'!E26</f>
        <v>2287</v>
      </c>
      <c r="I172" s="495">
        <f>'21. MMO Enforcement Costs -Rec'!E24</f>
        <v>1105.8599999999999</v>
      </c>
      <c r="J172" s="495">
        <f>'20.MMO Implementation Costs-Rec'!F26</f>
        <v>6801</v>
      </c>
      <c r="K172" s="495">
        <f>'21. MMO Enforcement Costs -Rec'!F24</f>
        <v>12270.76</v>
      </c>
      <c r="L172" s="495">
        <f>'24. Signage Costs'!G23+'24. Signage Costs'!G24</f>
        <v>4500</v>
      </c>
      <c r="M172" s="495">
        <f>'24. Signage Costs'!H23</f>
        <v>500</v>
      </c>
      <c r="N172" s="496">
        <f t="shared" si="20"/>
        <v>6.7869999999999996E-3</v>
      </c>
      <c r="O172" s="496">
        <f t="shared" si="21"/>
        <v>1.60586E-3</v>
      </c>
      <c r="P172" s="496">
        <f t="shared" si="22"/>
        <v>1.1301E-2</v>
      </c>
      <c r="Q172" s="496">
        <f t="shared" si="23"/>
        <v>1.2770760000000001E-2</v>
      </c>
      <c r="R172" s="497">
        <f t="shared" si="24"/>
        <v>9.044E-3</v>
      </c>
      <c r="S172" s="497">
        <f t="shared" si="25"/>
        <v>7.1883100000000007E-3</v>
      </c>
    </row>
    <row r="173" spans="1:19">
      <c r="A173" s="63" t="s">
        <v>1011</v>
      </c>
      <c r="B173" s="58" t="s">
        <v>386</v>
      </c>
      <c r="C173" s="64" t="s">
        <v>373</v>
      </c>
      <c r="D173" s="500" t="s">
        <v>117</v>
      </c>
      <c r="E173" s="495" t="s">
        <v>117</v>
      </c>
      <c r="F173" s="495" t="s">
        <v>117</v>
      </c>
      <c r="G173" s="495" t="s">
        <v>117</v>
      </c>
      <c r="H173" s="495" t="s">
        <v>117</v>
      </c>
      <c r="I173" s="495" t="s">
        <v>117</v>
      </c>
      <c r="J173" s="495" t="s">
        <v>117</v>
      </c>
      <c r="K173" s="495" t="s">
        <v>117</v>
      </c>
      <c r="L173" s="495" t="s">
        <v>117</v>
      </c>
      <c r="M173" s="495" t="s">
        <v>117</v>
      </c>
      <c r="N173" s="496">
        <f t="shared" si="20"/>
        <v>0</v>
      </c>
      <c r="O173" s="496">
        <f t="shared" si="21"/>
        <v>0</v>
      </c>
      <c r="P173" s="496">
        <f t="shared" si="22"/>
        <v>0</v>
      </c>
      <c r="Q173" s="496">
        <f t="shared" si="23"/>
        <v>0</v>
      </c>
      <c r="R173" s="497">
        <f t="shared" si="24"/>
        <v>0</v>
      </c>
      <c r="S173" s="497">
        <f t="shared" si="25"/>
        <v>0</v>
      </c>
    </row>
    <row r="174" spans="1:19">
      <c r="A174" s="63" t="s">
        <v>1012</v>
      </c>
      <c r="B174" s="58" t="s">
        <v>386</v>
      </c>
      <c r="C174" s="64" t="s">
        <v>373</v>
      </c>
      <c r="D174" s="500" t="s">
        <v>117</v>
      </c>
      <c r="E174" s="495" t="s">
        <v>117</v>
      </c>
      <c r="F174" s="495" t="s">
        <v>117</v>
      </c>
      <c r="G174" s="495" t="s">
        <v>117</v>
      </c>
      <c r="H174" s="495">
        <f>'20.MMO Implementation Costs-Rec'!E27</f>
        <v>14761</v>
      </c>
      <c r="I174" s="495">
        <f>'21. MMO Enforcement Costs -Rec'!E25</f>
        <v>1105.8599999999999</v>
      </c>
      <c r="J174" s="495">
        <f>'20.MMO Implementation Costs-Rec'!F27</f>
        <v>23656</v>
      </c>
      <c r="K174" s="495">
        <f>'21. MMO Enforcement Costs -Rec'!F25</f>
        <v>12270.76</v>
      </c>
      <c r="L174" s="495" t="s">
        <v>117</v>
      </c>
      <c r="M174" s="495" t="s">
        <v>117</v>
      </c>
      <c r="N174" s="496">
        <f t="shared" si="20"/>
        <v>1.4761E-2</v>
      </c>
      <c r="O174" s="496">
        <f t="shared" si="21"/>
        <v>1.10586E-3</v>
      </c>
      <c r="P174" s="496">
        <f t="shared" si="22"/>
        <v>2.3656E-2</v>
      </c>
      <c r="Q174" s="496">
        <f t="shared" si="23"/>
        <v>1.227076E-2</v>
      </c>
      <c r="R174" s="497">
        <f t="shared" si="24"/>
        <v>1.92085E-2</v>
      </c>
      <c r="S174" s="497">
        <f t="shared" si="25"/>
        <v>6.6883100000000003E-3</v>
      </c>
    </row>
    <row r="175" spans="1:19">
      <c r="A175" s="63" t="s">
        <v>1013</v>
      </c>
      <c r="B175" s="58" t="s">
        <v>386</v>
      </c>
      <c r="C175" s="64" t="s">
        <v>373</v>
      </c>
      <c r="D175" s="500">
        <f>'7. SIFCA Implementation Costs'!E23</f>
        <v>2287</v>
      </c>
      <c r="E175" s="495">
        <f>'8. SIFCA Enforcement Costs'!E23</f>
        <v>17200</v>
      </c>
      <c r="F175" s="495">
        <f>'7. SIFCA Implementation Costs'!F23</f>
        <v>42493.928571428572</v>
      </c>
      <c r="G175" s="495">
        <f>'8. SIFCA Enforcement Costs'!F23</f>
        <v>28575</v>
      </c>
      <c r="H175" s="495">
        <f>'20.MMO Implementation Costs-Rec'!E28</f>
        <v>14761</v>
      </c>
      <c r="I175" s="495">
        <f>'21. MMO Enforcement Costs -Rec'!E26</f>
        <v>1105.8599999999999</v>
      </c>
      <c r="J175" s="495">
        <f>'20.MMO Implementation Costs-Rec'!F28</f>
        <v>23656</v>
      </c>
      <c r="K175" s="495">
        <f>'21. MMO Enforcement Costs -Rec'!F26</f>
        <v>12270.76</v>
      </c>
      <c r="L175" s="495" t="s">
        <v>117</v>
      </c>
      <c r="M175" s="495" t="s">
        <v>117</v>
      </c>
      <c r="N175" s="496">
        <f t="shared" si="20"/>
        <v>1.7048000000000001E-2</v>
      </c>
      <c r="O175" s="496">
        <f t="shared" si="21"/>
        <v>1.830586E-2</v>
      </c>
      <c r="P175" s="496">
        <f t="shared" si="22"/>
        <v>6.6149928571428582E-2</v>
      </c>
      <c r="Q175" s="496">
        <f t="shared" si="23"/>
        <v>4.0845760000000002E-2</v>
      </c>
      <c r="R175" s="497">
        <f t="shared" si="24"/>
        <v>4.1598964285714288E-2</v>
      </c>
      <c r="S175" s="497">
        <f t="shared" si="25"/>
        <v>2.9575810000000001E-2</v>
      </c>
    </row>
    <row r="176" spans="1:19">
      <c r="A176" s="63" t="s">
        <v>1014</v>
      </c>
      <c r="B176" s="58" t="s">
        <v>386</v>
      </c>
      <c r="C176" s="64" t="s">
        <v>373</v>
      </c>
      <c r="D176" s="500">
        <f>'7. SIFCA Implementation Costs'!E24</f>
        <v>2287</v>
      </c>
      <c r="E176" s="495">
        <f>'8. SIFCA Enforcement Costs'!E24</f>
        <v>17200</v>
      </c>
      <c r="F176" s="495">
        <f>'7. SIFCA Implementation Costs'!F24</f>
        <v>42493.928571428572</v>
      </c>
      <c r="G176" s="495">
        <f>'8. SIFCA Enforcement Costs'!F24</f>
        <v>28575</v>
      </c>
      <c r="H176" s="495">
        <f>'20.MMO Implementation Costs-Rec'!E29</f>
        <v>14761</v>
      </c>
      <c r="I176" s="495">
        <f>'21. MMO Enforcement Costs -Rec'!E27</f>
        <v>1105.8599999999999</v>
      </c>
      <c r="J176" s="495">
        <f>'20.MMO Implementation Costs-Rec'!F29</f>
        <v>23656</v>
      </c>
      <c r="K176" s="495">
        <f>'21. MMO Enforcement Costs -Rec'!F27</f>
        <v>12270.76</v>
      </c>
      <c r="L176" s="495" t="s">
        <v>117</v>
      </c>
      <c r="M176" s="495" t="s">
        <v>117</v>
      </c>
      <c r="N176" s="496">
        <f t="shared" si="20"/>
        <v>1.7048000000000001E-2</v>
      </c>
      <c r="O176" s="496">
        <f t="shared" si="21"/>
        <v>1.830586E-2</v>
      </c>
      <c r="P176" s="496">
        <f t="shared" si="22"/>
        <v>6.6149928571428582E-2</v>
      </c>
      <c r="Q176" s="496">
        <f t="shared" si="23"/>
        <v>4.0845760000000002E-2</v>
      </c>
      <c r="R176" s="497">
        <f t="shared" si="24"/>
        <v>4.1598964285714288E-2</v>
      </c>
      <c r="S176" s="497">
        <f t="shared" si="25"/>
        <v>2.9575810000000001E-2</v>
      </c>
    </row>
    <row r="177" spans="1:19">
      <c r="A177" s="63" t="s">
        <v>1015</v>
      </c>
      <c r="B177" s="58" t="s">
        <v>386</v>
      </c>
      <c r="C177" s="64" t="s">
        <v>373</v>
      </c>
      <c r="D177" s="500" t="s">
        <v>117</v>
      </c>
      <c r="E177" s="495" t="s">
        <v>117</v>
      </c>
      <c r="F177" s="495" t="s">
        <v>117</v>
      </c>
      <c r="G177" s="495" t="s">
        <v>117</v>
      </c>
      <c r="H177" s="495">
        <f>'20.MMO Implementation Costs-Rec'!E30</f>
        <v>14761</v>
      </c>
      <c r="I177" s="495">
        <f>'21. MMO Enforcement Costs -Rec'!E28</f>
        <v>1105.8599999999999</v>
      </c>
      <c r="J177" s="495">
        <f>'20.MMO Implementation Costs-Rec'!F30</f>
        <v>23656</v>
      </c>
      <c r="K177" s="495">
        <f>'21. MMO Enforcement Costs -Rec'!F28</f>
        <v>12270.76</v>
      </c>
      <c r="L177" s="495" t="s">
        <v>117</v>
      </c>
      <c r="M177" s="495" t="s">
        <v>117</v>
      </c>
      <c r="N177" s="496">
        <f t="shared" si="20"/>
        <v>1.4761E-2</v>
      </c>
      <c r="O177" s="496">
        <f t="shared" si="21"/>
        <v>1.10586E-3</v>
      </c>
      <c r="P177" s="496">
        <f t="shared" si="22"/>
        <v>2.3656E-2</v>
      </c>
      <c r="Q177" s="496">
        <f t="shared" si="23"/>
        <v>1.227076E-2</v>
      </c>
      <c r="R177" s="497">
        <f t="shared" si="24"/>
        <v>1.92085E-2</v>
      </c>
      <c r="S177" s="497">
        <f t="shared" si="25"/>
        <v>6.6883100000000003E-3</v>
      </c>
    </row>
    <row r="178" spans="1:19">
      <c r="A178" s="63" t="s">
        <v>1016</v>
      </c>
      <c r="B178" s="58" t="s">
        <v>386</v>
      </c>
      <c r="C178" s="64" t="s">
        <v>373</v>
      </c>
      <c r="D178" s="500">
        <f>'7. SIFCA Implementation Costs'!E26</f>
        <v>2287</v>
      </c>
      <c r="E178" s="495">
        <f>'8. SIFCA Enforcement Costs'!E26</f>
        <v>17200</v>
      </c>
      <c r="F178" s="495">
        <f>'7. SIFCA Implementation Costs'!F26</f>
        <v>42493.928571428572</v>
      </c>
      <c r="G178" s="495">
        <f>'8. SIFCA Enforcement Costs'!F26</f>
        <v>28575</v>
      </c>
      <c r="H178" s="495">
        <f>'20.MMO Implementation Costs-Rec'!E31</f>
        <v>14761</v>
      </c>
      <c r="I178" s="495">
        <f>'21. MMO Enforcement Costs -Rec'!E29</f>
        <v>1105.8599999999999</v>
      </c>
      <c r="J178" s="495">
        <f>'20.MMO Implementation Costs-Rec'!F31</f>
        <v>23656</v>
      </c>
      <c r="K178" s="495">
        <f>'21. MMO Enforcement Costs -Rec'!F29</f>
        <v>12270.76</v>
      </c>
      <c r="L178" s="495" t="s">
        <v>117</v>
      </c>
      <c r="M178" s="495" t="s">
        <v>117</v>
      </c>
      <c r="N178" s="496">
        <f t="shared" si="20"/>
        <v>1.7048000000000001E-2</v>
      </c>
      <c r="O178" s="496">
        <f t="shared" si="21"/>
        <v>1.830586E-2</v>
      </c>
      <c r="P178" s="496">
        <f t="shared" si="22"/>
        <v>6.6149928571428582E-2</v>
      </c>
      <c r="Q178" s="496">
        <f t="shared" si="23"/>
        <v>4.0845760000000002E-2</v>
      </c>
      <c r="R178" s="497">
        <f t="shared" si="24"/>
        <v>4.1598964285714288E-2</v>
      </c>
      <c r="S178" s="497">
        <f t="shared" si="25"/>
        <v>2.9575810000000001E-2</v>
      </c>
    </row>
    <row r="179" spans="1:19">
      <c r="A179" s="63" t="s">
        <v>1017</v>
      </c>
      <c r="B179" s="58" t="s">
        <v>386</v>
      </c>
      <c r="C179" s="64" t="s">
        <v>373</v>
      </c>
      <c r="D179" s="500">
        <f>'15. K&amp;EIFCA Implementation Cost'!E27</f>
        <v>22000</v>
      </c>
      <c r="E179" s="495">
        <f>'16. K&amp;EIFCA Enforcement Costs'!E27</f>
        <v>54000</v>
      </c>
      <c r="F179" s="495">
        <f>'15. K&amp;EIFCA Implementation Cost'!F27</f>
        <v>22000</v>
      </c>
      <c r="G179" s="495">
        <f>'16. K&amp;EIFCA Enforcement Costs'!F27</f>
        <v>54000</v>
      </c>
      <c r="H179" s="495">
        <f>'20.MMO Implementation Costs-Rec'!E32</f>
        <v>14761</v>
      </c>
      <c r="I179" s="495">
        <f>'21. MMO Enforcement Costs -Rec'!E30</f>
        <v>1105.8599999999999</v>
      </c>
      <c r="J179" s="495">
        <f>'20.MMO Implementation Costs-Rec'!F32</f>
        <v>23656</v>
      </c>
      <c r="K179" s="495">
        <f>'21. MMO Enforcement Costs -Rec'!F30</f>
        <v>12270.76</v>
      </c>
      <c r="L179" s="495" t="s">
        <v>117</v>
      </c>
      <c r="M179" s="495" t="s">
        <v>117</v>
      </c>
      <c r="N179" s="496">
        <f t="shared" si="20"/>
        <v>3.6761000000000002E-2</v>
      </c>
      <c r="O179" s="496">
        <f t="shared" si="21"/>
        <v>5.510586E-2</v>
      </c>
      <c r="P179" s="496">
        <f t="shared" si="22"/>
        <v>4.5656000000000002E-2</v>
      </c>
      <c r="Q179" s="496">
        <f t="shared" si="23"/>
        <v>6.6270759999999998E-2</v>
      </c>
      <c r="R179" s="497">
        <f t="shared" si="24"/>
        <v>4.1208500000000002E-2</v>
      </c>
      <c r="S179" s="497">
        <f t="shared" si="25"/>
        <v>6.0688309999999995E-2</v>
      </c>
    </row>
    <row r="180" spans="1:19">
      <c r="A180" s="63" t="s">
        <v>1018</v>
      </c>
      <c r="B180" s="58" t="s">
        <v>386</v>
      </c>
      <c r="C180" s="64" t="s">
        <v>373</v>
      </c>
      <c r="D180" s="500" t="s">
        <v>117</v>
      </c>
      <c r="E180" s="495" t="s">
        <v>117</v>
      </c>
      <c r="F180" s="495" t="s">
        <v>117</v>
      </c>
      <c r="G180" s="495" t="s">
        <v>117</v>
      </c>
      <c r="H180" s="495" t="s">
        <v>117</v>
      </c>
      <c r="I180" s="495" t="s">
        <v>117</v>
      </c>
      <c r="J180" s="495" t="s">
        <v>117</v>
      </c>
      <c r="K180" s="495" t="s">
        <v>117</v>
      </c>
      <c r="L180" s="495" t="s">
        <v>117</v>
      </c>
      <c r="M180" s="495" t="s">
        <v>117</v>
      </c>
      <c r="N180" s="496">
        <f t="shared" si="20"/>
        <v>0</v>
      </c>
      <c r="O180" s="496">
        <f t="shared" si="21"/>
        <v>0</v>
      </c>
      <c r="P180" s="496">
        <f t="shared" si="22"/>
        <v>0</v>
      </c>
      <c r="Q180" s="496">
        <f t="shared" si="23"/>
        <v>0</v>
      </c>
      <c r="R180" s="497">
        <f t="shared" si="24"/>
        <v>0</v>
      </c>
      <c r="S180" s="497">
        <f t="shared" si="25"/>
        <v>0</v>
      </c>
    </row>
    <row r="181" spans="1:19">
      <c r="A181" s="63" t="s">
        <v>1019</v>
      </c>
      <c r="B181" s="58" t="s">
        <v>386</v>
      </c>
      <c r="C181" s="64" t="s">
        <v>373</v>
      </c>
      <c r="D181" s="500">
        <f>'15. K&amp;EIFCA Implementation Cost'!E29</f>
        <v>22000</v>
      </c>
      <c r="E181" s="495">
        <f>'16. K&amp;EIFCA Enforcement Costs'!E29</f>
        <v>54000</v>
      </c>
      <c r="F181" s="495">
        <f>'15. K&amp;EIFCA Implementation Cost'!F29</f>
        <v>22000</v>
      </c>
      <c r="G181" s="495">
        <f>'16. K&amp;EIFCA Enforcement Costs'!F29</f>
        <v>54000</v>
      </c>
      <c r="H181" s="495">
        <f>'20.MMO Implementation Costs-Rec'!E33</f>
        <v>14761</v>
      </c>
      <c r="I181" s="495">
        <f>'21. MMO Enforcement Costs -Rec'!E31</f>
        <v>1105.8599999999999</v>
      </c>
      <c r="J181" s="495">
        <f>'20.MMO Implementation Costs-Rec'!F33</f>
        <v>23656</v>
      </c>
      <c r="K181" s="495">
        <f>'21. MMO Enforcement Costs -Rec'!F31</f>
        <v>12270.76</v>
      </c>
      <c r="L181" s="495">
        <f>'24. Signage Costs'!G21+'24. Signage Costs'!G22</f>
        <v>9990</v>
      </c>
      <c r="M181" s="495">
        <f>'24. Signage Costs'!H21</f>
        <v>500</v>
      </c>
      <c r="N181" s="496">
        <f t="shared" si="20"/>
        <v>4.6751000000000001E-2</v>
      </c>
      <c r="O181" s="496">
        <f t="shared" si="21"/>
        <v>5.560586E-2</v>
      </c>
      <c r="P181" s="496">
        <f t="shared" si="22"/>
        <v>5.5646000000000001E-2</v>
      </c>
      <c r="Q181" s="496">
        <f t="shared" si="23"/>
        <v>6.6770759999999998E-2</v>
      </c>
      <c r="R181" s="497">
        <f t="shared" si="24"/>
        <v>5.1198500000000001E-2</v>
      </c>
      <c r="S181" s="497">
        <f t="shared" si="25"/>
        <v>6.1188309999999996E-2</v>
      </c>
    </row>
    <row r="182" spans="1:19">
      <c r="A182" s="63" t="s">
        <v>1020</v>
      </c>
      <c r="B182" s="58" t="s">
        <v>386</v>
      </c>
      <c r="C182" s="64" t="s">
        <v>373</v>
      </c>
      <c r="D182" s="500">
        <f>'15. K&amp;EIFCA Implementation Cost'!E30</f>
        <v>22000</v>
      </c>
      <c r="E182" s="495">
        <f>'16. K&amp;EIFCA Enforcement Costs'!E30</f>
        <v>54000</v>
      </c>
      <c r="F182" s="495">
        <f>'15. K&amp;EIFCA Implementation Cost'!F30</f>
        <v>22000</v>
      </c>
      <c r="G182" s="495">
        <f>'16. K&amp;EIFCA Enforcement Costs'!F30</f>
        <v>54000</v>
      </c>
      <c r="H182" s="495">
        <f>'20.MMO Implementation Costs-Rec'!E34</f>
        <v>14761</v>
      </c>
      <c r="I182" s="495">
        <f>'21. MMO Enforcement Costs -Rec'!E32</f>
        <v>1105.8599999999999</v>
      </c>
      <c r="J182" s="495">
        <f>'20.MMO Implementation Costs-Rec'!F34</f>
        <v>23656</v>
      </c>
      <c r="K182" s="495">
        <f>'21. MMO Enforcement Costs -Rec'!F32</f>
        <v>12270.76</v>
      </c>
      <c r="L182" s="495" t="s">
        <v>117</v>
      </c>
      <c r="M182" s="495" t="s">
        <v>117</v>
      </c>
      <c r="N182" s="496">
        <f t="shared" si="20"/>
        <v>3.6761000000000002E-2</v>
      </c>
      <c r="O182" s="496">
        <f t="shared" si="21"/>
        <v>5.510586E-2</v>
      </c>
      <c r="P182" s="496">
        <f t="shared" si="22"/>
        <v>4.5656000000000002E-2</v>
      </c>
      <c r="Q182" s="496">
        <f t="shared" si="23"/>
        <v>6.6270759999999998E-2</v>
      </c>
      <c r="R182" s="497">
        <f t="shared" si="24"/>
        <v>4.1208500000000002E-2</v>
      </c>
      <c r="S182" s="497">
        <f t="shared" si="25"/>
        <v>6.0688309999999995E-2</v>
      </c>
    </row>
    <row r="183" spans="1:19">
      <c r="A183" s="60" t="s">
        <v>1040</v>
      </c>
      <c r="B183" s="61"/>
      <c r="C183" s="61"/>
      <c r="D183" s="61"/>
      <c r="E183" s="61"/>
      <c r="F183" s="61"/>
      <c r="G183" s="61"/>
      <c r="H183" s="61"/>
      <c r="I183" s="61"/>
      <c r="J183" s="61"/>
      <c r="K183" s="61"/>
      <c r="L183" s="61"/>
      <c r="M183" s="62"/>
      <c r="N183" s="59">
        <f>SUM(N128:N182)</f>
        <v>0.75908400000000009</v>
      </c>
      <c r="O183" s="59">
        <f>SUM(O128:O182)</f>
        <v>1.5409071599999999</v>
      </c>
      <c r="P183" s="59">
        <f>SUM(P128:P182)</f>
        <v>1.1446495000000001</v>
      </c>
      <c r="Q183" s="59">
        <f>SUM(Q128:Q182)</f>
        <v>1.8962791600000011</v>
      </c>
      <c r="R183" s="66">
        <f>(N183+P183)/2</f>
        <v>0.95186675000000009</v>
      </c>
      <c r="S183" s="66">
        <f>(O183+Q183)/2</f>
        <v>1.7185931600000006</v>
      </c>
    </row>
  </sheetData>
  <sheetProtection password="8725" sheet="1" objects="1" scenarios="1"/>
  <sortState ref="S61:S91">
    <sortCondition ref="S61"/>
  </sortState>
  <mergeCells count="20">
    <mergeCell ref="A127:M127"/>
    <mergeCell ref="P7:Q7"/>
    <mergeCell ref="A39:M39"/>
    <mergeCell ref="A95:M95"/>
    <mergeCell ref="N6:S6"/>
    <mergeCell ref="R7:S7"/>
    <mergeCell ref="A2:R2"/>
    <mergeCell ref="A6:A8"/>
    <mergeCell ref="B6:B8"/>
    <mergeCell ref="C6:C8"/>
    <mergeCell ref="D6:G6"/>
    <mergeCell ref="H6:K6"/>
    <mergeCell ref="L6:M6"/>
    <mergeCell ref="D7:E7"/>
    <mergeCell ref="F7:G7"/>
    <mergeCell ref="H7:I7"/>
    <mergeCell ref="J7:K7"/>
    <mergeCell ref="L7:M7"/>
    <mergeCell ref="N7:O7"/>
    <mergeCell ref="A5:S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A1:T31"/>
  <sheetViews>
    <sheetView zoomScale="80" zoomScaleNormal="80" zoomScaleSheetLayoutView="80" workbookViewId="0">
      <selection activeCell="H24" sqref="H24"/>
    </sheetView>
  </sheetViews>
  <sheetFormatPr defaultRowHeight="12.75"/>
  <cols>
    <col min="1" max="1" width="24.140625" style="231" customWidth="1"/>
    <col min="2" max="2" width="11.28515625" style="231" customWidth="1"/>
    <col min="3" max="3" width="12.5703125" style="231" customWidth="1"/>
    <col min="4" max="4" width="12" style="231" customWidth="1"/>
    <col min="5" max="5" width="11.7109375" style="231" customWidth="1"/>
    <col min="6" max="6" width="12.28515625" style="231" customWidth="1"/>
    <col min="7" max="7" width="11.28515625" style="231" customWidth="1"/>
    <col min="8" max="8" width="10.5703125" style="231" customWidth="1"/>
    <col min="9" max="9" width="11" style="231" customWidth="1"/>
    <col min="10" max="10" width="11.28515625" style="231" customWidth="1"/>
    <col min="11" max="11" width="13.7109375" style="231" customWidth="1"/>
    <col min="12" max="18" width="9.140625" style="231"/>
    <col min="19" max="19" width="10.85546875" style="231" bestFit="1" customWidth="1"/>
    <col min="20" max="20" width="11.5703125" style="231" customWidth="1"/>
    <col min="21" max="16384" width="9.140625" style="231"/>
  </cols>
  <sheetData>
    <row r="1" spans="1:13" s="225" customFormat="1" ht="31.5" customHeight="1">
      <c r="A1" s="244" t="s">
        <v>1058</v>
      </c>
      <c r="B1" s="224"/>
      <c r="C1" s="224"/>
      <c r="D1" s="224"/>
      <c r="E1" s="224"/>
      <c r="F1" s="224"/>
      <c r="G1" s="224"/>
    </row>
    <row r="2" spans="1:13" hidden="1">
      <c r="A2" s="55"/>
    </row>
    <row r="3" spans="1:13" ht="88.5" hidden="1" customHeight="1">
      <c r="A3" s="669" t="s">
        <v>968</v>
      </c>
      <c r="B3" s="669"/>
      <c r="C3" s="669"/>
      <c r="D3" s="669"/>
      <c r="E3" s="669"/>
      <c r="F3" s="669"/>
      <c r="G3" s="669"/>
      <c r="H3" s="669"/>
      <c r="I3" s="669"/>
      <c r="J3" s="669"/>
      <c r="K3" s="669"/>
    </row>
    <row r="4" spans="1:13" hidden="1">
      <c r="A4" s="55"/>
    </row>
    <row r="5" spans="1:13" hidden="1">
      <c r="A5" s="55"/>
      <c r="E5" s="118" t="s">
        <v>118</v>
      </c>
      <c r="F5" s="55" t="s">
        <v>195</v>
      </c>
      <c r="G5" s="55" t="s">
        <v>196</v>
      </c>
      <c r="H5" s="55" t="s">
        <v>10</v>
      </c>
    </row>
    <row r="6" spans="1:13">
      <c r="A6" s="55"/>
      <c r="E6" s="118"/>
      <c r="F6" s="55"/>
      <c r="G6" s="55"/>
      <c r="H6" s="55"/>
    </row>
    <row r="7" spans="1:13" ht="42" customHeight="1">
      <c r="A7" s="685" t="s">
        <v>777</v>
      </c>
      <c r="B7" s="686"/>
      <c r="C7" s="686"/>
      <c r="D7" s="687"/>
      <c r="E7" s="506" t="s">
        <v>1060</v>
      </c>
      <c r="F7" s="507" t="s">
        <v>38</v>
      </c>
      <c r="G7" s="507" t="s">
        <v>39</v>
      </c>
      <c r="H7" s="507" t="s">
        <v>52</v>
      </c>
    </row>
    <row r="8" spans="1:13">
      <c r="A8" s="688" t="s">
        <v>504</v>
      </c>
      <c r="B8" s="689"/>
      <c r="C8" s="689"/>
      <c r="D8" s="690"/>
      <c r="E8" s="414">
        <f>'1. NWIFCA Implementation Costs'!$E28+'3. CIFCA Implementation Costs'!$E21+'5. D&amp;SIFCA Implementation Costs'!$E25+'7. SIFCA Implementation Costs'!$E31+'9. IoSIFCA Implementation Costs'!$E11+'11. NIFCA Implementation Costs'!$E13+'13. EIFCA Implementation Costs'!$E20+'15. K&amp;EIFCA Implementation Cost'!$E34</f>
        <v>57</v>
      </c>
      <c r="F8" s="508">
        <f>'20.MMO Implementation Costs-Rec'!D66</f>
        <v>0</v>
      </c>
      <c r="G8" s="414">
        <v>56</v>
      </c>
      <c r="H8" s="414">
        <f>SUM(E8:G8)</f>
        <v>113</v>
      </c>
    </row>
    <row r="9" spans="1:13">
      <c r="A9" s="691" t="s">
        <v>1061</v>
      </c>
      <c r="B9" s="692"/>
      <c r="C9" s="692"/>
      <c r="D9" s="693"/>
      <c r="E9" s="508">
        <f>'1. NWIFCA Implementation Costs'!F27+'3. CIFCA Implementation Costs'!F20+'5. D&amp;SIFCA Implementation Costs'!F24+'7. SIFCA Implementation Costs'!F30+'9. IoSIFCA Implementation Costs'!F10+'11. NIFCA Implementation Costs'!F12+'13. EIFCA Implementation Costs'!F19+'15. K&amp;EIFCA Implementation Cost'!F33</f>
        <v>52</v>
      </c>
      <c r="F9" s="508">
        <f>'20.MMO Implementation Costs-Rec'!F66</f>
        <v>52</v>
      </c>
      <c r="G9" s="414">
        <v>56</v>
      </c>
      <c r="H9" s="414">
        <f>SUM(E9:G9)</f>
        <v>160</v>
      </c>
    </row>
    <row r="10" spans="1:13">
      <c r="A10" s="691" t="s">
        <v>1062</v>
      </c>
      <c r="B10" s="692"/>
      <c r="C10" s="692"/>
      <c r="D10" s="693"/>
      <c r="E10" s="508">
        <f>'1. NWIFCA Implementation Costs'!E27+'3. CIFCA Implementation Costs'!E20+'5. D&amp;SIFCA Implementation Costs'!E24+'7. SIFCA Implementation Costs'!E30+'9. IoSIFCA Implementation Costs'!E10+'11. NIFCA Implementation Costs'!E12+'13. EIFCA Implementation Costs'!E19+'15. K&amp;EIFCA Implementation Cost'!E33</f>
        <v>57</v>
      </c>
      <c r="F10" s="508">
        <f>'20.MMO Implementation Costs-Rec'!F66</f>
        <v>52</v>
      </c>
      <c r="G10" s="414">
        <v>56</v>
      </c>
      <c r="H10" s="508">
        <f>SUM(E10:G10)</f>
        <v>165</v>
      </c>
    </row>
    <row r="12" spans="1:13" ht="13.5" thickBot="1">
      <c r="A12" s="576" t="s">
        <v>1063</v>
      </c>
      <c r="B12" s="576"/>
      <c r="C12" s="576"/>
      <c r="D12" s="576"/>
      <c r="E12" s="576"/>
      <c r="F12" s="576"/>
      <c r="G12" s="576"/>
      <c r="H12" s="576"/>
      <c r="I12" s="576"/>
      <c r="J12" s="576"/>
      <c r="K12" s="576"/>
    </row>
    <row r="13" spans="1:13" ht="28.5" customHeight="1">
      <c r="A13" s="679" t="s">
        <v>240</v>
      </c>
      <c r="B13" s="681" t="s">
        <v>161</v>
      </c>
      <c r="C13" s="681"/>
      <c r="D13" s="683" t="s">
        <v>483</v>
      </c>
      <c r="E13" s="684"/>
      <c r="F13" s="681" t="s">
        <v>388</v>
      </c>
      <c r="G13" s="681"/>
      <c r="H13" s="681" t="s">
        <v>386</v>
      </c>
      <c r="I13" s="681"/>
      <c r="J13" s="681" t="s">
        <v>397</v>
      </c>
      <c r="K13" s="682"/>
    </row>
    <row r="14" spans="1:13" ht="25.5">
      <c r="A14" s="680"/>
      <c r="B14" s="509" t="s">
        <v>239</v>
      </c>
      <c r="C14" s="509" t="s">
        <v>238</v>
      </c>
      <c r="D14" s="509" t="s">
        <v>239</v>
      </c>
      <c r="E14" s="509" t="s">
        <v>238</v>
      </c>
      <c r="F14" s="509" t="s">
        <v>239</v>
      </c>
      <c r="G14" s="509" t="s">
        <v>238</v>
      </c>
      <c r="H14" s="509" t="s">
        <v>239</v>
      </c>
      <c r="I14" s="509" t="s">
        <v>238</v>
      </c>
      <c r="J14" s="509" t="s">
        <v>239</v>
      </c>
      <c r="K14" s="509" t="s">
        <v>238</v>
      </c>
    </row>
    <row r="15" spans="1:13" ht="25.5">
      <c r="A15" s="510" t="s">
        <v>152</v>
      </c>
      <c r="B15" s="511">
        <f>D15+F15+H15+J15</f>
        <v>0.500193</v>
      </c>
      <c r="C15" s="511">
        <f>E15+G15+I15+K15</f>
        <v>1.835575</v>
      </c>
      <c r="D15" s="511">
        <f>'1. NWIFCA Implementation Costs'!E26/1000000</f>
        <v>2.9731E-2</v>
      </c>
      <c r="E15" s="511">
        <f>'1. NWIFCA Implementation Costs'!F26/1000000</f>
        <v>0.13</v>
      </c>
      <c r="F15" s="511">
        <f>('11. NIFCA Implementation Costs'!E11+'13. EIFCA Implementation Costs'!E18)/1000000</f>
        <v>9.861E-3</v>
      </c>
      <c r="G15" s="511">
        <f>('11. NIFCA Implementation Costs'!F11+'13. EIFCA Implementation Costs'!F18)/1000000</f>
        <v>0.13748178571428571</v>
      </c>
      <c r="H15" s="511">
        <f>('7. SIFCA Implementation Costs'!E29+'15. K&amp;EIFCA Implementation Cost'!E32+'17. SuIFCA Implementation Costs'!E19)/1000000</f>
        <v>0.42400900000000002</v>
      </c>
      <c r="I15" s="511">
        <f>('15. K&amp;EIFCA Implementation Cost'!F32+'7. SIFCA Implementation Costs'!F29+'17. SuIFCA Implementation Costs'!F18)/1000000</f>
        <v>0.60445749999999998</v>
      </c>
      <c r="J15" s="511">
        <f>('3. CIFCA Implementation Costs'!E19+'5. D&amp;SIFCA Implementation Costs'!E23+'7. SIFCA Implementation Costs'!E28+'9. IoSIFCA Implementation Costs'!E9)/1000000</f>
        <v>3.6592E-2</v>
      </c>
      <c r="K15" s="512">
        <f>('3. CIFCA Implementation Costs'!F19+'5. D&amp;SIFCA Implementation Costs'!F23+'7. SIFCA Implementation Costs'!F28+'9. IoSIFCA Implementation Costs'!F9)/1000000</f>
        <v>0.96363571428571437</v>
      </c>
      <c r="M15" s="519"/>
    </row>
    <row r="16" spans="1:13" ht="49.5" customHeight="1">
      <c r="A16" s="510" t="s">
        <v>153</v>
      </c>
      <c r="B16" s="511">
        <f>D16+F16+H16+J16</f>
        <v>0.41830000000000001</v>
      </c>
      <c r="C16" s="511">
        <f>E16+G16+I16+K16</f>
        <v>0.75817199999999996</v>
      </c>
      <c r="D16" s="513">
        <f>'20.MMO Implementation Costs-Rec'!$E$60/1000000</f>
        <v>2.5156999999999999E-2</v>
      </c>
      <c r="E16" s="513">
        <f>'20.MMO Implementation Costs-Rec'!$F$60/1000000</f>
        <v>7.4811000000000002E-2</v>
      </c>
      <c r="F16" s="513">
        <f>'20.MMO Implementation Costs-Rec'!E61/1000000</f>
        <v>1.3722E-2</v>
      </c>
      <c r="G16" s="513">
        <f>'20.MMO Implementation Costs-Rec'!F61/1000000</f>
        <v>4.0806000000000002E-2</v>
      </c>
      <c r="H16" s="513">
        <f>'20.MMO Implementation Costs-Rec'!E62/1000000</f>
        <v>0.29875499999999999</v>
      </c>
      <c r="I16" s="513">
        <f>'20.MMO Implementation Costs-Rec'!F62/1000000</f>
        <v>0.50387199999999999</v>
      </c>
      <c r="J16" s="513">
        <f>'20.MMO Implementation Costs-Rec'!E63/1000000</f>
        <v>8.0666000000000002E-2</v>
      </c>
      <c r="K16" s="513">
        <f>'20.MMO Implementation Costs-Rec'!F63/1000000</f>
        <v>0.138683</v>
      </c>
      <c r="M16" s="519"/>
    </row>
    <row r="17" spans="1:20" ht="19.5" customHeight="1">
      <c r="A17" s="510" t="s">
        <v>156</v>
      </c>
      <c r="B17" s="511">
        <f>('26. Defra Cost Assumptions'!$B$17)/1000000</f>
        <v>2.4E-2</v>
      </c>
      <c r="C17" s="511">
        <f>('26. Defra Cost Assumptions'!$B$17)/1000000</f>
        <v>2.4E-2</v>
      </c>
      <c r="D17" s="511">
        <f>('26. Defra Cost Assumptions'!$B$17)/1000000</f>
        <v>2.4E-2</v>
      </c>
      <c r="E17" s="511">
        <f>('26. Defra Cost Assumptions'!$B$17)/1000000</f>
        <v>2.4E-2</v>
      </c>
      <c r="F17" s="511">
        <f>('26. Defra Cost Assumptions'!$B$17)/1000000</f>
        <v>2.4E-2</v>
      </c>
      <c r="G17" s="511">
        <f>('26. Defra Cost Assumptions'!$B$17)/1000000</f>
        <v>2.4E-2</v>
      </c>
      <c r="H17" s="511">
        <f>('26. Defra Cost Assumptions'!$B$17)/1000000</f>
        <v>2.4E-2</v>
      </c>
      <c r="I17" s="511">
        <f>('26. Defra Cost Assumptions'!$B$17)/1000000</f>
        <v>2.4E-2</v>
      </c>
      <c r="J17" s="511">
        <f>('26. Defra Cost Assumptions'!$B$17)/1000000</f>
        <v>2.4E-2</v>
      </c>
      <c r="K17" s="512">
        <f>('26. Defra Cost Assumptions'!$B$17)/1000000</f>
        <v>2.4E-2</v>
      </c>
    </row>
    <row r="18" spans="1:20" ht="27" customHeight="1">
      <c r="A18" s="514" t="s">
        <v>324</v>
      </c>
      <c r="B18" s="515">
        <f>D18+F18+H18+J18</f>
        <v>4.385E-2</v>
      </c>
      <c r="C18" s="515">
        <f>E18+G18+I18+K18</f>
        <v>4.385E-2</v>
      </c>
      <c r="D18" s="515">
        <f>'24. Signage Costs'!$G$30/1000000</f>
        <v>4.4999999999999997E-3</v>
      </c>
      <c r="E18" s="515">
        <f>'24. Signage Costs'!$G$30/1000000</f>
        <v>4.4999999999999997E-3</v>
      </c>
      <c r="F18" s="515">
        <f>'24. Signage Costs'!$G$31/1000000</f>
        <v>6.4999999999999997E-4</v>
      </c>
      <c r="G18" s="515">
        <f>'24. Signage Costs'!$G$31/1000000</f>
        <v>6.4999999999999997E-4</v>
      </c>
      <c r="H18" s="515">
        <f>'24. Signage Costs'!$G$32/1000000</f>
        <v>3.6319999999999998E-2</v>
      </c>
      <c r="I18" s="515">
        <f>'24. Signage Costs'!$G$32/1000000</f>
        <v>3.6319999999999998E-2</v>
      </c>
      <c r="J18" s="515">
        <f>'24. Signage Costs'!$G$33/1000000</f>
        <v>2.3800000000000002E-3</v>
      </c>
      <c r="K18" s="515">
        <f>'24. Signage Costs'!$G$33/1000000</f>
        <v>2.3800000000000002E-3</v>
      </c>
    </row>
    <row r="19" spans="1:20" ht="13.5" thickBot="1">
      <c r="A19" s="119" t="s">
        <v>52</v>
      </c>
      <c r="B19" s="120">
        <f>SUM(B15:B18)</f>
        <v>0.98634299999999997</v>
      </c>
      <c r="C19" s="120">
        <f t="shared" ref="C19:K19" si="0">SUM(C15:C18)</f>
        <v>2.661597</v>
      </c>
      <c r="D19" s="120">
        <f t="shared" si="0"/>
        <v>8.3388000000000004E-2</v>
      </c>
      <c r="E19" s="120">
        <f t="shared" si="0"/>
        <v>0.23331100000000002</v>
      </c>
      <c r="F19" s="120">
        <f t="shared" si="0"/>
        <v>4.8232999999999998E-2</v>
      </c>
      <c r="G19" s="120">
        <f t="shared" si="0"/>
        <v>0.20293778571428572</v>
      </c>
      <c r="H19" s="120">
        <f t="shared" si="0"/>
        <v>0.783084</v>
      </c>
      <c r="I19" s="120">
        <f t="shared" si="0"/>
        <v>1.1686494999999999</v>
      </c>
      <c r="J19" s="120">
        <f t="shared" si="0"/>
        <v>0.14363799999999999</v>
      </c>
      <c r="K19" s="120">
        <f t="shared" si="0"/>
        <v>1.1286987142857146</v>
      </c>
    </row>
    <row r="20" spans="1:20">
      <c r="A20" s="516" t="s">
        <v>157</v>
      </c>
      <c r="N20" s="520"/>
      <c r="O20" s="520"/>
      <c r="S20" s="520"/>
      <c r="T20" s="520"/>
    </row>
    <row r="21" spans="1:20">
      <c r="A21" s="359"/>
      <c r="N21" s="520"/>
      <c r="O21" s="520"/>
      <c r="S21" s="520"/>
      <c r="T21" s="520"/>
    </row>
    <row r="22" spans="1:20" ht="30" customHeight="1" thickBot="1">
      <c r="A22" s="576" t="s">
        <v>1064</v>
      </c>
      <c r="B22" s="576"/>
      <c r="C22" s="576"/>
      <c r="D22" s="576"/>
      <c r="E22" s="576"/>
      <c r="F22" s="576"/>
      <c r="G22" s="576"/>
      <c r="H22" s="576"/>
      <c r="I22" s="576"/>
      <c r="J22" s="576"/>
      <c r="K22" s="576"/>
    </row>
    <row r="23" spans="1:20" ht="25.5" customHeight="1">
      <c r="A23" s="677" t="s">
        <v>241</v>
      </c>
      <c r="B23" s="681" t="s">
        <v>161</v>
      </c>
      <c r="C23" s="681"/>
      <c r="D23" s="683" t="s">
        <v>483</v>
      </c>
      <c r="E23" s="684"/>
      <c r="F23" s="681" t="s">
        <v>388</v>
      </c>
      <c r="G23" s="681"/>
      <c r="H23" s="681" t="s">
        <v>401</v>
      </c>
      <c r="I23" s="681"/>
      <c r="J23" s="681" t="s">
        <v>387</v>
      </c>
      <c r="K23" s="682"/>
      <c r="S23" s="520"/>
      <c r="T23" s="520"/>
    </row>
    <row r="24" spans="1:20" ht="40.5" customHeight="1">
      <c r="A24" s="678"/>
      <c r="B24" s="509" t="s">
        <v>239</v>
      </c>
      <c r="C24" s="509" t="s">
        <v>238</v>
      </c>
      <c r="D24" s="509" t="s">
        <v>239</v>
      </c>
      <c r="E24" s="509" t="s">
        <v>238</v>
      </c>
      <c r="F24" s="509" t="s">
        <v>239</v>
      </c>
      <c r="G24" s="509" t="s">
        <v>238</v>
      </c>
      <c r="H24" s="509" t="s">
        <v>239</v>
      </c>
      <c r="I24" s="509" t="s">
        <v>238</v>
      </c>
      <c r="J24" s="509" t="s">
        <v>239</v>
      </c>
      <c r="K24" s="509" t="s">
        <v>238</v>
      </c>
      <c r="P24" s="520"/>
      <c r="Q24" s="520"/>
      <c r="S24" s="520"/>
      <c r="T24" s="520"/>
    </row>
    <row r="25" spans="1:20" ht="43.5" customHeight="1">
      <c r="A25" s="510" t="s">
        <v>154</v>
      </c>
      <c r="B25" s="517">
        <f>D25+F25+H25+J25</f>
        <v>1.3832</v>
      </c>
      <c r="C25" s="517">
        <f t="shared" ref="B25:C28" si="1">E25+G25+I25+K25</f>
        <v>1.8096690000000002</v>
      </c>
      <c r="D25" s="517">
        <f>'2. NWIFCA Enforcement Costs'!E26/1000000</f>
        <v>0.22359999999999999</v>
      </c>
      <c r="E25" s="517">
        <f>'2. NWIFCA Enforcement Costs'!F26/1000000</f>
        <v>0.371475</v>
      </c>
      <c r="F25" s="517">
        <f>('12. NIFCA Enforcement Costs'!E11+'14. EIFCA Enforcement Costs'!E18)/1000000</f>
        <v>5.6599999999999998E-2</v>
      </c>
      <c r="G25" s="517">
        <f>('12. NIFCA Enforcement Costs'!F11+'14. EIFCA Enforcement Costs'!F18)/1000000</f>
        <v>0.14414399999999999</v>
      </c>
      <c r="H25" s="517">
        <f>('8. SIFCA Enforcement Costs'!E28+'16. K&amp;EIFCA Enforcement Costs'!E32+'18. SuIFCA Enforcement Costs'!E19)/1000000</f>
        <v>0.84499999999999997</v>
      </c>
      <c r="I25" s="517">
        <f>('8. SIFCA Enforcement Costs'!F28+'16. K&amp;EIFCA Enforcement Costs'!F32+'18. SuIFCA Enforcement Costs'!F19)/1000000</f>
        <v>0.865425</v>
      </c>
      <c r="J25" s="517">
        <f>('4. CIFCA Enforcement Costs'!E19+'6. D&amp;SIFCA Enforcement Costs'!E21+'8. SIFCA Enforcement Costs'!E29+'10. IoSIFCA Enforcement Costs'!E15)/1000000</f>
        <v>0.25800000000000001</v>
      </c>
      <c r="K25" s="517">
        <f>('4. CIFCA Enforcement Costs'!F19+'6. D&amp;SIFCA Enforcement Costs'!F21+'8. SIFCA Enforcement Costs'!F29+'10. IoSIFCA Enforcement Costs'!F15)/1000000</f>
        <v>0.42862499999999998</v>
      </c>
      <c r="S25" s="520"/>
      <c r="T25" s="520"/>
    </row>
    <row r="26" spans="1:20" ht="89.25" customHeight="1">
      <c r="A26" s="510" t="s">
        <v>160</v>
      </c>
      <c r="B26" s="517">
        <f t="shared" si="1"/>
        <v>4.45419886</v>
      </c>
      <c r="C26" s="517">
        <f t="shared" si="1"/>
        <v>5.0459385600000006</v>
      </c>
      <c r="D26" s="513">
        <f>('21. MMO Enforcement Costs -Rec'!$E$58+'22. MMO Enforcement Costs -Fish'!$D$69)/1000000</f>
        <v>1.1262388999999999</v>
      </c>
      <c r="E26" s="513">
        <f>('21. MMO Enforcement Costs -Rec'!$F$58+'22. MMO Enforcement Costs -Fish'!$D$69)/1000000</f>
        <v>1.2490528000000001</v>
      </c>
      <c r="F26" s="513">
        <f>('21. MMO Enforcement Costs -Rec'!$E$59+'22. MMO Enforcement Costs -Fish'!$D$70)/1000000</f>
        <v>0.77531440000000007</v>
      </c>
      <c r="G26" s="513">
        <f>('21. MMO Enforcement Costs -Rec'!$F$59+'22. MMO Enforcement Costs -Fish'!$D$70)/1000000</f>
        <v>0.84230380000000005</v>
      </c>
      <c r="H26" s="513">
        <f>('21. MMO Enforcement Costs -Rec'!$E$60+'22. MMO Enforcement Costs -Fish'!$D$71)/1000000</f>
        <v>0.69340716000000002</v>
      </c>
      <c r="I26" s="513">
        <f>('21. MMO Enforcement Costs -Rec'!$F$60+'22. MMO Enforcement Costs -Fish'!$D$71)/1000000</f>
        <v>1.0283541600000001</v>
      </c>
      <c r="J26" s="513">
        <f>('21. MMO Enforcement Costs -Rec'!$E$61+'22. MMO Enforcement Costs -Fish'!$D$72)/1000000</f>
        <v>1.8592384</v>
      </c>
      <c r="K26" s="513">
        <f>('21. MMO Enforcement Costs -Rec'!$F$61+'22. MMO Enforcement Costs -Fish'!$D$72)/1000000</f>
        <v>1.9262278000000002</v>
      </c>
      <c r="S26" s="520"/>
      <c r="T26" s="520"/>
    </row>
    <row r="27" spans="1:20">
      <c r="A27" s="514" t="s">
        <v>199</v>
      </c>
      <c r="B27" s="517">
        <f t="shared" si="1"/>
        <v>1.37384</v>
      </c>
      <c r="C27" s="517">
        <f t="shared" si="1"/>
        <v>1.37384</v>
      </c>
      <c r="D27" s="513">
        <f>(('23. MMO Assumptions'!$D$43+'23. MMO Assumptions'!$D$44)*'20.MMO Implementation Costs-Rec'!$F$67)/1000000</f>
        <v>0.29061999999999999</v>
      </c>
      <c r="E27" s="513">
        <f>(('23. MMO Assumptions'!$D$43+'23. MMO Assumptions'!$D$44)*'20.MMO Implementation Costs-Rec'!$F$67)/1000000</f>
        <v>0.29061999999999999</v>
      </c>
      <c r="F27" s="513">
        <f>(('23. MMO Assumptions'!$D$43+'23. MMO Assumptions'!$D$44)*'20.MMO Implementation Costs-Rec'!$F$68)/1000000</f>
        <v>0.15851999999999999</v>
      </c>
      <c r="G27" s="513">
        <f>(('23. MMO Assumptions'!$D$43+'23. MMO Assumptions'!$D$44)*'20.MMO Implementation Costs-Rec'!$F$68)/1000000</f>
        <v>0.15851999999999999</v>
      </c>
      <c r="H27" s="513">
        <f>(('23. MMO Assumptions'!$D$43+'23. MMO Assumptions'!$D$44)*'20.MMO Implementation Costs-Rec'!$F$69)/1000000</f>
        <v>0.71333999999999997</v>
      </c>
      <c r="I27" s="513">
        <f>(('23. MMO Assumptions'!$D$43+'23. MMO Assumptions'!$D$44)*'20.MMO Implementation Costs-Rec'!$F$69)/1000000</f>
        <v>0.71333999999999997</v>
      </c>
      <c r="J27" s="513">
        <f>(('23. MMO Assumptions'!$D$43+'23. MMO Assumptions'!$D$44)*'20.MMO Implementation Costs-Rec'!$F$70)/1000000</f>
        <v>0.21135999999999999</v>
      </c>
      <c r="K27" s="513">
        <f>(('23. MMO Assumptions'!$D$43+'23. MMO Assumptions'!$D$44)*'20.MMO Implementation Costs-Rec'!$F$70)/1000000</f>
        <v>0.21135999999999999</v>
      </c>
      <c r="S27" s="520"/>
      <c r="T27" s="520"/>
    </row>
    <row r="28" spans="1:20" ht="25.5">
      <c r="A28" s="514" t="s">
        <v>323</v>
      </c>
      <c r="B28" s="517">
        <f t="shared" si="1"/>
        <v>3.5000000000000001E-3</v>
      </c>
      <c r="C28" s="517">
        <f t="shared" si="1"/>
        <v>3.5000000000000001E-3</v>
      </c>
      <c r="D28" s="518">
        <f>'24. Signage Costs'!H30</f>
        <v>0</v>
      </c>
      <c r="E28" s="518">
        <f>'24. Signage Costs'!I30</f>
        <v>0</v>
      </c>
      <c r="F28" s="518">
        <f>'24. Signage Costs'!H31</f>
        <v>0</v>
      </c>
      <c r="G28" s="518">
        <f>'24. Signage Costs'!I31</f>
        <v>0</v>
      </c>
      <c r="H28" s="518">
        <f>'24. Signage Costs'!$H$32/1000000</f>
        <v>2.5000000000000001E-3</v>
      </c>
      <c r="I28" s="518">
        <f>'24. Signage Costs'!$H$32/1000000</f>
        <v>2.5000000000000001E-3</v>
      </c>
      <c r="J28" s="518">
        <f>'24. Signage Costs'!$H$33/1000000</f>
        <v>1E-3</v>
      </c>
      <c r="K28" s="518">
        <f>'24. Signage Costs'!$H$33/1000000</f>
        <v>1E-3</v>
      </c>
      <c r="S28" s="520"/>
      <c r="T28" s="520"/>
    </row>
    <row r="29" spans="1:20" ht="13.5" thickBot="1">
      <c r="A29" s="119" t="s">
        <v>52</v>
      </c>
      <c r="B29" s="121">
        <f>SUM(B25:B28)</f>
        <v>7.2147388599999998</v>
      </c>
      <c r="C29" s="121">
        <f t="shared" ref="C29:K29" si="2">SUM(C25:C28)</f>
        <v>8.2329475600000013</v>
      </c>
      <c r="D29" s="121">
        <f>SUM(D25:D28)</f>
        <v>1.6404589000000001</v>
      </c>
      <c r="E29" s="121">
        <f t="shared" si="2"/>
        <v>1.9111478000000002</v>
      </c>
      <c r="F29" s="121">
        <f t="shared" si="2"/>
        <v>0.99043440000000005</v>
      </c>
      <c r="G29" s="121">
        <f t="shared" si="2"/>
        <v>1.1449678000000001</v>
      </c>
      <c r="H29" s="121">
        <f t="shared" si="2"/>
        <v>2.2542471599999998</v>
      </c>
      <c r="I29" s="121">
        <f t="shared" si="2"/>
        <v>2.6096191600000003</v>
      </c>
      <c r="J29" s="121">
        <f t="shared" si="2"/>
        <v>2.3295983999999996</v>
      </c>
      <c r="K29" s="121">
        <f t="shared" si="2"/>
        <v>2.5672128000000001</v>
      </c>
      <c r="S29" s="520"/>
      <c r="T29" s="520"/>
    </row>
    <row r="30" spans="1:20" ht="20.25" customHeight="1">
      <c r="A30" s="231" t="s">
        <v>155</v>
      </c>
      <c r="N30" s="519"/>
      <c r="O30" s="519"/>
      <c r="S30" s="520"/>
      <c r="T30" s="520"/>
    </row>
    <row r="31" spans="1:20" ht="33" customHeight="1">
      <c r="A31" s="669" t="s">
        <v>159</v>
      </c>
      <c r="B31" s="669"/>
      <c r="C31" s="669"/>
      <c r="D31" s="669"/>
      <c r="E31" s="669"/>
      <c r="F31" s="669"/>
      <c r="G31" s="669"/>
      <c r="H31" s="669"/>
      <c r="I31" s="669"/>
      <c r="J31" s="669"/>
      <c r="K31" s="669"/>
      <c r="N31" s="520"/>
      <c r="O31" s="520"/>
      <c r="P31" s="520"/>
      <c r="Q31" s="520"/>
    </row>
  </sheetData>
  <sheetProtection password="8725" sheet="1" objects="1" scenarios="1"/>
  <mergeCells count="20">
    <mergeCell ref="A8:D8"/>
    <mergeCell ref="A9:D9"/>
    <mergeCell ref="A10:D10"/>
    <mergeCell ref="A22:K22"/>
    <mergeCell ref="A31:K31"/>
    <mergeCell ref="A3:K3"/>
    <mergeCell ref="A23:A24"/>
    <mergeCell ref="A13:A14"/>
    <mergeCell ref="F13:G13"/>
    <mergeCell ref="H13:I13"/>
    <mergeCell ref="J13:K13"/>
    <mergeCell ref="B13:C13"/>
    <mergeCell ref="D13:E13"/>
    <mergeCell ref="F23:G23"/>
    <mergeCell ref="H23:I23"/>
    <mergeCell ref="J23:K23"/>
    <mergeCell ref="D23:E23"/>
    <mergeCell ref="B23:C23"/>
    <mergeCell ref="A12:K12"/>
    <mergeCell ref="A7:D7"/>
  </mergeCells>
  <pageMargins left="0.7" right="0.7" top="0.75" bottom="0.75" header="0.3" footer="0.3"/>
  <pageSetup paperSize="9" scale="66" orientation="landscape" r:id="rId1"/>
  <rowBreaks count="2" manualBreakCount="2">
    <brk id="22" max="10" man="1"/>
    <brk id="32" max="10" man="1"/>
  </rowBreaks>
</worksheet>
</file>

<file path=xl/worksheets/sheet3.xml><?xml version="1.0" encoding="utf-8"?>
<worksheet xmlns="http://schemas.openxmlformats.org/spreadsheetml/2006/main" xmlns:r="http://schemas.openxmlformats.org/officeDocument/2006/relationships">
  <dimension ref="A1:H28"/>
  <sheetViews>
    <sheetView zoomScale="80" zoomScaleNormal="80" zoomScaleSheetLayoutView="80" workbookViewId="0">
      <selection activeCell="C7" sqref="C7"/>
    </sheetView>
  </sheetViews>
  <sheetFormatPr defaultRowHeight="12.75"/>
  <cols>
    <col min="1" max="1" width="10.140625" style="216" customWidth="1"/>
    <col min="2" max="2" width="12.85546875" style="216" customWidth="1"/>
    <col min="3" max="3" width="107.28515625" style="230" customWidth="1"/>
    <col min="4" max="4" width="15.5703125" style="216" customWidth="1"/>
    <col min="5" max="5" width="19.42578125" style="219" customWidth="1"/>
    <col min="6" max="6" width="18.85546875" style="219" customWidth="1"/>
    <col min="7" max="7" width="11.5703125" style="219" customWidth="1"/>
    <col min="8" max="16384" width="9.140625" style="216"/>
  </cols>
  <sheetData>
    <row r="1" spans="1:8" s="235" customFormat="1" ht="45" customHeight="1">
      <c r="A1" s="575" t="s">
        <v>507</v>
      </c>
      <c r="B1" s="575"/>
      <c r="C1" s="575"/>
      <c r="D1" s="575"/>
      <c r="E1" s="575"/>
      <c r="F1" s="575"/>
      <c r="G1" s="575"/>
    </row>
    <row r="2" spans="1:8">
      <c r="A2" s="216" t="s">
        <v>291</v>
      </c>
    </row>
    <row r="3" spans="1:8">
      <c r="A3" s="216" t="s">
        <v>163</v>
      </c>
    </row>
    <row r="5" spans="1:8" ht="30.75" customHeight="1" thickBot="1">
      <c r="A5" s="576" t="s">
        <v>506</v>
      </c>
      <c r="B5" s="576"/>
      <c r="C5" s="576"/>
      <c r="D5" s="576"/>
      <c r="E5" s="576"/>
      <c r="F5" s="576"/>
      <c r="G5" s="576"/>
    </row>
    <row r="6" spans="1:8" ht="125.25" customHeight="1" thickBot="1">
      <c r="A6" s="201" t="s">
        <v>475</v>
      </c>
      <c r="B6" s="202" t="s">
        <v>485</v>
      </c>
      <c r="C6" s="202" t="s">
        <v>292</v>
      </c>
      <c r="D6" s="202" t="s">
        <v>43</v>
      </c>
      <c r="E6" s="229" t="s">
        <v>334</v>
      </c>
      <c r="F6" s="229" t="s">
        <v>335</v>
      </c>
      <c r="G6" s="204" t="s">
        <v>476</v>
      </c>
    </row>
    <row r="7" spans="1:8" ht="249" customHeight="1">
      <c r="A7" s="200" t="s">
        <v>293</v>
      </c>
      <c r="B7" s="199" t="s">
        <v>483</v>
      </c>
      <c r="C7" s="199" t="s">
        <v>477</v>
      </c>
      <c r="D7" s="199" t="s">
        <v>13</v>
      </c>
      <c r="E7" s="209">
        <f>SUM('19. IFCA Cost Assumptions'!$D$26)</f>
        <v>17200</v>
      </c>
      <c r="F7" s="208">
        <f>SUM('19. IFCA Cost Assumptions'!$E$26)</f>
        <v>28575</v>
      </c>
      <c r="G7" s="221" t="s">
        <v>12</v>
      </c>
      <c r="H7" s="231"/>
    </row>
    <row r="8" spans="1:8" ht="84" customHeight="1">
      <c r="A8" s="205" t="s">
        <v>495</v>
      </c>
      <c r="B8" s="199" t="s">
        <v>483</v>
      </c>
      <c r="C8" s="207" t="s">
        <v>478</v>
      </c>
      <c r="D8" s="207" t="s">
        <v>13</v>
      </c>
      <c r="E8" s="209">
        <f>SUM('19. IFCA Cost Assumptions'!$D$26)</f>
        <v>17200</v>
      </c>
      <c r="F8" s="209">
        <f>SUM('19. IFCA Cost Assumptions'!$E$26)</f>
        <v>28575</v>
      </c>
      <c r="G8" s="222" t="s">
        <v>12</v>
      </c>
    </row>
    <row r="9" spans="1:8" ht="108" customHeight="1">
      <c r="A9" s="205" t="s">
        <v>496</v>
      </c>
      <c r="B9" s="199" t="s">
        <v>483</v>
      </c>
      <c r="C9" s="207" t="s">
        <v>478</v>
      </c>
      <c r="D9" s="207" t="s">
        <v>13</v>
      </c>
      <c r="E9" s="209">
        <f>SUM('19. IFCA Cost Assumptions'!$D$26)</f>
        <v>17200</v>
      </c>
      <c r="F9" s="209">
        <f>SUM('19. IFCA Cost Assumptions'!$E$26)</f>
        <v>28575</v>
      </c>
      <c r="G9" s="222" t="s">
        <v>12</v>
      </c>
    </row>
    <row r="10" spans="1:8" ht="102">
      <c r="A10" s="205" t="s">
        <v>497</v>
      </c>
      <c r="B10" s="199" t="s">
        <v>483</v>
      </c>
      <c r="C10" s="207" t="s">
        <v>478</v>
      </c>
      <c r="D10" s="207" t="s">
        <v>13</v>
      </c>
      <c r="E10" s="209">
        <f>SUM('19. IFCA Cost Assumptions'!$D$26)</f>
        <v>17200</v>
      </c>
      <c r="F10" s="209">
        <f>SUM('19. IFCA Cost Assumptions'!$E$26)</f>
        <v>28575</v>
      </c>
      <c r="G10" s="222" t="s">
        <v>12</v>
      </c>
    </row>
    <row r="11" spans="1:8" ht="51">
      <c r="A11" s="205" t="s">
        <v>295</v>
      </c>
      <c r="B11" s="199" t="s">
        <v>483</v>
      </c>
      <c r="C11" s="207" t="s">
        <v>478</v>
      </c>
      <c r="D11" s="207" t="s">
        <v>13</v>
      </c>
      <c r="E11" s="209">
        <f>SUM('19. IFCA Cost Assumptions'!$D$26)</f>
        <v>17200</v>
      </c>
      <c r="F11" s="209">
        <f>SUM('19. IFCA Cost Assumptions'!$E$26)</f>
        <v>28575</v>
      </c>
      <c r="G11" s="222" t="s">
        <v>12</v>
      </c>
    </row>
    <row r="12" spans="1:8" ht="68.25" customHeight="1">
      <c r="A12" s="205" t="s">
        <v>502</v>
      </c>
      <c r="B12" s="199" t="s">
        <v>483</v>
      </c>
      <c r="C12" s="207" t="s">
        <v>478</v>
      </c>
      <c r="D12" s="207" t="s">
        <v>13</v>
      </c>
      <c r="E12" s="209">
        <f>SUM('19. IFCA Cost Assumptions'!$D$26)</f>
        <v>17200</v>
      </c>
      <c r="F12" s="209">
        <f>SUM('19. IFCA Cost Assumptions'!$E$26)</f>
        <v>28575</v>
      </c>
      <c r="G12" s="222" t="s">
        <v>12</v>
      </c>
    </row>
    <row r="13" spans="1:8" ht="54.75" customHeight="1">
      <c r="A13" s="205" t="s">
        <v>501</v>
      </c>
      <c r="B13" s="199" t="s">
        <v>483</v>
      </c>
      <c r="C13" s="207" t="s">
        <v>478</v>
      </c>
      <c r="D13" s="207" t="s">
        <v>13</v>
      </c>
      <c r="E13" s="209">
        <f>SUM('19. IFCA Cost Assumptions'!$D$26)</f>
        <v>17200</v>
      </c>
      <c r="F13" s="209">
        <f>SUM('19. IFCA Cost Assumptions'!$E$26)</f>
        <v>28575</v>
      </c>
      <c r="G13" s="222" t="s">
        <v>12</v>
      </c>
    </row>
    <row r="14" spans="1:8" ht="57.75" customHeight="1">
      <c r="A14" s="205" t="s">
        <v>500</v>
      </c>
      <c r="B14" s="199" t="s">
        <v>483</v>
      </c>
      <c r="C14" s="207" t="s">
        <v>478</v>
      </c>
      <c r="D14" s="207" t="s">
        <v>13</v>
      </c>
      <c r="E14" s="209">
        <f>SUM('19. IFCA Cost Assumptions'!$D$26)</f>
        <v>17200</v>
      </c>
      <c r="F14" s="209">
        <f>SUM('19. IFCA Cost Assumptions'!$E$26)</f>
        <v>28575</v>
      </c>
      <c r="G14" s="222" t="s">
        <v>12</v>
      </c>
    </row>
    <row r="15" spans="1:8" ht="57" customHeight="1">
      <c r="A15" s="205" t="s">
        <v>494</v>
      </c>
      <c r="B15" s="199" t="s">
        <v>483</v>
      </c>
      <c r="C15" s="207" t="s">
        <v>478</v>
      </c>
      <c r="D15" s="207" t="s">
        <v>13</v>
      </c>
      <c r="E15" s="209">
        <f>SUM('19. IFCA Cost Assumptions'!$D$26)</f>
        <v>17200</v>
      </c>
      <c r="F15" s="209">
        <f>SUM('19. IFCA Cost Assumptions'!$E$26)</f>
        <v>28575</v>
      </c>
      <c r="G15" s="222" t="s">
        <v>12</v>
      </c>
    </row>
    <row r="16" spans="1:8" ht="128.25" customHeight="1">
      <c r="A16" s="205" t="s">
        <v>493</v>
      </c>
      <c r="B16" s="199" t="s">
        <v>483</v>
      </c>
      <c r="C16" s="207" t="s">
        <v>480</v>
      </c>
      <c r="D16" s="207" t="s">
        <v>13</v>
      </c>
      <c r="E16" s="209">
        <f>SUM('19. IFCA Cost Assumptions'!$D$26)</f>
        <v>17200</v>
      </c>
      <c r="F16" s="209">
        <f>SUM('19. IFCA Cost Assumptions'!$E$26)</f>
        <v>28575</v>
      </c>
      <c r="G16" s="222" t="s">
        <v>12</v>
      </c>
    </row>
    <row r="17" spans="1:7" ht="228.75" customHeight="1">
      <c r="A17" s="205" t="s">
        <v>492</v>
      </c>
      <c r="B17" s="199" t="s">
        <v>483</v>
      </c>
      <c r="C17" s="207" t="s">
        <v>481</v>
      </c>
      <c r="D17" s="207" t="s">
        <v>13</v>
      </c>
      <c r="E17" s="209">
        <f>SUM('19. IFCA Cost Assumptions'!$D$26)</f>
        <v>17200</v>
      </c>
      <c r="F17" s="209">
        <f>SUM('19. IFCA Cost Assumptions'!$E$26)</f>
        <v>28575</v>
      </c>
      <c r="G17" s="222" t="s">
        <v>12</v>
      </c>
    </row>
    <row r="18" spans="1:7" ht="72.75" customHeight="1">
      <c r="A18" s="205" t="s">
        <v>491</v>
      </c>
      <c r="B18" s="199" t="s">
        <v>483</v>
      </c>
      <c r="C18" s="207" t="s">
        <v>482</v>
      </c>
      <c r="D18" s="207" t="s">
        <v>13</v>
      </c>
      <c r="E18" s="209">
        <f>SUM('19. IFCA Cost Assumptions'!$D$26)</f>
        <v>17200</v>
      </c>
      <c r="F18" s="209">
        <f>SUM('19. IFCA Cost Assumptions'!$E$26)</f>
        <v>28575</v>
      </c>
      <c r="G18" s="222" t="s">
        <v>11</v>
      </c>
    </row>
    <row r="19" spans="1:7" ht="75" customHeight="1">
      <c r="A19" s="205" t="s">
        <v>294</v>
      </c>
      <c r="B19" s="199" t="s">
        <v>483</v>
      </c>
      <c r="C19" s="207" t="s">
        <v>215</v>
      </c>
      <c r="D19" s="207" t="s">
        <v>13</v>
      </c>
      <c r="E19" s="209">
        <f>SUM('19. IFCA Cost Assumptions'!$D$26)</f>
        <v>17200</v>
      </c>
      <c r="F19" s="209">
        <f>SUM('19. IFCA Cost Assumptions'!$E$26)</f>
        <v>28575</v>
      </c>
      <c r="G19" s="222" t="s">
        <v>11</v>
      </c>
    </row>
    <row r="20" spans="1:7" ht="38.25">
      <c r="A20" s="205" t="s">
        <v>490</v>
      </c>
      <c r="B20" s="199" t="s">
        <v>483</v>
      </c>
      <c r="C20" s="207" t="s">
        <v>14</v>
      </c>
      <c r="D20" s="207" t="s">
        <v>15</v>
      </c>
      <c r="E20" s="232" t="s">
        <v>15</v>
      </c>
      <c r="F20" s="232" t="s">
        <v>15</v>
      </c>
      <c r="G20" s="222" t="s">
        <v>11</v>
      </c>
    </row>
    <row r="21" spans="1:7" ht="38.25">
      <c r="A21" s="205" t="s">
        <v>489</v>
      </c>
      <c r="B21" s="199" t="s">
        <v>483</v>
      </c>
      <c r="C21" s="207" t="s">
        <v>14</v>
      </c>
      <c r="D21" s="207" t="s">
        <v>15</v>
      </c>
      <c r="E21" s="232" t="s">
        <v>15</v>
      </c>
      <c r="F21" s="232" t="s">
        <v>15</v>
      </c>
      <c r="G21" s="222" t="s">
        <v>12</v>
      </c>
    </row>
    <row r="22" spans="1:7" ht="38.25">
      <c r="A22" s="205" t="s">
        <v>488</v>
      </c>
      <c r="B22" s="199" t="s">
        <v>483</v>
      </c>
      <c r="C22" s="207" t="s">
        <v>14</v>
      </c>
      <c r="D22" s="207" t="s">
        <v>15</v>
      </c>
      <c r="E22" s="232" t="s">
        <v>15</v>
      </c>
      <c r="F22" s="232" t="s">
        <v>15</v>
      </c>
      <c r="G22" s="222" t="s">
        <v>12</v>
      </c>
    </row>
    <row r="23" spans="1:7" ht="38.25">
      <c r="A23" s="205" t="s">
        <v>487</v>
      </c>
      <c r="B23" s="199" t="s">
        <v>483</v>
      </c>
      <c r="C23" s="207" t="s">
        <v>14</v>
      </c>
      <c r="D23" s="207" t="s">
        <v>15</v>
      </c>
      <c r="E23" s="232" t="s">
        <v>15</v>
      </c>
      <c r="F23" s="232" t="s">
        <v>15</v>
      </c>
      <c r="G23" s="222" t="s">
        <v>12</v>
      </c>
    </row>
    <row r="24" spans="1:7" ht="39" thickBot="1">
      <c r="A24" s="206" t="s">
        <v>486</v>
      </c>
      <c r="B24" s="199" t="s">
        <v>483</v>
      </c>
      <c r="C24" s="211" t="s">
        <v>14</v>
      </c>
      <c r="D24" s="211" t="s">
        <v>15</v>
      </c>
      <c r="E24" s="233" t="s">
        <v>15</v>
      </c>
      <c r="F24" s="233" t="s">
        <v>15</v>
      </c>
      <c r="G24" s="223" t="s">
        <v>12</v>
      </c>
    </row>
    <row r="25" spans="1:7" ht="13.5" thickBot="1">
      <c r="A25" s="213"/>
      <c r="B25" s="214"/>
      <c r="C25" s="234"/>
      <c r="D25" s="22" t="s">
        <v>36</v>
      </c>
      <c r="E25" s="155">
        <f>SUM(E7:E24)</f>
        <v>223600</v>
      </c>
      <c r="F25" s="155">
        <f>SUM(F7:F24)</f>
        <v>371475</v>
      </c>
      <c r="G25" s="215"/>
    </row>
    <row r="26" spans="1:7">
      <c r="D26" s="18" t="s">
        <v>483</v>
      </c>
      <c r="E26" s="217">
        <f>SUM(E25)</f>
        <v>223600</v>
      </c>
      <c r="F26" s="217">
        <f>SUM(F25)</f>
        <v>371475</v>
      </c>
      <c r="G26" s="216"/>
    </row>
    <row r="27" spans="1:7">
      <c r="D27" s="18" t="s">
        <v>503</v>
      </c>
      <c r="E27" s="218">
        <v>13</v>
      </c>
      <c r="F27" s="218">
        <v>13</v>
      </c>
    </row>
    <row r="28" spans="1:7">
      <c r="D28" s="20" t="s">
        <v>504</v>
      </c>
      <c r="E28" s="231">
        <v>13</v>
      </c>
      <c r="F28" s="218">
        <v>13</v>
      </c>
    </row>
  </sheetData>
  <sheetProtection password="8725" sheet="1" objects="1" scenarios="1"/>
  <mergeCells count="2">
    <mergeCell ref="A1:G1"/>
    <mergeCell ref="A5:G5"/>
  </mergeCells>
  <pageMargins left="0.23622047244094491" right="0.23622047244094491" top="0.74803149606299213" bottom="0.74803149606299213" header="0.31496062992125984" footer="0.31496062992125984"/>
  <pageSetup paperSize="9" scale="61" orientation="portrait" r:id="rId1"/>
</worksheet>
</file>

<file path=xl/worksheets/sheet30.xml><?xml version="1.0" encoding="utf-8"?>
<worksheet xmlns="http://schemas.openxmlformats.org/spreadsheetml/2006/main" xmlns:r="http://schemas.openxmlformats.org/officeDocument/2006/relationships">
  <dimension ref="A1:Y142"/>
  <sheetViews>
    <sheetView zoomScale="80" zoomScaleNormal="80" zoomScaleSheetLayoutView="80" workbookViewId="0">
      <selection activeCell="A3" sqref="A3:X3"/>
    </sheetView>
  </sheetViews>
  <sheetFormatPr defaultRowHeight="12.75"/>
  <cols>
    <col min="1" max="1" width="15.140625" style="231" customWidth="1"/>
    <col min="2" max="2" width="34" style="231" customWidth="1"/>
    <col min="3" max="3" width="6.7109375" style="231" bestFit="1" customWidth="1"/>
    <col min="4" max="22" width="6.42578125" style="231" bestFit="1" customWidth="1"/>
    <col min="23" max="23" width="10.5703125" style="231" customWidth="1"/>
    <col min="24" max="24" width="11.140625" style="231" customWidth="1"/>
    <col min="25" max="16384" width="9.140625" style="231"/>
  </cols>
  <sheetData>
    <row r="1" spans="1:25" s="225" customFormat="1" ht="31.5" customHeight="1">
      <c r="A1" s="244" t="s">
        <v>1066</v>
      </c>
      <c r="B1" s="224"/>
      <c r="C1" s="224"/>
      <c r="D1" s="224"/>
      <c r="E1" s="224"/>
      <c r="F1" s="224"/>
      <c r="G1" s="224"/>
    </row>
    <row r="2" spans="1:25" ht="43.5" customHeight="1">
      <c r="A2" s="577" t="s">
        <v>970</v>
      </c>
      <c r="B2" s="577"/>
      <c r="C2" s="577"/>
      <c r="D2" s="577"/>
      <c r="E2" s="577"/>
      <c r="F2" s="577"/>
      <c r="G2" s="577"/>
      <c r="H2" s="577"/>
      <c r="I2" s="577"/>
      <c r="J2" s="577"/>
      <c r="K2" s="577"/>
      <c r="L2" s="577"/>
      <c r="M2" s="577"/>
      <c r="N2" s="577"/>
      <c r="O2" s="577"/>
      <c r="P2" s="577"/>
      <c r="Q2" s="577"/>
      <c r="R2" s="577"/>
      <c r="S2" s="577"/>
      <c r="T2" s="577"/>
      <c r="U2" s="577"/>
      <c r="V2" s="577"/>
      <c r="W2" s="577"/>
      <c r="X2" s="577"/>
    </row>
    <row r="3" spans="1:25" ht="27.75" customHeight="1">
      <c r="A3" s="577" t="s">
        <v>147</v>
      </c>
      <c r="B3" s="577"/>
      <c r="C3" s="577"/>
      <c r="D3" s="577"/>
      <c r="E3" s="577"/>
      <c r="F3" s="577"/>
      <c r="G3" s="577"/>
      <c r="H3" s="577"/>
      <c r="I3" s="577"/>
      <c r="J3" s="577"/>
      <c r="K3" s="577"/>
      <c r="L3" s="577"/>
      <c r="M3" s="577"/>
      <c r="N3" s="577"/>
      <c r="O3" s="577"/>
      <c r="P3" s="577"/>
      <c r="Q3" s="577"/>
      <c r="R3" s="577"/>
      <c r="S3" s="577"/>
      <c r="T3" s="577"/>
      <c r="U3" s="577"/>
      <c r="V3" s="577"/>
      <c r="W3" s="577"/>
      <c r="X3" s="577"/>
      <c r="Y3" s="237"/>
    </row>
    <row r="4" spans="1:25" ht="13.5" customHeight="1">
      <c r="A4" s="468"/>
      <c r="B4" s="468"/>
      <c r="C4" s="468"/>
      <c r="D4" s="468"/>
      <c r="E4" s="468"/>
      <c r="F4" s="468"/>
      <c r="G4" s="468"/>
      <c r="H4" s="468"/>
      <c r="I4" s="468"/>
      <c r="J4" s="468"/>
      <c r="K4" s="468"/>
      <c r="L4" s="468"/>
      <c r="M4" s="468"/>
      <c r="N4" s="468"/>
      <c r="O4" s="468"/>
      <c r="P4" s="468"/>
      <c r="Q4" s="468"/>
      <c r="R4" s="468"/>
      <c r="S4" s="468"/>
      <c r="T4" s="468"/>
      <c r="U4" s="468"/>
      <c r="V4" s="468"/>
      <c r="W4" s="468"/>
      <c r="X4" s="468"/>
      <c r="Y4" s="237"/>
    </row>
    <row r="5" spans="1:25" ht="22.5" customHeight="1">
      <c r="A5" s="626" t="s">
        <v>969</v>
      </c>
      <c r="B5" s="626"/>
      <c r="C5" s="626"/>
      <c r="D5" s="626"/>
      <c r="E5" s="626"/>
      <c r="F5" s="626"/>
      <c r="G5" s="626"/>
      <c r="H5" s="626"/>
      <c r="I5" s="626"/>
      <c r="J5" s="626"/>
      <c r="K5" s="626"/>
      <c r="L5" s="626"/>
      <c r="M5" s="626"/>
      <c r="N5" s="626"/>
      <c r="O5" s="626"/>
      <c r="P5" s="626"/>
      <c r="Q5" s="626"/>
      <c r="R5" s="626"/>
      <c r="S5" s="626"/>
      <c r="T5" s="626"/>
      <c r="U5" s="626"/>
      <c r="V5" s="626"/>
      <c r="W5" s="626"/>
      <c r="X5" s="626"/>
    </row>
    <row r="6" spans="1:25" ht="25.5" customHeight="1">
      <c r="A6" s="694" t="s">
        <v>1068</v>
      </c>
      <c r="B6" s="547" t="s">
        <v>148</v>
      </c>
      <c r="C6" s="548">
        <v>2013</v>
      </c>
      <c r="D6" s="548">
        <v>2014</v>
      </c>
      <c r="E6" s="548">
        <v>2015</v>
      </c>
      <c r="F6" s="548">
        <v>2016</v>
      </c>
      <c r="G6" s="548">
        <v>2017</v>
      </c>
      <c r="H6" s="548">
        <v>2018</v>
      </c>
      <c r="I6" s="548">
        <v>2019</v>
      </c>
      <c r="J6" s="548">
        <v>2020</v>
      </c>
      <c r="K6" s="548">
        <v>2021</v>
      </c>
      <c r="L6" s="548">
        <v>2022</v>
      </c>
      <c r="M6" s="548">
        <v>2023</v>
      </c>
      <c r="N6" s="548">
        <v>2024</v>
      </c>
      <c r="O6" s="548">
        <v>2025</v>
      </c>
      <c r="P6" s="548">
        <v>2026</v>
      </c>
      <c r="Q6" s="548">
        <v>2027</v>
      </c>
      <c r="R6" s="548">
        <v>2028</v>
      </c>
      <c r="S6" s="548">
        <v>2029</v>
      </c>
      <c r="T6" s="548">
        <v>2030</v>
      </c>
      <c r="U6" s="548">
        <v>2031</v>
      </c>
      <c r="V6" s="548">
        <v>2032</v>
      </c>
      <c r="W6" s="696" t="s">
        <v>52</v>
      </c>
      <c r="X6" s="697" t="s">
        <v>1067</v>
      </c>
    </row>
    <row r="7" spans="1:25" ht="15.75" customHeight="1" thickBot="1">
      <c r="A7" s="695"/>
      <c r="B7" s="124" t="s">
        <v>1065</v>
      </c>
      <c r="C7" s="125">
        <v>1</v>
      </c>
      <c r="D7" s="125">
        <v>2</v>
      </c>
      <c r="E7" s="125">
        <v>3</v>
      </c>
      <c r="F7" s="125">
        <v>4</v>
      </c>
      <c r="G7" s="125">
        <v>5</v>
      </c>
      <c r="H7" s="125">
        <v>6</v>
      </c>
      <c r="I7" s="125">
        <v>7</v>
      </c>
      <c r="J7" s="125">
        <v>8</v>
      </c>
      <c r="K7" s="125">
        <v>9</v>
      </c>
      <c r="L7" s="125">
        <v>10</v>
      </c>
      <c r="M7" s="125">
        <v>11</v>
      </c>
      <c r="N7" s="125">
        <v>12</v>
      </c>
      <c r="O7" s="125">
        <v>13</v>
      </c>
      <c r="P7" s="125">
        <v>14</v>
      </c>
      <c r="Q7" s="125">
        <v>15</v>
      </c>
      <c r="R7" s="125">
        <v>16</v>
      </c>
      <c r="S7" s="125">
        <v>17</v>
      </c>
      <c r="T7" s="125">
        <v>18</v>
      </c>
      <c r="U7" s="125">
        <v>19</v>
      </c>
      <c r="V7" s="125">
        <v>20</v>
      </c>
      <c r="W7" s="695"/>
      <c r="X7" s="698"/>
    </row>
    <row r="8" spans="1:25" ht="12.75" customHeight="1">
      <c r="A8" s="126" t="s">
        <v>483</v>
      </c>
      <c r="B8" s="133"/>
      <c r="C8" s="522"/>
      <c r="D8" s="522"/>
      <c r="E8" s="522"/>
      <c r="F8" s="522"/>
      <c r="G8" s="522"/>
      <c r="H8" s="522"/>
      <c r="I8" s="522"/>
      <c r="J8" s="522"/>
      <c r="K8" s="522"/>
      <c r="L8" s="522"/>
      <c r="M8" s="522"/>
      <c r="N8" s="522"/>
      <c r="O8" s="522"/>
      <c r="P8" s="522"/>
      <c r="Q8" s="522"/>
      <c r="R8" s="522"/>
      <c r="S8" s="522"/>
      <c r="T8" s="522"/>
      <c r="U8" s="522"/>
      <c r="V8" s="522"/>
      <c r="W8" s="541"/>
      <c r="X8" s="523"/>
    </row>
    <row r="9" spans="1:25">
      <c r="B9" s="112"/>
      <c r="C9" s="257"/>
      <c r="D9" s="257"/>
      <c r="E9" s="257"/>
      <c r="F9" s="257"/>
      <c r="G9" s="257"/>
      <c r="H9" s="257"/>
      <c r="I9" s="257"/>
      <c r="J9" s="257"/>
      <c r="K9" s="257"/>
      <c r="L9" s="257"/>
      <c r="M9" s="257"/>
      <c r="N9" s="257"/>
      <c r="O9" s="257"/>
      <c r="P9" s="257"/>
      <c r="Q9" s="257"/>
      <c r="R9" s="257"/>
      <c r="S9" s="257"/>
      <c r="T9" s="257"/>
      <c r="U9" s="257"/>
      <c r="V9" s="257"/>
      <c r="W9" s="542"/>
      <c r="X9" s="525"/>
    </row>
    <row r="10" spans="1:25">
      <c r="A10" s="126"/>
      <c r="B10" s="127" t="s">
        <v>207</v>
      </c>
      <c r="C10" s="257"/>
      <c r="D10" s="257"/>
      <c r="E10" s="257"/>
      <c r="F10" s="257"/>
      <c r="G10" s="257"/>
      <c r="H10" s="257"/>
      <c r="I10" s="257"/>
      <c r="J10" s="257"/>
      <c r="K10" s="257"/>
      <c r="L10" s="257"/>
      <c r="M10" s="257"/>
      <c r="N10" s="257"/>
      <c r="O10" s="257"/>
      <c r="P10" s="257"/>
      <c r="Q10" s="257"/>
      <c r="R10" s="257"/>
      <c r="S10" s="257"/>
      <c r="T10" s="257"/>
      <c r="U10" s="257"/>
      <c r="V10" s="257"/>
      <c r="W10" s="542"/>
      <c r="X10" s="525"/>
    </row>
    <row r="11" spans="1:25">
      <c r="A11" s="126"/>
      <c r="B11" s="128" t="s">
        <v>150</v>
      </c>
      <c r="C11" s="257"/>
      <c r="D11" s="257"/>
      <c r="E11" s="257"/>
      <c r="F11" s="257"/>
      <c r="G11" s="257"/>
      <c r="H11" s="257"/>
      <c r="I11" s="257"/>
      <c r="J11" s="257"/>
      <c r="K11" s="257"/>
      <c r="L11" s="257"/>
      <c r="M11" s="257"/>
      <c r="N11" s="257"/>
      <c r="O11" s="257"/>
      <c r="P11" s="257"/>
      <c r="Q11" s="257"/>
      <c r="R11" s="257"/>
      <c r="S11" s="257"/>
      <c r="T11" s="257"/>
      <c r="U11" s="257"/>
      <c r="V11" s="257"/>
      <c r="W11" s="542"/>
      <c r="X11" s="525"/>
    </row>
    <row r="12" spans="1:25" ht="38.25">
      <c r="A12" s="126"/>
      <c r="B12" s="526" t="s">
        <v>448</v>
      </c>
      <c r="C12" s="527">
        <f>'28. Total Costs - Reg &amp; Nat'!D15</f>
        <v>2.9731E-2</v>
      </c>
      <c r="D12" s="527">
        <v>0</v>
      </c>
      <c r="E12" s="527">
        <v>0</v>
      </c>
      <c r="F12" s="527">
        <v>0</v>
      </c>
      <c r="G12" s="527">
        <v>0</v>
      </c>
      <c r="H12" s="527">
        <v>0</v>
      </c>
      <c r="I12" s="527">
        <v>0</v>
      </c>
      <c r="J12" s="527">
        <v>0</v>
      </c>
      <c r="K12" s="527">
        <v>0</v>
      </c>
      <c r="L12" s="527">
        <v>0</v>
      </c>
      <c r="M12" s="527">
        <v>0</v>
      </c>
      <c r="N12" s="527">
        <v>0</v>
      </c>
      <c r="O12" s="527">
        <v>0</v>
      </c>
      <c r="P12" s="527">
        <v>0</v>
      </c>
      <c r="Q12" s="527">
        <v>0</v>
      </c>
      <c r="R12" s="527">
        <v>0</v>
      </c>
      <c r="S12" s="527">
        <v>0</v>
      </c>
      <c r="T12" s="527">
        <v>0</v>
      </c>
      <c r="U12" s="527">
        <v>0</v>
      </c>
      <c r="V12" s="527">
        <v>0</v>
      </c>
      <c r="W12" s="543">
        <f>SUM(C12:V12)</f>
        <v>2.9731E-2</v>
      </c>
      <c r="X12" s="528">
        <f>W12/20</f>
        <v>1.4865500000000001E-3</v>
      </c>
    </row>
    <row r="13" spans="1:25" ht="25.5">
      <c r="A13" s="126"/>
      <c r="B13" s="526" t="s">
        <v>210</v>
      </c>
      <c r="C13" s="527">
        <f>'28. Total Costs - Reg &amp; Nat'!D16</f>
        <v>2.5156999999999999E-2</v>
      </c>
      <c r="D13" s="527">
        <v>0</v>
      </c>
      <c r="E13" s="527">
        <v>0</v>
      </c>
      <c r="F13" s="527">
        <v>0</v>
      </c>
      <c r="G13" s="527">
        <v>0</v>
      </c>
      <c r="H13" s="527">
        <v>0</v>
      </c>
      <c r="I13" s="527">
        <v>0</v>
      </c>
      <c r="J13" s="527">
        <v>0</v>
      </c>
      <c r="K13" s="527">
        <v>0</v>
      </c>
      <c r="L13" s="527">
        <v>0</v>
      </c>
      <c r="M13" s="527">
        <v>0</v>
      </c>
      <c r="N13" s="527">
        <v>0</v>
      </c>
      <c r="O13" s="527">
        <v>0</v>
      </c>
      <c r="P13" s="527">
        <v>0</v>
      </c>
      <c r="Q13" s="527">
        <v>0</v>
      </c>
      <c r="R13" s="527">
        <v>0</v>
      </c>
      <c r="S13" s="527">
        <v>0</v>
      </c>
      <c r="T13" s="527">
        <v>0</v>
      </c>
      <c r="U13" s="527">
        <v>0</v>
      </c>
      <c r="V13" s="527">
        <v>0</v>
      </c>
      <c r="W13" s="543">
        <f>SUM(C13:V13)</f>
        <v>2.5156999999999999E-2</v>
      </c>
      <c r="X13" s="528">
        <f>W13/20</f>
        <v>1.25785E-3</v>
      </c>
    </row>
    <row r="14" spans="1:25" ht="25.5">
      <c r="A14" s="126"/>
      <c r="B14" s="526" t="s">
        <v>325</v>
      </c>
      <c r="C14" s="527">
        <f>'28. Total Costs - Reg &amp; Nat'!D18</f>
        <v>4.4999999999999997E-3</v>
      </c>
      <c r="D14" s="527">
        <v>0</v>
      </c>
      <c r="E14" s="527">
        <v>0</v>
      </c>
      <c r="F14" s="527">
        <v>0</v>
      </c>
      <c r="G14" s="527">
        <v>0</v>
      </c>
      <c r="H14" s="527">
        <v>0</v>
      </c>
      <c r="I14" s="527">
        <v>0</v>
      </c>
      <c r="J14" s="527">
        <v>0</v>
      </c>
      <c r="K14" s="527">
        <v>0</v>
      </c>
      <c r="L14" s="527">
        <v>0</v>
      </c>
      <c r="M14" s="527">
        <v>0</v>
      </c>
      <c r="N14" s="527">
        <v>0</v>
      </c>
      <c r="O14" s="527">
        <v>0</v>
      </c>
      <c r="P14" s="527">
        <v>0</v>
      </c>
      <c r="Q14" s="527">
        <v>0</v>
      </c>
      <c r="R14" s="527">
        <v>0</v>
      </c>
      <c r="S14" s="527">
        <v>0</v>
      </c>
      <c r="T14" s="527">
        <v>0</v>
      </c>
      <c r="U14" s="527">
        <v>0</v>
      </c>
      <c r="V14" s="527">
        <v>0</v>
      </c>
      <c r="W14" s="543">
        <f>SUM(C14:V14)</f>
        <v>4.4999999999999997E-3</v>
      </c>
      <c r="X14" s="528">
        <f>W14/20</f>
        <v>2.2499999999999999E-4</v>
      </c>
    </row>
    <row r="15" spans="1:25">
      <c r="A15" s="126"/>
      <c r="C15" s="527"/>
      <c r="D15" s="527"/>
      <c r="E15" s="527"/>
      <c r="F15" s="527"/>
      <c r="G15" s="527"/>
      <c r="H15" s="527"/>
      <c r="I15" s="527"/>
      <c r="J15" s="527"/>
      <c r="K15" s="527"/>
      <c r="L15" s="527"/>
      <c r="M15" s="527"/>
      <c r="N15" s="527"/>
      <c r="O15" s="527"/>
      <c r="P15" s="527"/>
      <c r="Q15" s="527"/>
      <c r="R15" s="527"/>
      <c r="S15" s="527"/>
      <c r="T15" s="527"/>
      <c r="U15" s="527"/>
      <c r="V15" s="527"/>
      <c r="W15" s="543"/>
      <c r="X15" s="528"/>
    </row>
    <row r="16" spans="1:25">
      <c r="A16" s="126"/>
      <c r="B16" s="529" t="s">
        <v>151</v>
      </c>
      <c r="C16" s="527"/>
      <c r="D16" s="527"/>
      <c r="E16" s="527"/>
      <c r="F16" s="527"/>
      <c r="G16" s="527"/>
      <c r="H16" s="527"/>
      <c r="I16" s="527"/>
      <c r="J16" s="527"/>
      <c r="K16" s="527"/>
      <c r="L16" s="527"/>
      <c r="M16" s="527"/>
      <c r="N16" s="527"/>
      <c r="O16" s="527"/>
      <c r="P16" s="527"/>
      <c r="Q16" s="527"/>
      <c r="R16" s="527"/>
      <c r="S16" s="527"/>
      <c r="T16" s="527"/>
      <c r="U16" s="527"/>
      <c r="V16" s="527"/>
      <c r="W16" s="543"/>
      <c r="X16" s="528"/>
    </row>
    <row r="17" spans="1:24" ht="38.25">
      <c r="A17" s="126"/>
      <c r="B17" s="526" t="s">
        <v>211</v>
      </c>
      <c r="C17" s="527">
        <f>'28. Total Costs - Reg &amp; Nat'!D17</f>
        <v>2.4E-2</v>
      </c>
      <c r="D17" s="527">
        <v>0</v>
      </c>
      <c r="E17" s="527">
        <v>0</v>
      </c>
      <c r="F17" s="527">
        <v>0</v>
      </c>
      <c r="G17" s="527">
        <v>0</v>
      </c>
      <c r="H17" s="527">
        <v>0</v>
      </c>
      <c r="I17" s="527">
        <v>0</v>
      </c>
      <c r="J17" s="527">
        <v>0</v>
      </c>
      <c r="K17" s="527">
        <v>0</v>
      </c>
      <c r="L17" s="527">
        <v>0</v>
      </c>
      <c r="M17" s="527">
        <v>0</v>
      </c>
      <c r="N17" s="527">
        <v>0</v>
      </c>
      <c r="O17" s="527">
        <v>0</v>
      </c>
      <c r="P17" s="527">
        <v>0</v>
      </c>
      <c r="Q17" s="527">
        <v>0</v>
      </c>
      <c r="R17" s="527">
        <v>0</v>
      </c>
      <c r="S17" s="527">
        <v>0</v>
      </c>
      <c r="T17" s="527">
        <v>0</v>
      </c>
      <c r="U17" s="527">
        <v>0</v>
      </c>
      <c r="V17" s="527">
        <v>0</v>
      </c>
      <c r="W17" s="543">
        <f>SUM(C17:V17)</f>
        <v>2.4E-2</v>
      </c>
      <c r="X17" s="528">
        <f>W17/20</f>
        <v>1.2000000000000001E-3</v>
      </c>
    </row>
    <row r="18" spans="1:24">
      <c r="A18" s="126"/>
      <c r="B18" s="526"/>
      <c r="C18" s="527"/>
      <c r="D18" s="527"/>
      <c r="E18" s="527"/>
      <c r="F18" s="527"/>
      <c r="G18" s="527"/>
      <c r="H18" s="527"/>
      <c r="I18" s="527"/>
      <c r="J18" s="527"/>
      <c r="K18" s="527"/>
      <c r="L18" s="527"/>
      <c r="M18" s="527"/>
      <c r="N18" s="527"/>
      <c r="O18" s="527"/>
      <c r="P18" s="527"/>
      <c r="Q18" s="527"/>
      <c r="R18" s="527"/>
      <c r="S18" s="527"/>
      <c r="T18" s="527"/>
      <c r="U18" s="527"/>
      <c r="V18" s="527"/>
      <c r="W18" s="543"/>
      <c r="X18" s="528"/>
    </row>
    <row r="19" spans="1:24">
      <c r="A19" s="126"/>
      <c r="B19" s="127" t="s">
        <v>208</v>
      </c>
      <c r="C19" s="257"/>
      <c r="D19" s="257"/>
      <c r="E19" s="257"/>
      <c r="F19" s="257"/>
      <c r="G19" s="257"/>
      <c r="H19" s="257"/>
      <c r="I19" s="257"/>
      <c r="J19" s="257"/>
      <c r="K19" s="257"/>
      <c r="L19" s="257"/>
      <c r="M19" s="257"/>
      <c r="N19" s="257"/>
      <c r="O19" s="257"/>
      <c r="P19" s="257"/>
      <c r="Q19" s="257"/>
      <c r="R19" s="257"/>
      <c r="S19" s="257"/>
      <c r="T19" s="257"/>
      <c r="U19" s="257"/>
      <c r="V19" s="257"/>
      <c r="W19" s="543"/>
      <c r="X19" s="528"/>
    </row>
    <row r="20" spans="1:24">
      <c r="A20" s="126"/>
      <c r="B20" s="128" t="s">
        <v>150</v>
      </c>
      <c r="C20" s="257"/>
      <c r="D20" s="257"/>
      <c r="E20" s="257"/>
      <c r="F20" s="257"/>
      <c r="G20" s="257"/>
      <c r="H20" s="257"/>
      <c r="I20" s="257"/>
      <c r="J20" s="257"/>
      <c r="K20" s="257"/>
      <c r="L20" s="257"/>
      <c r="M20" s="257"/>
      <c r="N20" s="257"/>
      <c r="O20" s="257"/>
      <c r="P20" s="257"/>
      <c r="Q20" s="257"/>
      <c r="R20" s="257"/>
      <c r="S20" s="257"/>
      <c r="T20" s="257"/>
      <c r="U20" s="257"/>
      <c r="V20" s="257"/>
      <c r="W20" s="543"/>
      <c r="X20" s="528"/>
    </row>
    <row r="21" spans="1:24" ht="51.75" customHeight="1">
      <c r="A21" s="126"/>
      <c r="B21" s="526" t="s">
        <v>213</v>
      </c>
      <c r="C21" s="527">
        <f>'28. Total Costs - Reg &amp; Nat'!$D$25</f>
        <v>0.22359999999999999</v>
      </c>
      <c r="D21" s="527">
        <f>'28. Total Costs - Reg &amp; Nat'!$D$25</f>
        <v>0.22359999999999999</v>
      </c>
      <c r="E21" s="527">
        <f>'28. Total Costs - Reg &amp; Nat'!$D$25</f>
        <v>0.22359999999999999</v>
      </c>
      <c r="F21" s="527">
        <f>'28. Total Costs - Reg &amp; Nat'!$D$25</f>
        <v>0.22359999999999999</v>
      </c>
      <c r="G21" s="527">
        <f>'28. Total Costs - Reg &amp; Nat'!$D$25</f>
        <v>0.22359999999999999</v>
      </c>
      <c r="H21" s="527">
        <f>'28. Total Costs - Reg &amp; Nat'!$D$25</f>
        <v>0.22359999999999999</v>
      </c>
      <c r="I21" s="527">
        <f>'28. Total Costs - Reg &amp; Nat'!$D$25</f>
        <v>0.22359999999999999</v>
      </c>
      <c r="J21" s="527">
        <f>'28. Total Costs - Reg &amp; Nat'!$D$25</f>
        <v>0.22359999999999999</v>
      </c>
      <c r="K21" s="527">
        <f>'28. Total Costs - Reg &amp; Nat'!$D$25</f>
        <v>0.22359999999999999</v>
      </c>
      <c r="L21" s="527">
        <f>'28. Total Costs - Reg &amp; Nat'!$D$25</f>
        <v>0.22359999999999999</v>
      </c>
      <c r="M21" s="527">
        <f>'28. Total Costs - Reg &amp; Nat'!$D$25</f>
        <v>0.22359999999999999</v>
      </c>
      <c r="N21" s="527">
        <f>'28. Total Costs - Reg &amp; Nat'!$D$25</f>
        <v>0.22359999999999999</v>
      </c>
      <c r="O21" s="527">
        <f>'28. Total Costs - Reg &amp; Nat'!$D$25</f>
        <v>0.22359999999999999</v>
      </c>
      <c r="P21" s="527">
        <f>'28. Total Costs - Reg &amp; Nat'!$D$25</f>
        <v>0.22359999999999999</v>
      </c>
      <c r="Q21" s="527">
        <f>'28. Total Costs - Reg &amp; Nat'!$D$25</f>
        <v>0.22359999999999999</v>
      </c>
      <c r="R21" s="527">
        <f>'28. Total Costs - Reg &amp; Nat'!$D$25</f>
        <v>0.22359999999999999</v>
      </c>
      <c r="S21" s="527">
        <f>'28. Total Costs - Reg &amp; Nat'!$D$25</f>
        <v>0.22359999999999999</v>
      </c>
      <c r="T21" s="527">
        <f>'28. Total Costs - Reg &amp; Nat'!$D$25</f>
        <v>0.22359999999999999</v>
      </c>
      <c r="U21" s="527">
        <f>'28. Total Costs - Reg &amp; Nat'!$D$25</f>
        <v>0.22359999999999999</v>
      </c>
      <c r="V21" s="527">
        <f>'28. Total Costs - Reg &amp; Nat'!$D$25</f>
        <v>0.22359999999999999</v>
      </c>
      <c r="W21" s="543">
        <f>SUM(C21:V21)</f>
        <v>4.4719999999999986</v>
      </c>
      <c r="X21" s="528">
        <f>W21/20</f>
        <v>0.22359999999999994</v>
      </c>
    </row>
    <row r="22" spans="1:24" ht="25.5">
      <c r="A22" s="126"/>
      <c r="B22" s="526" t="s">
        <v>326</v>
      </c>
      <c r="C22" s="527">
        <f>'28. Total Costs - Reg &amp; Nat'!$D$28</f>
        <v>0</v>
      </c>
      <c r="D22" s="527">
        <f>'28. Total Costs - Reg &amp; Nat'!$D$28</f>
        <v>0</v>
      </c>
      <c r="E22" s="527">
        <f>'28. Total Costs - Reg &amp; Nat'!$D$28</f>
        <v>0</v>
      </c>
      <c r="F22" s="527">
        <f>'28. Total Costs - Reg &amp; Nat'!$D$28</f>
        <v>0</v>
      </c>
      <c r="G22" s="527">
        <f>'28. Total Costs - Reg &amp; Nat'!$D$28</f>
        <v>0</v>
      </c>
      <c r="H22" s="527">
        <f>'28. Total Costs - Reg &amp; Nat'!$D$28</f>
        <v>0</v>
      </c>
      <c r="I22" s="527">
        <f>'28. Total Costs - Reg &amp; Nat'!$D$28</f>
        <v>0</v>
      </c>
      <c r="J22" s="527">
        <f>'28. Total Costs - Reg &amp; Nat'!$D$28</f>
        <v>0</v>
      </c>
      <c r="K22" s="527">
        <f>'28. Total Costs - Reg &amp; Nat'!$D$28</f>
        <v>0</v>
      </c>
      <c r="L22" s="527">
        <f>'28. Total Costs - Reg &amp; Nat'!$D$28</f>
        <v>0</v>
      </c>
      <c r="M22" s="527">
        <f>'28. Total Costs - Reg &amp; Nat'!$D$28</f>
        <v>0</v>
      </c>
      <c r="N22" s="527">
        <f>'28. Total Costs - Reg &amp; Nat'!$D$28</f>
        <v>0</v>
      </c>
      <c r="O22" s="527">
        <f>'28. Total Costs - Reg &amp; Nat'!$D$28</f>
        <v>0</v>
      </c>
      <c r="P22" s="527">
        <f>'28. Total Costs - Reg &amp; Nat'!$D$28</f>
        <v>0</v>
      </c>
      <c r="Q22" s="527">
        <f>'28. Total Costs - Reg &amp; Nat'!$D$28</f>
        <v>0</v>
      </c>
      <c r="R22" s="527">
        <f>'28. Total Costs - Reg &amp; Nat'!$D$28</f>
        <v>0</v>
      </c>
      <c r="S22" s="527">
        <f>'28. Total Costs - Reg &amp; Nat'!$D$28</f>
        <v>0</v>
      </c>
      <c r="T22" s="527">
        <f>'28. Total Costs - Reg &amp; Nat'!$D$28</f>
        <v>0</v>
      </c>
      <c r="U22" s="527">
        <f>'28. Total Costs - Reg &amp; Nat'!$D$28</f>
        <v>0</v>
      </c>
      <c r="V22" s="527">
        <f>'28. Total Costs - Reg &amp; Nat'!$D$28</f>
        <v>0</v>
      </c>
      <c r="W22" s="543">
        <f>SUM(C22:V22)</f>
        <v>0</v>
      </c>
      <c r="X22" s="528">
        <f>W22/20</f>
        <v>0</v>
      </c>
    </row>
    <row r="23" spans="1:24">
      <c r="A23" s="126"/>
      <c r="B23" s="526"/>
      <c r="C23" s="527"/>
      <c r="D23" s="527"/>
      <c r="E23" s="527"/>
      <c r="F23" s="527"/>
      <c r="G23" s="527"/>
      <c r="H23" s="527"/>
      <c r="I23" s="527"/>
      <c r="J23" s="527"/>
      <c r="K23" s="527"/>
      <c r="L23" s="527"/>
      <c r="M23" s="527"/>
      <c r="N23" s="527"/>
      <c r="O23" s="527"/>
      <c r="P23" s="527"/>
      <c r="Q23" s="527"/>
      <c r="R23" s="527"/>
      <c r="S23" s="527"/>
      <c r="T23" s="527"/>
      <c r="U23" s="527"/>
      <c r="V23" s="527"/>
      <c r="W23" s="543"/>
      <c r="X23" s="528"/>
    </row>
    <row r="24" spans="1:24">
      <c r="A24" s="126"/>
      <c r="B24" s="529" t="s">
        <v>151</v>
      </c>
      <c r="C24" s="527"/>
      <c r="D24" s="527"/>
      <c r="E24" s="527"/>
      <c r="F24" s="527"/>
      <c r="G24" s="527"/>
      <c r="H24" s="527"/>
      <c r="I24" s="527"/>
      <c r="J24" s="527"/>
      <c r="K24" s="527"/>
      <c r="L24" s="527"/>
      <c r="M24" s="527"/>
      <c r="N24" s="527"/>
      <c r="O24" s="527"/>
      <c r="P24" s="527"/>
      <c r="Q24" s="527"/>
      <c r="R24" s="527"/>
      <c r="S24" s="527"/>
      <c r="T24" s="527"/>
      <c r="U24" s="527"/>
      <c r="V24" s="527"/>
      <c r="W24" s="543"/>
      <c r="X24" s="528"/>
    </row>
    <row r="25" spans="1:24" ht="38.25">
      <c r="A25" s="126"/>
      <c r="B25" s="526" t="s">
        <v>212</v>
      </c>
      <c r="C25" s="527">
        <f>'28. Total Costs - Reg &amp; Nat'!$D$26</f>
        <v>1.1262388999999999</v>
      </c>
      <c r="D25" s="527">
        <f>'28. Total Costs - Reg &amp; Nat'!$D$26</f>
        <v>1.1262388999999999</v>
      </c>
      <c r="E25" s="527">
        <f>'28. Total Costs - Reg &amp; Nat'!$D$26</f>
        <v>1.1262388999999999</v>
      </c>
      <c r="F25" s="527">
        <f>'28. Total Costs - Reg &amp; Nat'!$D$26</f>
        <v>1.1262388999999999</v>
      </c>
      <c r="G25" s="527">
        <f>'28. Total Costs - Reg &amp; Nat'!$D$26</f>
        <v>1.1262388999999999</v>
      </c>
      <c r="H25" s="527">
        <f>'28. Total Costs - Reg &amp; Nat'!$D$26</f>
        <v>1.1262388999999999</v>
      </c>
      <c r="I25" s="527">
        <f>'28. Total Costs - Reg &amp; Nat'!$D$26</f>
        <v>1.1262388999999999</v>
      </c>
      <c r="J25" s="527">
        <f>'28. Total Costs - Reg &amp; Nat'!$D$26</f>
        <v>1.1262388999999999</v>
      </c>
      <c r="K25" s="527">
        <f>'28. Total Costs - Reg &amp; Nat'!$D$26</f>
        <v>1.1262388999999999</v>
      </c>
      <c r="L25" s="527">
        <f>'28. Total Costs - Reg &amp; Nat'!$D$26</f>
        <v>1.1262388999999999</v>
      </c>
      <c r="M25" s="527">
        <f>'28. Total Costs - Reg &amp; Nat'!$D$26</f>
        <v>1.1262388999999999</v>
      </c>
      <c r="N25" s="527">
        <f>'28. Total Costs - Reg &amp; Nat'!$D$26</f>
        <v>1.1262388999999999</v>
      </c>
      <c r="O25" s="527">
        <f>'28. Total Costs - Reg &amp; Nat'!$D$26</f>
        <v>1.1262388999999999</v>
      </c>
      <c r="P25" s="527">
        <f>'28. Total Costs - Reg &amp; Nat'!$D$26</f>
        <v>1.1262388999999999</v>
      </c>
      <c r="Q25" s="527">
        <f>'28. Total Costs - Reg &amp; Nat'!$D$26</f>
        <v>1.1262388999999999</v>
      </c>
      <c r="R25" s="527">
        <f>'28. Total Costs - Reg &amp; Nat'!$D$26</f>
        <v>1.1262388999999999</v>
      </c>
      <c r="S25" s="527">
        <f>'28. Total Costs - Reg &amp; Nat'!$D$26</f>
        <v>1.1262388999999999</v>
      </c>
      <c r="T25" s="527">
        <f>'28. Total Costs - Reg &amp; Nat'!$D$26</f>
        <v>1.1262388999999999</v>
      </c>
      <c r="U25" s="527">
        <f>'28. Total Costs - Reg &amp; Nat'!$D$26</f>
        <v>1.1262388999999999</v>
      </c>
      <c r="V25" s="527">
        <f>'28. Total Costs - Reg &amp; Nat'!$D$26</f>
        <v>1.1262388999999999</v>
      </c>
      <c r="W25" s="543">
        <f>SUM(C25:V25)</f>
        <v>22.524778000000005</v>
      </c>
      <c r="X25" s="528">
        <f>W25/20</f>
        <v>1.1262389000000002</v>
      </c>
    </row>
    <row r="26" spans="1:24">
      <c r="A26" s="126"/>
      <c r="B26" s="526" t="s">
        <v>199</v>
      </c>
      <c r="C26" s="527">
        <f>'28. Total Costs - Reg &amp; Nat'!$D$27</f>
        <v>0.29061999999999999</v>
      </c>
      <c r="D26" s="527">
        <f>'28. Total Costs - Reg &amp; Nat'!$D$27</f>
        <v>0.29061999999999999</v>
      </c>
      <c r="E26" s="527">
        <f>'28. Total Costs - Reg &amp; Nat'!$D$27</f>
        <v>0.29061999999999999</v>
      </c>
      <c r="F26" s="527">
        <f>'28. Total Costs - Reg &amp; Nat'!$D$27</f>
        <v>0.29061999999999999</v>
      </c>
      <c r="G26" s="527">
        <f>'28. Total Costs - Reg &amp; Nat'!$D$27</f>
        <v>0.29061999999999999</v>
      </c>
      <c r="H26" s="527">
        <f>'28. Total Costs - Reg &amp; Nat'!$D$27</f>
        <v>0.29061999999999999</v>
      </c>
      <c r="I26" s="527">
        <f>'28. Total Costs - Reg &amp; Nat'!$D$27</f>
        <v>0.29061999999999999</v>
      </c>
      <c r="J26" s="527">
        <f>'28. Total Costs - Reg &amp; Nat'!$D$27</f>
        <v>0.29061999999999999</v>
      </c>
      <c r="K26" s="527">
        <f>'28. Total Costs - Reg &amp; Nat'!$D$27</f>
        <v>0.29061999999999999</v>
      </c>
      <c r="L26" s="527">
        <f>'28. Total Costs - Reg &amp; Nat'!$D$27</f>
        <v>0.29061999999999999</v>
      </c>
      <c r="M26" s="527">
        <f>'28. Total Costs - Reg &amp; Nat'!$D$27</f>
        <v>0.29061999999999999</v>
      </c>
      <c r="N26" s="527">
        <f>'28. Total Costs - Reg &amp; Nat'!$D$27</f>
        <v>0.29061999999999999</v>
      </c>
      <c r="O26" s="527">
        <f>'28. Total Costs - Reg &amp; Nat'!$D$27</f>
        <v>0.29061999999999999</v>
      </c>
      <c r="P26" s="527">
        <f>'28. Total Costs - Reg &amp; Nat'!$D$27</f>
        <v>0.29061999999999999</v>
      </c>
      <c r="Q26" s="527">
        <f>'28. Total Costs - Reg &amp; Nat'!$D$27</f>
        <v>0.29061999999999999</v>
      </c>
      <c r="R26" s="527">
        <f>'28. Total Costs - Reg &amp; Nat'!$D$27</f>
        <v>0.29061999999999999</v>
      </c>
      <c r="S26" s="527">
        <f>'28. Total Costs - Reg &amp; Nat'!$D$27</f>
        <v>0.29061999999999999</v>
      </c>
      <c r="T26" s="527">
        <f>'28. Total Costs - Reg &amp; Nat'!$D$27</f>
        <v>0.29061999999999999</v>
      </c>
      <c r="U26" s="527">
        <f>'28. Total Costs - Reg &amp; Nat'!$D$27</f>
        <v>0.29061999999999999</v>
      </c>
      <c r="V26" s="527">
        <f>'28. Total Costs - Reg &amp; Nat'!$D$27</f>
        <v>0.29061999999999999</v>
      </c>
      <c r="W26" s="543">
        <f>SUM(C26:V26)</f>
        <v>5.8123999999999985</v>
      </c>
      <c r="X26" s="528">
        <f>W26/20</f>
        <v>0.29061999999999993</v>
      </c>
    </row>
    <row r="27" spans="1:24">
      <c r="A27" s="126"/>
      <c r="B27" s="526"/>
      <c r="C27" s="527"/>
      <c r="D27" s="527"/>
      <c r="E27" s="527"/>
      <c r="F27" s="527"/>
      <c r="G27" s="527"/>
      <c r="H27" s="527"/>
      <c r="I27" s="527"/>
      <c r="J27" s="527"/>
      <c r="K27" s="527"/>
      <c r="L27" s="527"/>
      <c r="M27" s="527"/>
      <c r="N27" s="527"/>
      <c r="O27" s="527"/>
      <c r="P27" s="527"/>
      <c r="Q27" s="527"/>
      <c r="R27" s="527"/>
      <c r="S27" s="527"/>
      <c r="T27" s="527"/>
      <c r="U27" s="527"/>
      <c r="V27" s="527"/>
      <c r="W27" s="543"/>
      <c r="X27" s="528"/>
    </row>
    <row r="28" spans="1:24">
      <c r="A28" s="126"/>
      <c r="B28" s="526"/>
      <c r="C28" s="527"/>
      <c r="D28" s="527"/>
      <c r="E28" s="527"/>
      <c r="F28" s="527"/>
      <c r="G28" s="527"/>
      <c r="H28" s="527"/>
      <c r="I28" s="527"/>
      <c r="J28" s="527"/>
      <c r="K28" s="527"/>
      <c r="L28" s="527"/>
      <c r="M28" s="527"/>
      <c r="N28" s="527"/>
      <c r="O28" s="527"/>
      <c r="P28" s="527"/>
      <c r="Q28" s="527"/>
      <c r="R28" s="527"/>
      <c r="S28" s="527"/>
      <c r="T28" s="527"/>
      <c r="U28" s="527"/>
      <c r="V28" s="527"/>
      <c r="W28" s="543"/>
      <c r="X28" s="528"/>
    </row>
    <row r="29" spans="1:24">
      <c r="A29" s="524"/>
      <c r="B29" s="257" t="s">
        <v>145</v>
      </c>
      <c r="C29" s="527">
        <f>SUM(C12:C17)</f>
        <v>8.338799999999999E-2</v>
      </c>
      <c r="D29" s="527">
        <f t="shared" ref="D29:V29" si="0">SUM(D12:D17)</f>
        <v>0</v>
      </c>
      <c r="E29" s="527">
        <f t="shared" si="0"/>
        <v>0</v>
      </c>
      <c r="F29" s="527">
        <f t="shared" si="0"/>
        <v>0</v>
      </c>
      <c r="G29" s="527">
        <f t="shared" si="0"/>
        <v>0</v>
      </c>
      <c r="H29" s="527">
        <f t="shared" si="0"/>
        <v>0</v>
      </c>
      <c r="I29" s="527">
        <f t="shared" si="0"/>
        <v>0</v>
      </c>
      <c r="J29" s="527">
        <f t="shared" si="0"/>
        <v>0</v>
      </c>
      <c r="K29" s="527">
        <f t="shared" si="0"/>
        <v>0</v>
      </c>
      <c r="L29" s="527">
        <f t="shared" si="0"/>
        <v>0</v>
      </c>
      <c r="M29" s="527">
        <f t="shared" si="0"/>
        <v>0</v>
      </c>
      <c r="N29" s="527">
        <f t="shared" si="0"/>
        <v>0</v>
      </c>
      <c r="O29" s="527">
        <f t="shared" si="0"/>
        <v>0</v>
      </c>
      <c r="P29" s="527">
        <f t="shared" si="0"/>
        <v>0</v>
      </c>
      <c r="Q29" s="527">
        <f t="shared" si="0"/>
        <v>0</v>
      </c>
      <c r="R29" s="527">
        <f t="shared" si="0"/>
        <v>0</v>
      </c>
      <c r="S29" s="527">
        <f t="shared" si="0"/>
        <v>0</v>
      </c>
      <c r="T29" s="527">
        <f t="shared" si="0"/>
        <v>0</v>
      </c>
      <c r="U29" s="527">
        <f t="shared" si="0"/>
        <v>0</v>
      </c>
      <c r="V29" s="527">
        <f t="shared" si="0"/>
        <v>0</v>
      </c>
      <c r="W29" s="543">
        <f>SUM(C29:V29)</f>
        <v>8.338799999999999E-2</v>
      </c>
      <c r="X29" s="528">
        <f>W29/20</f>
        <v>4.1693999999999993E-3</v>
      </c>
    </row>
    <row r="30" spans="1:24">
      <c r="A30" s="524"/>
      <c r="B30" s="257" t="s">
        <v>149</v>
      </c>
      <c r="C30" s="527">
        <f t="shared" ref="C30:V30" si="1">SUM(C21:C26)</f>
        <v>1.6404589000000001</v>
      </c>
      <c r="D30" s="527">
        <f t="shared" si="1"/>
        <v>1.6404589000000001</v>
      </c>
      <c r="E30" s="527">
        <f t="shared" si="1"/>
        <v>1.6404589000000001</v>
      </c>
      <c r="F30" s="527">
        <f t="shared" si="1"/>
        <v>1.6404589000000001</v>
      </c>
      <c r="G30" s="527">
        <f t="shared" si="1"/>
        <v>1.6404589000000001</v>
      </c>
      <c r="H30" s="527">
        <f t="shared" si="1"/>
        <v>1.6404589000000001</v>
      </c>
      <c r="I30" s="527">
        <f t="shared" si="1"/>
        <v>1.6404589000000001</v>
      </c>
      <c r="J30" s="527">
        <f t="shared" si="1"/>
        <v>1.6404589000000001</v>
      </c>
      <c r="K30" s="527">
        <f t="shared" si="1"/>
        <v>1.6404589000000001</v>
      </c>
      <c r="L30" s="527">
        <f t="shared" si="1"/>
        <v>1.6404589000000001</v>
      </c>
      <c r="M30" s="527">
        <f t="shared" si="1"/>
        <v>1.6404589000000001</v>
      </c>
      <c r="N30" s="527">
        <f t="shared" si="1"/>
        <v>1.6404589000000001</v>
      </c>
      <c r="O30" s="527">
        <f t="shared" si="1"/>
        <v>1.6404589000000001</v>
      </c>
      <c r="P30" s="527">
        <f t="shared" si="1"/>
        <v>1.6404589000000001</v>
      </c>
      <c r="Q30" s="527">
        <f t="shared" si="1"/>
        <v>1.6404589000000001</v>
      </c>
      <c r="R30" s="527">
        <f t="shared" si="1"/>
        <v>1.6404589000000001</v>
      </c>
      <c r="S30" s="527">
        <f t="shared" si="1"/>
        <v>1.6404589000000001</v>
      </c>
      <c r="T30" s="527">
        <f t="shared" si="1"/>
        <v>1.6404589000000001</v>
      </c>
      <c r="U30" s="527">
        <f t="shared" si="1"/>
        <v>1.6404589000000001</v>
      </c>
      <c r="V30" s="527">
        <f t="shared" si="1"/>
        <v>1.6404589000000001</v>
      </c>
      <c r="W30" s="543">
        <f>SUM(C30:V30)</f>
        <v>32.809177999999989</v>
      </c>
      <c r="X30" s="528">
        <f>W30/20</f>
        <v>1.6404588999999994</v>
      </c>
    </row>
    <row r="31" spans="1:24">
      <c r="A31" s="524"/>
      <c r="B31" s="112" t="s">
        <v>144</v>
      </c>
      <c r="C31" s="549">
        <f>SUM(C29:C30)</f>
        <v>1.7238469000000001</v>
      </c>
      <c r="D31" s="549">
        <f t="shared" ref="D31:V31" si="2">SUM(D29:D30)</f>
        <v>1.6404589000000001</v>
      </c>
      <c r="E31" s="549">
        <f t="shared" si="2"/>
        <v>1.6404589000000001</v>
      </c>
      <c r="F31" s="549">
        <f t="shared" si="2"/>
        <v>1.6404589000000001</v>
      </c>
      <c r="G31" s="549">
        <f t="shared" si="2"/>
        <v>1.6404589000000001</v>
      </c>
      <c r="H31" s="549">
        <f t="shared" si="2"/>
        <v>1.6404589000000001</v>
      </c>
      <c r="I31" s="549">
        <f t="shared" si="2"/>
        <v>1.6404589000000001</v>
      </c>
      <c r="J31" s="549">
        <f t="shared" si="2"/>
        <v>1.6404589000000001</v>
      </c>
      <c r="K31" s="549">
        <f t="shared" si="2"/>
        <v>1.6404589000000001</v>
      </c>
      <c r="L31" s="549">
        <f t="shared" si="2"/>
        <v>1.6404589000000001</v>
      </c>
      <c r="M31" s="549">
        <f t="shared" si="2"/>
        <v>1.6404589000000001</v>
      </c>
      <c r="N31" s="549">
        <f t="shared" si="2"/>
        <v>1.6404589000000001</v>
      </c>
      <c r="O31" s="549">
        <f t="shared" si="2"/>
        <v>1.6404589000000001</v>
      </c>
      <c r="P31" s="549">
        <f t="shared" si="2"/>
        <v>1.6404589000000001</v>
      </c>
      <c r="Q31" s="549">
        <f t="shared" si="2"/>
        <v>1.6404589000000001</v>
      </c>
      <c r="R31" s="549">
        <f t="shared" si="2"/>
        <v>1.6404589000000001</v>
      </c>
      <c r="S31" s="549">
        <f t="shared" si="2"/>
        <v>1.6404589000000001</v>
      </c>
      <c r="T31" s="549">
        <f t="shared" si="2"/>
        <v>1.6404589000000001</v>
      </c>
      <c r="U31" s="549">
        <f t="shared" si="2"/>
        <v>1.6404589000000001</v>
      </c>
      <c r="V31" s="549">
        <f t="shared" si="2"/>
        <v>1.6404589000000001</v>
      </c>
      <c r="W31" s="544">
        <f>SUM(C31:V31)</f>
        <v>32.892565999999995</v>
      </c>
      <c r="X31" s="131">
        <f>W31/20</f>
        <v>1.6446282999999997</v>
      </c>
    </row>
    <row r="32" spans="1:24" s="343" customFormat="1">
      <c r="A32" s="129"/>
      <c r="B32" s="472" t="s">
        <v>146</v>
      </c>
      <c r="C32" s="530">
        <v>0.96618357487922713</v>
      </c>
      <c r="D32" s="530">
        <v>0.93351070036640305</v>
      </c>
      <c r="E32" s="530">
        <v>0.90194270566802237</v>
      </c>
      <c r="F32" s="530">
        <v>0.87144222769857238</v>
      </c>
      <c r="G32" s="530">
        <v>0.84197316685852419</v>
      </c>
      <c r="H32" s="530">
        <v>0.81350064430775282</v>
      </c>
      <c r="I32" s="530">
        <v>0.78599096068381913</v>
      </c>
      <c r="J32" s="530">
        <v>0.75941155621625056</v>
      </c>
      <c r="K32" s="530">
        <v>0.73373097218961414</v>
      </c>
      <c r="L32" s="530">
        <v>0.70891881370977217</v>
      </c>
      <c r="M32" s="530">
        <v>0.68494571372924851</v>
      </c>
      <c r="N32" s="530">
        <v>0.66178329828912896</v>
      </c>
      <c r="O32" s="530">
        <v>0.63940415293635666</v>
      </c>
      <c r="P32" s="530">
        <v>0.61778179027667302</v>
      </c>
      <c r="Q32" s="530">
        <v>0.59689061862480497</v>
      </c>
      <c r="R32" s="530">
        <v>0.57670591171478747</v>
      </c>
      <c r="S32" s="530">
        <v>0.55720377943457733</v>
      </c>
      <c r="T32" s="530">
        <v>0.53836113955031628</v>
      </c>
      <c r="U32" s="530">
        <v>0.52015569038677911</v>
      </c>
      <c r="V32" s="530">
        <v>0.50256588443167061</v>
      </c>
      <c r="W32" s="543"/>
      <c r="X32" s="531"/>
    </row>
    <row r="33" spans="1:24" s="358" customFormat="1">
      <c r="A33" s="129"/>
      <c r="B33" s="138" t="s">
        <v>1069</v>
      </c>
      <c r="C33" s="132">
        <f>C32*C31</f>
        <v>1.6655525603864736</v>
      </c>
      <c r="D33" s="132">
        <f t="shared" ref="D33:V33" si="3">D32*D31</f>
        <v>1.5313859366612992</v>
      </c>
      <c r="E33" s="132">
        <f t="shared" si="3"/>
        <v>1.4795999388031877</v>
      </c>
      <c r="F33" s="132">
        <f t="shared" si="3"/>
        <v>1.4295651582639497</v>
      </c>
      <c r="G33" s="132">
        <f t="shared" si="3"/>
        <v>1.3812223751342512</v>
      </c>
      <c r="H33" s="132">
        <f t="shared" si="3"/>
        <v>1.3345143721103876</v>
      </c>
      <c r="I33" s="132">
        <f t="shared" si="3"/>
        <v>1.2893858667733211</v>
      </c>
      <c r="J33" s="132">
        <f t="shared" si="3"/>
        <v>1.2457834461577986</v>
      </c>
      <c r="K33" s="132">
        <f t="shared" si="3"/>
        <v>1.203655503534105</v>
      </c>
      <c r="L33" s="132">
        <f t="shared" si="3"/>
        <v>1.1629521773276379</v>
      </c>
      <c r="M33" s="132">
        <f t="shared" si="3"/>
        <v>1.123625292103998</v>
      </c>
      <c r="N33" s="132">
        <f t="shared" si="3"/>
        <v>1.0856283015497563</v>
      </c>
      <c r="O33" s="132">
        <f t="shared" si="3"/>
        <v>1.0489162333814075</v>
      </c>
      <c r="P33" s="132">
        <f t="shared" si="3"/>
        <v>1.0134456361173017</v>
      </c>
      <c r="Q33" s="132">
        <f t="shared" si="3"/>
        <v>0.97917452764956714</v>
      </c>
      <c r="R33" s="132">
        <f t="shared" si="3"/>
        <v>0.94606234555513735</v>
      </c>
      <c r="S33" s="132">
        <f t="shared" si="3"/>
        <v>0.91406989908708935</v>
      </c>
      <c r="T33" s="132">
        <f t="shared" si="3"/>
        <v>0.88315932278945841</v>
      </c>
      <c r="U33" s="132">
        <f t="shared" si="3"/>
        <v>0.85329403168063622</v>
      </c>
      <c r="V33" s="132">
        <f t="shared" si="3"/>
        <v>0.82443867795230552</v>
      </c>
      <c r="W33" s="544">
        <f>SUM(C33:V33)</f>
        <v>23.395431603019066</v>
      </c>
      <c r="X33" s="131"/>
    </row>
    <row r="34" spans="1:24" ht="13.5" thickBot="1">
      <c r="A34" s="532"/>
      <c r="B34" s="533"/>
      <c r="C34" s="534"/>
      <c r="D34" s="534"/>
      <c r="E34" s="534"/>
      <c r="F34" s="534"/>
      <c r="G34" s="534"/>
      <c r="H34" s="534"/>
      <c r="I34" s="534"/>
      <c r="J34" s="534"/>
      <c r="K34" s="534"/>
      <c r="L34" s="534"/>
      <c r="M34" s="534"/>
      <c r="N34" s="534"/>
      <c r="O34" s="534"/>
      <c r="P34" s="534"/>
      <c r="Q34" s="534"/>
      <c r="R34" s="534"/>
      <c r="S34" s="534"/>
      <c r="T34" s="534"/>
      <c r="U34" s="534"/>
      <c r="V34" s="534"/>
      <c r="W34" s="545"/>
      <c r="X34" s="535"/>
    </row>
    <row r="35" spans="1:24">
      <c r="A35" s="126" t="s">
        <v>388</v>
      </c>
      <c r="B35" s="133"/>
      <c r="C35" s="522"/>
      <c r="D35" s="522"/>
      <c r="E35" s="522"/>
      <c r="F35" s="522"/>
      <c r="G35" s="522"/>
      <c r="H35" s="522"/>
      <c r="I35" s="522"/>
      <c r="J35" s="522"/>
      <c r="K35" s="522"/>
      <c r="L35" s="522"/>
      <c r="M35" s="522"/>
      <c r="N35" s="522"/>
      <c r="O35" s="522"/>
      <c r="P35" s="522"/>
      <c r="Q35" s="522"/>
      <c r="R35" s="522"/>
      <c r="S35" s="522"/>
      <c r="T35" s="522"/>
      <c r="U35" s="522"/>
      <c r="V35" s="522"/>
      <c r="W35" s="541"/>
      <c r="X35" s="523"/>
    </row>
    <row r="36" spans="1:24">
      <c r="B36" s="112"/>
      <c r="C36" s="257"/>
      <c r="D36" s="257"/>
      <c r="E36" s="257"/>
      <c r="F36" s="257"/>
      <c r="G36" s="257"/>
      <c r="H36" s="257"/>
      <c r="I36" s="257"/>
      <c r="J36" s="257"/>
      <c r="K36" s="257"/>
      <c r="L36" s="257"/>
      <c r="M36" s="257"/>
      <c r="N36" s="257"/>
      <c r="O36" s="257"/>
      <c r="P36" s="257"/>
      <c r="Q36" s="257"/>
      <c r="R36" s="257"/>
      <c r="S36" s="257"/>
      <c r="T36" s="257"/>
      <c r="U36" s="257"/>
      <c r="V36" s="257"/>
      <c r="W36" s="542"/>
      <c r="X36" s="525"/>
    </row>
    <row r="37" spans="1:24">
      <c r="A37" s="126"/>
      <c r="B37" s="127" t="s">
        <v>207</v>
      </c>
      <c r="C37" s="257"/>
      <c r="D37" s="257"/>
      <c r="E37" s="257"/>
      <c r="F37" s="257"/>
      <c r="G37" s="257"/>
      <c r="H37" s="257"/>
      <c r="I37" s="257"/>
      <c r="J37" s="257"/>
      <c r="K37" s="257"/>
      <c r="L37" s="257"/>
      <c r="M37" s="257"/>
      <c r="N37" s="257"/>
      <c r="O37" s="257"/>
      <c r="P37" s="257"/>
      <c r="Q37" s="257"/>
      <c r="R37" s="257"/>
      <c r="S37" s="257"/>
      <c r="T37" s="257"/>
      <c r="U37" s="257"/>
      <c r="V37" s="257"/>
      <c r="W37" s="542"/>
      <c r="X37" s="525"/>
    </row>
    <row r="38" spans="1:24">
      <c r="A38" s="126"/>
      <c r="B38" s="128" t="s">
        <v>150</v>
      </c>
      <c r="C38" s="257"/>
      <c r="D38" s="257"/>
      <c r="E38" s="257"/>
      <c r="F38" s="257"/>
      <c r="G38" s="257"/>
      <c r="H38" s="257"/>
      <c r="I38" s="257"/>
      <c r="J38" s="257"/>
      <c r="K38" s="257"/>
      <c r="L38" s="257"/>
      <c r="M38" s="257"/>
      <c r="N38" s="257"/>
      <c r="O38" s="257"/>
      <c r="P38" s="257"/>
      <c r="Q38" s="257"/>
      <c r="R38" s="257"/>
      <c r="S38" s="257"/>
      <c r="T38" s="257"/>
      <c r="U38" s="257"/>
      <c r="V38" s="257"/>
      <c r="W38" s="542"/>
      <c r="X38" s="525"/>
    </row>
    <row r="39" spans="1:24" ht="38.25">
      <c r="A39" s="126"/>
      <c r="B39" s="526" t="s">
        <v>448</v>
      </c>
      <c r="C39" s="527">
        <f>'28. Total Costs - Reg &amp; Nat'!F15</f>
        <v>9.861E-3</v>
      </c>
      <c r="D39" s="527">
        <v>0</v>
      </c>
      <c r="E39" s="527">
        <v>0</v>
      </c>
      <c r="F39" s="527">
        <v>0</v>
      </c>
      <c r="G39" s="527">
        <v>0</v>
      </c>
      <c r="H39" s="527">
        <v>0</v>
      </c>
      <c r="I39" s="527">
        <v>0</v>
      </c>
      <c r="J39" s="527">
        <v>0</v>
      </c>
      <c r="K39" s="527">
        <v>0</v>
      </c>
      <c r="L39" s="527">
        <v>0</v>
      </c>
      <c r="M39" s="527">
        <v>0</v>
      </c>
      <c r="N39" s="527">
        <v>0</v>
      </c>
      <c r="O39" s="527">
        <v>0</v>
      </c>
      <c r="P39" s="527">
        <v>0</v>
      </c>
      <c r="Q39" s="527">
        <v>0</v>
      </c>
      <c r="R39" s="527">
        <v>0</v>
      </c>
      <c r="S39" s="527">
        <v>0</v>
      </c>
      <c r="T39" s="527">
        <v>0</v>
      </c>
      <c r="U39" s="527">
        <v>0</v>
      </c>
      <c r="V39" s="527">
        <v>0</v>
      </c>
      <c r="W39" s="543">
        <f>SUM(C39:V39)</f>
        <v>9.861E-3</v>
      </c>
      <c r="X39" s="528">
        <f>W39/20</f>
        <v>4.9304999999999998E-4</v>
      </c>
    </row>
    <row r="40" spans="1:24" ht="25.5">
      <c r="A40" s="126"/>
      <c r="B40" s="526" t="s">
        <v>210</v>
      </c>
      <c r="C40" s="527">
        <f>'28. Total Costs - Reg &amp; Nat'!F16</f>
        <v>1.3722E-2</v>
      </c>
      <c r="D40" s="527">
        <v>0</v>
      </c>
      <c r="E40" s="527">
        <v>0</v>
      </c>
      <c r="F40" s="527">
        <v>0</v>
      </c>
      <c r="G40" s="527">
        <v>0</v>
      </c>
      <c r="H40" s="527">
        <v>0</v>
      </c>
      <c r="I40" s="527">
        <v>0</v>
      </c>
      <c r="J40" s="527">
        <v>0</v>
      </c>
      <c r="K40" s="527">
        <v>0</v>
      </c>
      <c r="L40" s="527">
        <v>0</v>
      </c>
      <c r="M40" s="527">
        <v>0</v>
      </c>
      <c r="N40" s="527">
        <v>0</v>
      </c>
      <c r="O40" s="527">
        <v>0</v>
      </c>
      <c r="P40" s="527">
        <v>0</v>
      </c>
      <c r="Q40" s="527">
        <v>0</v>
      </c>
      <c r="R40" s="527">
        <v>0</v>
      </c>
      <c r="S40" s="527">
        <v>0</v>
      </c>
      <c r="T40" s="527">
        <v>0</v>
      </c>
      <c r="U40" s="527">
        <v>0</v>
      </c>
      <c r="V40" s="527">
        <v>0</v>
      </c>
      <c r="W40" s="543">
        <f>SUM(C40:V40)</f>
        <v>1.3722E-2</v>
      </c>
      <c r="X40" s="528">
        <f>W40/20</f>
        <v>6.8610000000000003E-4</v>
      </c>
    </row>
    <row r="41" spans="1:24" ht="25.5">
      <c r="A41" s="126"/>
      <c r="B41" s="526" t="s">
        <v>325</v>
      </c>
      <c r="C41" s="527">
        <f>'28. Total Costs - Reg &amp; Nat'!F18</f>
        <v>6.4999999999999997E-4</v>
      </c>
      <c r="D41" s="527">
        <v>0</v>
      </c>
      <c r="E41" s="527">
        <v>0</v>
      </c>
      <c r="F41" s="527">
        <v>0</v>
      </c>
      <c r="G41" s="527">
        <v>0</v>
      </c>
      <c r="H41" s="527">
        <v>0</v>
      </c>
      <c r="I41" s="527">
        <v>0</v>
      </c>
      <c r="J41" s="527">
        <v>0</v>
      </c>
      <c r="K41" s="527">
        <v>0</v>
      </c>
      <c r="L41" s="527">
        <v>0</v>
      </c>
      <c r="M41" s="527">
        <v>0</v>
      </c>
      <c r="N41" s="527">
        <v>0</v>
      </c>
      <c r="O41" s="527">
        <v>0</v>
      </c>
      <c r="P41" s="527">
        <v>0</v>
      </c>
      <c r="Q41" s="527">
        <v>0</v>
      </c>
      <c r="R41" s="527">
        <v>0</v>
      </c>
      <c r="S41" s="527">
        <v>0</v>
      </c>
      <c r="T41" s="527">
        <v>0</v>
      </c>
      <c r="U41" s="527">
        <v>0</v>
      </c>
      <c r="V41" s="527">
        <v>0</v>
      </c>
      <c r="W41" s="543">
        <f>SUM(C41:V41)</f>
        <v>6.4999999999999997E-4</v>
      </c>
      <c r="X41" s="528">
        <f>W41/20</f>
        <v>3.2499999999999997E-5</v>
      </c>
    </row>
    <row r="42" spans="1:24">
      <c r="A42" s="126"/>
      <c r="B42" s="526"/>
      <c r="C42" s="527"/>
      <c r="D42" s="527"/>
      <c r="E42" s="527"/>
      <c r="F42" s="527"/>
      <c r="G42" s="527"/>
      <c r="H42" s="527"/>
      <c r="I42" s="527"/>
      <c r="J42" s="527"/>
      <c r="K42" s="527"/>
      <c r="L42" s="527"/>
      <c r="M42" s="527"/>
      <c r="N42" s="527"/>
      <c r="O42" s="527"/>
      <c r="P42" s="527"/>
      <c r="Q42" s="527"/>
      <c r="R42" s="527"/>
      <c r="S42" s="527"/>
      <c r="T42" s="527"/>
      <c r="U42" s="527"/>
      <c r="V42" s="527"/>
      <c r="W42" s="543"/>
      <c r="X42" s="528"/>
    </row>
    <row r="43" spans="1:24">
      <c r="A43" s="126"/>
      <c r="B43" s="529" t="s">
        <v>151</v>
      </c>
      <c r="C43" s="527"/>
      <c r="D43" s="527"/>
      <c r="E43" s="527"/>
      <c r="F43" s="527"/>
      <c r="G43" s="527"/>
      <c r="H43" s="527"/>
      <c r="I43" s="527"/>
      <c r="J43" s="527"/>
      <c r="K43" s="527"/>
      <c r="L43" s="527"/>
      <c r="M43" s="527"/>
      <c r="N43" s="527"/>
      <c r="O43" s="527"/>
      <c r="P43" s="527"/>
      <c r="Q43" s="527"/>
      <c r="R43" s="527"/>
      <c r="S43" s="527"/>
      <c r="T43" s="527"/>
      <c r="U43" s="527"/>
      <c r="V43" s="527"/>
      <c r="W43" s="543"/>
      <c r="X43" s="528"/>
    </row>
    <row r="44" spans="1:24" ht="38.25">
      <c r="A44" s="126"/>
      <c r="B44" s="526" t="s">
        <v>211</v>
      </c>
      <c r="C44" s="527">
        <f>'28. Total Costs - Reg &amp; Nat'!F17</f>
        <v>2.4E-2</v>
      </c>
      <c r="D44" s="527">
        <v>0</v>
      </c>
      <c r="E44" s="527">
        <v>0</v>
      </c>
      <c r="F44" s="527">
        <v>0</v>
      </c>
      <c r="G44" s="527">
        <v>0</v>
      </c>
      <c r="H44" s="527">
        <v>0</v>
      </c>
      <c r="I44" s="527">
        <v>0</v>
      </c>
      <c r="J44" s="527">
        <v>0</v>
      </c>
      <c r="K44" s="527">
        <v>0</v>
      </c>
      <c r="L44" s="527">
        <v>0</v>
      </c>
      <c r="M44" s="527">
        <v>0</v>
      </c>
      <c r="N44" s="527">
        <v>0</v>
      </c>
      <c r="O44" s="527">
        <v>0</v>
      </c>
      <c r="P44" s="527">
        <v>0</v>
      </c>
      <c r="Q44" s="527">
        <v>0</v>
      </c>
      <c r="R44" s="527">
        <v>0</v>
      </c>
      <c r="S44" s="527">
        <v>0</v>
      </c>
      <c r="T44" s="527">
        <v>0</v>
      </c>
      <c r="U44" s="527">
        <v>0</v>
      </c>
      <c r="V44" s="527">
        <v>0</v>
      </c>
      <c r="W44" s="543">
        <f>SUM(C44:V44)</f>
        <v>2.4E-2</v>
      </c>
      <c r="X44" s="528">
        <f>W44/20</f>
        <v>1.2000000000000001E-3</v>
      </c>
    </row>
    <row r="45" spans="1:24">
      <c r="A45" s="126"/>
      <c r="B45" s="526"/>
      <c r="C45" s="527"/>
      <c r="D45" s="527"/>
      <c r="E45" s="527"/>
      <c r="F45" s="527"/>
      <c r="G45" s="527"/>
      <c r="H45" s="527"/>
      <c r="I45" s="527"/>
      <c r="J45" s="527"/>
      <c r="K45" s="527"/>
      <c r="L45" s="527"/>
      <c r="M45" s="527"/>
      <c r="N45" s="527"/>
      <c r="O45" s="527"/>
      <c r="P45" s="527"/>
      <c r="Q45" s="527"/>
      <c r="R45" s="527"/>
      <c r="S45" s="527"/>
      <c r="T45" s="527"/>
      <c r="U45" s="527"/>
      <c r="V45" s="527"/>
      <c r="W45" s="543"/>
      <c r="X45" s="528"/>
    </row>
    <row r="46" spans="1:24">
      <c r="A46" s="126"/>
      <c r="B46" s="127" t="s">
        <v>208</v>
      </c>
      <c r="C46" s="527"/>
      <c r="D46" s="527"/>
      <c r="E46" s="527"/>
      <c r="F46" s="527"/>
      <c r="G46" s="527"/>
      <c r="H46" s="527"/>
      <c r="I46" s="527"/>
      <c r="J46" s="527"/>
      <c r="K46" s="527"/>
      <c r="L46" s="527"/>
      <c r="M46" s="527"/>
      <c r="N46" s="527"/>
      <c r="O46" s="527"/>
      <c r="P46" s="527"/>
      <c r="Q46" s="527"/>
      <c r="R46" s="527"/>
      <c r="S46" s="527"/>
      <c r="T46" s="527"/>
      <c r="U46" s="527"/>
      <c r="V46" s="527"/>
      <c r="W46" s="543"/>
      <c r="X46" s="528"/>
    </row>
    <row r="47" spans="1:24">
      <c r="A47" s="126"/>
      <c r="B47" s="128" t="s">
        <v>150</v>
      </c>
      <c r="C47" s="527"/>
      <c r="D47" s="527"/>
      <c r="E47" s="527"/>
      <c r="F47" s="527"/>
      <c r="G47" s="527"/>
      <c r="H47" s="527"/>
      <c r="I47" s="527"/>
      <c r="J47" s="527"/>
      <c r="K47" s="527"/>
      <c r="L47" s="527"/>
      <c r="M47" s="527"/>
      <c r="N47" s="527"/>
      <c r="O47" s="527"/>
      <c r="P47" s="527"/>
      <c r="Q47" s="527"/>
      <c r="R47" s="527"/>
      <c r="S47" s="527"/>
      <c r="T47" s="527"/>
      <c r="U47" s="527"/>
      <c r="V47" s="527"/>
      <c r="W47" s="543"/>
      <c r="X47" s="528"/>
    </row>
    <row r="48" spans="1:24" ht="51">
      <c r="A48" s="126"/>
      <c r="B48" s="526" t="s">
        <v>213</v>
      </c>
      <c r="C48" s="527">
        <f>'28. Total Costs - Reg &amp; Nat'!$F$25</f>
        <v>5.6599999999999998E-2</v>
      </c>
      <c r="D48" s="527">
        <f>'28. Total Costs - Reg &amp; Nat'!$F$25</f>
        <v>5.6599999999999998E-2</v>
      </c>
      <c r="E48" s="527">
        <f>'28. Total Costs - Reg &amp; Nat'!$F$25</f>
        <v>5.6599999999999998E-2</v>
      </c>
      <c r="F48" s="527">
        <f>'28. Total Costs - Reg &amp; Nat'!$F$25</f>
        <v>5.6599999999999998E-2</v>
      </c>
      <c r="G48" s="527">
        <f>'28. Total Costs - Reg &amp; Nat'!$F$25</f>
        <v>5.6599999999999998E-2</v>
      </c>
      <c r="H48" s="527">
        <f>'28. Total Costs - Reg &amp; Nat'!$F$25</f>
        <v>5.6599999999999998E-2</v>
      </c>
      <c r="I48" s="527">
        <f>'28. Total Costs - Reg &amp; Nat'!$F$25</f>
        <v>5.6599999999999998E-2</v>
      </c>
      <c r="J48" s="527">
        <f>'28. Total Costs - Reg &amp; Nat'!$F$25</f>
        <v>5.6599999999999998E-2</v>
      </c>
      <c r="K48" s="527">
        <f>'28. Total Costs - Reg &amp; Nat'!$F$25</f>
        <v>5.6599999999999998E-2</v>
      </c>
      <c r="L48" s="527">
        <f>'28. Total Costs - Reg &amp; Nat'!$F$25</f>
        <v>5.6599999999999998E-2</v>
      </c>
      <c r="M48" s="527">
        <f>'28. Total Costs - Reg &amp; Nat'!$F$25</f>
        <v>5.6599999999999998E-2</v>
      </c>
      <c r="N48" s="527">
        <f>'28. Total Costs - Reg &amp; Nat'!$F$25</f>
        <v>5.6599999999999998E-2</v>
      </c>
      <c r="O48" s="527">
        <f>'28. Total Costs - Reg &amp; Nat'!$F$25</f>
        <v>5.6599999999999998E-2</v>
      </c>
      <c r="P48" s="527">
        <f>'28. Total Costs - Reg &amp; Nat'!$F$25</f>
        <v>5.6599999999999998E-2</v>
      </c>
      <c r="Q48" s="527">
        <f>'28. Total Costs - Reg &amp; Nat'!$F$25</f>
        <v>5.6599999999999998E-2</v>
      </c>
      <c r="R48" s="527">
        <f>'28. Total Costs - Reg &amp; Nat'!$F$25</f>
        <v>5.6599999999999998E-2</v>
      </c>
      <c r="S48" s="527">
        <f>'28. Total Costs - Reg &amp; Nat'!$F$25</f>
        <v>5.6599999999999998E-2</v>
      </c>
      <c r="T48" s="527">
        <f>'28. Total Costs - Reg &amp; Nat'!$F$25</f>
        <v>5.6599999999999998E-2</v>
      </c>
      <c r="U48" s="527">
        <f>'28. Total Costs - Reg &amp; Nat'!$F$25</f>
        <v>5.6599999999999998E-2</v>
      </c>
      <c r="V48" s="527">
        <f>'28. Total Costs - Reg &amp; Nat'!$F$25</f>
        <v>5.6599999999999998E-2</v>
      </c>
      <c r="W48" s="543">
        <f>SUM(C48:V48)</f>
        <v>1.1319999999999999</v>
      </c>
      <c r="X48" s="528">
        <f>W48/20</f>
        <v>5.6599999999999998E-2</v>
      </c>
    </row>
    <row r="49" spans="1:24" ht="25.5">
      <c r="A49" s="126"/>
      <c r="B49" s="526" t="s">
        <v>326</v>
      </c>
      <c r="C49" s="527">
        <f>'28. Total Costs - Reg &amp; Nat'!$F$28</f>
        <v>0</v>
      </c>
      <c r="D49" s="527">
        <f>'28. Total Costs - Reg &amp; Nat'!$F$28</f>
        <v>0</v>
      </c>
      <c r="E49" s="527">
        <f>'28. Total Costs - Reg &amp; Nat'!$F$28</f>
        <v>0</v>
      </c>
      <c r="F49" s="527">
        <f>'28. Total Costs - Reg &amp; Nat'!$F$28</f>
        <v>0</v>
      </c>
      <c r="G49" s="527">
        <f>'28. Total Costs - Reg &amp; Nat'!$F$28</f>
        <v>0</v>
      </c>
      <c r="H49" s="527">
        <f>'28. Total Costs - Reg &amp; Nat'!$F$28</f>
        <v>0</v>
      </c>
      <c r="I49" s="527">
        <f>'28. Total Costs - Reg &amp; Nat'!$F$28</f>
        <v>0</v>
      </c>
      <c r="J49" s="527">
        <f>'28. Total Costs - Reg &amp; Nat'!$F$28</f>
        <v>0</v>
      </c>
      <c r="K49" s="527">
        <f>'28. Total Costs - Reg &amp; Nat'!$F$28</f>
        <v>0</v>
      </c>
      <c r="L49" s="527">
        <f>'28. Total Costs - Reg &amp; Nat'!$F$28</f>
        <v>0</v>
      </c>
      <c r="M49" s="527">
        <f>'28. Total Costs - Reg &amp; Nat'!$F$28</f>
        <v>0</v>
      </c>
      <c r="N49" s="527">
        <f>'28. Total Costs - Reg &amp; Nat'!$F$28</f>
        <v>0</v>
      </c>
      <c r="O49" s="527">
        <f>'28. Total Costs - Reg &amp; Nat'!$F$28</f>
        <v>0</v>
      </c>
      <c r="P49" s="527">
        <f>'28. Total Costs - Reg &amp; Nat'!$F$28</f>
        <v>0</v>
      </c>
      <c r="Q49" s="527">
        <f>'28. Total Costs - Reg &amp; Nat'!$F$28</f>
        <v>0</v>
      </c>
      <c r="R49" s="527">
        <f>'28. Total Costs - Reg &amp; Nat'!$F$28</f>
        <v>0</v>
      </c>
      <c r="S49" s="527">
        <f>'28. Total Costs - Reg &amp; Nat'!$F$28</f>
        <v>0</v>
      </c>
      <c r="T49" s="527">
        <f>'28. Total Costs - Reg &amp; Nat'!$F$28</f>
        <v>0</v>
      </c>
      <c r="U49" s="527">
        <f>'28. Total Costs - Reg &amp; Nat'!$F$28</f>
        <v>0</v>
      </c>
      <c r="V49" s="527">
        <f>'28. Total Costs - Reg &amp; Nat'!$F$28</f>
        <v>0</v>
      </c>
      <c r="W49" s="543">
        <f>SUM(C49:V49)</f>
        <v>0</v>
      </c>
      <c r="X49" s="528">
        <f>W49/20</f>
        <v>0</v>
      </c>
    </row>
    <row r="50" spans="1:24">
      <c r="A50" s="126"/>
      <c r="B50" s="526"/>
      <c r="C50" s="527"/>
      <c r="D50" s="527"/>
      <c r="E50" s="527"/>
      <c r="F50" s="527"/>
      <c r="G50" s="527"/>
      <c r="H50" s="527"/>
      <c r="I50" s="527"/>
      <c r="J50" s="527"/>
      <c r="K50" s="527"/>
      <c r="L50" s="527"/>
      <c r="M50" s="527"/>
      <c r="N50" s="527"/>
      <c r="O50" s="527"/>
      <c r="P50" s="527"/>
      <c r="Q50" s="527"/>
      <c r="R50" s="527"/>
      <c r="S50" s="527"/>
      <c r="T50" s="527"/>
      <c r="U50" s="527"/>
      <c r="V50" s="527"/>
      <c r="W50" s="543"/>
      <c r="X50" s="528"/>
    </row>
    <row r="51" spans="1:24">
      <c r="A51" s="126"/>
      <c r="B51" s="529" t="s">
        <v>151</v>
      </c>
      <c r="C51" s="527"/>
      <c r="D51" s="527"/>
      <c r="E51" s="527"/>
      <c r="F51" s="527"/>
      <c r="G51" s="527"/>
      <c r="H51" s="527"/>
      <c r="I51" s="527"/>
      <c r="J51" s="527"/>
      <c r="K51" s="527"/>
      <c r="L51" s="527"/>
      <c r="M51" s="527"/>
      <c r="N51" s="527"/>
      <c r="O51" s="527"/>
      <c r="P51" s="527"/>
      <c r="Q51" s="527"/>
      <c r="R51" s="527"/>
      <c r="S51" s="527"/>
      <c r="T51" s="527"/>
      <c r="U51" s="527"/>
      <c r="V51" s="527"/>
      <c r="W51" s="543"/>
      <c r="X51" s="528"/>
    </row>
    <row r="52" spans="1:24" ht="38.25">
      <c r="A52" s="126"/>
      <c r="B52" s="526" t="s">
        <v>212</v>
      </c>
      <c r="C52" s="527">
        <f>'28. Total Costs - Reg &amp; Nat'!$F$26</f>
        <v>0.77531440000000007</v>
      </c>
      <c r="D52" s="527">
        <f>'28. Total Costs - Reg &amp; Nat'!$F$26</f>
        <v>0.77531440000000007</v>
      </c>
      <c r="E52" s="527">
        <f>'28. Total Costs - Reg &amp; Nat'!$F$26</f>
        <v>0.77531440000000007</v>
      </c>
      <c r="F52" s="527">
        <f>'28. Total Costs - Reg &amp; Nat'!$F$26</f>
        <v>0.77531440000000007</v>
      </c>
      <c r="G52" s="527">
        <f>'28. Total Costs - Reg &amp; Nat'!$F$26</f>
        <v>0.77531440000000007</v>
      </c>
      <c r="H52" s="527">
        <f>'28. Total Costs - Reg &amp; Nat'!$F$26</f>
        <v>0.77531440000000007</v>
      </c>
      <c r="I52" s="527">
        <f>'28. Total Costs - Reg &amp; Nat'!$F$26</f>
        <v>0.77531440000000007</v>
      </c>
      <c r="J52" s="527">
        <f>'28. Total Costs - Reg &amp; Nat'!$F$26</f>
        <v>0.77531440000000007</v>
      </c>
      <c r="K52" s="527">
        <f>'28. Total Costs - Reg &amp; Nat'!$F$26</f>
        <v>0.77531440000000007</v>
      </c>
      <c r="L52" s="527">
        <f>'28. Total Costs - Reg &amp; Nat'!$F$26</f>
        <v>0.77531440000000007</v>
      </c>
      <c r="M52" s="527">
        <f>'28. Total Costs - Reg &amp; Nat'!$F$26</f>
        <v>0.77531440000000007</v>
      </c>
      <c r="N52" s="527">
        <f>'28. Total Costs - Reg &amp; Nat'!$F$26</f>
        <v>0.77531440000000007</v>
      </c>
      <c r="O52" s="527">
        <f>'28. Total Costs - Reg &amp; Nat'!$F$26</f>
        <v>0.77531440000000007</v>
      </c>
      <c r="P52" s="527">
        <f>'28. Total Costs - Reg &amp; Nat'!$F$26</f>
        <v>0.77531440000000007</v>
      </c>
      <c r="Q52" s="527">
        <f>'28. Total Costs - Reg &amp; Nat'!$F$26</f>
        <v>0.77531440000000007</v>
      </c>
      <c r="R52" s="527">
        <f>'28. Total Costs - Reg &amp; Nat'!$F$26</f>
        <v>0.77531440000000007</v>
      </c>
      <c r="S52" s="527">
        <f>'28. Total Costs - Reg &amp; Nat'!$F$26</f>
        <v>0.77531440000000007</v>
      </c>
      <c r="T52" s="527">
        <f>'28. Total Costs - Reg &amp; Nat'!$F$26</f>
        <v>0.77531440000000007</v>
      </c>
      <c r="U52" s="527">
        <f>'28. Total Costs - Reg &amp; Nat'!$F$26</f>
        <v>0.77531440000000007</v>
      </c>
      <c r="V52" s="527">
        <f>'28. Total Costs - Reg &amp; Nat'!$F$26</f>
        <v>0.77531440000000007</v>
      </c>
      <c r="W52" s="543">
        <f>SUM(C52:V52)</f>
        <v>15.506287999999994</v>
      </c>
      <c r="X52" s="528">
        <f>W52/20</f>
        <v>0.77531439999999974</v>
      </c>
    </row>
    <row r="53" spans="1:24">
      <c r="A53" s="126"/>
      <c r="B53" s="526" t="s">
        <v>199</v>
      </c>
      <c r="C53" s="527">
        <f>'28. Total Costs - Reg &amp; Nat'!$F$27</f>
        <v>0.15851999999999999</v>
      </c>
      <c r="D53" s="527">
        <f>'28. Total Costs - Reg &amp; Nat'!$F$27</f>
        <v>0.15851999999999999</v>
      </c>
      <c r="E53" s="527">
        <f>'28. Total Costs - Reg &amp; Nat'!$F$27</f>
        <v>0.15851999999999999</v>
      </c>
      <c r="F53" s="527">
        <f>'28. Total Costs - Reg &amp; Nat'!$F$27</f>
        <v>0.15851999999999999</v>
      </c>
      <c r="G53" s="527">
        <f>'28. Total Costs - Reg &amp; Nat'!$F$27</f>
        <v>0.15851999999999999</v>
      </c>
      <c r="H53" s="527">
        <f>'28. Total Costs - Reg &amp; Nat'!$F$27</f>
        <v>0.15851999999999999</v>
      </c>
      <c r="I53" s="527">
        <f>'28. Total Costs - Reg &amp; Nat'!$F$27</f>
        <v>0.15851999999999999</v>
      </c>
      <c r="J53" s="527">
        <f>'28. Total Costs - Reg &amp; Nat'!$F$27</f>
        <v>0.15851999999999999</v>
      </c>
      <c r="K53" s="527">
        <f>'28. Total Costs - Reg &amp; Nat'!$F$27</f>
        <v>0.15851999999999999</v>
      </c>
      <c r="L53" s="527">
        <f>'28. Total Costs - Reg &amp; Nat'!$F$27</f>
        <v>0.15851999999999999</v>
      </c>
      <c r="M53" s="527">
        <f>'28. Total Costs - Reg &amp; Nat'!$F$27</f>
        <v>0.15851999999999999</v>
      </c>
      <c r="N53" s="527">
        <f>'28. Total Costs - Reg &amp; Nat'!$F$27</f>
        <v>0.15851999999999999</v>
      </c>
      <c r="O53" s="527">
        <f>'28. Total Costs - Reg &amp; Nat'!$F$27</f>
        <v>0.15851999999999999</v>
      </c>
      <c r="P53" s="527">
        <f>'28. Total Costs - Reg &amp; Nat'!$F$27</f>
        <v>0.15851999999999999</v>
      </c>
      <c r="Q53" s="527">
        <f>'28. Total Costs - Reg &amp; Nat'!$F$27</f>
        <v>0.15851999999999999</v>
      </c>
      <c r="R53" s="527">
        <f>'28. Total Costs - Reg &amp; Nat'!$F$27</f>
        <v>0.15851999999999999</v>
      </c>
      <c r="S53" s="527">
        <f>'28. Total Costs - Reg &amp; Nat'!$F$27</f>
        <v>0.15851999999999999</v>
      </c>
      <c r="T53" s="527">
        <f>'28. Total Costs - Reg &amp; Nat'!$F$27</f>
        <v>0.15851999999999999</v>
      </c>
      <c r="U53" s="527">
        <f>'28. Total Costs - Reg &amp; Nat'!$F$27</f>
        <v>0.15851999999999999</v>
      </c>
      <c r="V53" s="527">
        <f>'28. Total Costs - Reg &amp; Nat'!$F$27</f>
        <v>0.15851999999999999</v>
      </c>
      <c r="W53" s="543">
        <f>SUM(C53:V53)</f>
        <v>3.1704000000000017</v>
      </c>
      <c r="X53" s="528">
        <f>W53/20</f>
        <v>0.15852000000000008</v>
      </c>
    </row>
    <row r="54" spans="1:24">
      <c r="A54" s="126"/>
      <c r="B54" s="526"/>
      <c r="C54" s="527"/>
      <c r="D54" s="527"/>
      <c r="E54" s="527"/>
      <c r="F54" s="527"/>
      <c r="G54" s="527"/>
      <c r="H54" s="527"/>
      <c r="I54" s="527"/>
      <c r="J54" s="527"/>
      <c r="K54" s="527"/>
      <c r="L54" s="527"/>
      <c r="M54" s="527"/>
      <c r="N54" s="527"/>
      <c r="O54" s="527"/>
      <c r="P54" s="527"/>
      <c r="Q54" s="527"/>
      <c r="R54" s="527"/>
      <c r="S54" s="527"/>
      <c r="T54" s="527"/>
      <c r="U54" s="527"/>
      <c r="V54" s="527"/>
      <c r="W54" s="543"/>
      <c r="X54" s="528"/>
    </row>
    <row r="55" spans="1:24">
      <c r="A55" s="126"/>
      <c r="B55" s="127"/>
      <c r="C55" s="527"/>
      <c r="D55" s="527"/>
      <c r="E55" s="527"/>
      <c r="F55" s="527"/>
      <c r="G55" s="527"/>
      <c r="H55" s="527"/>
      <c r="I55" s="527"/>
      <c r="J55" s="527"/>
      <c r="K55" s="527"/>
      <c r="L55" s="527"/>
      <c r="M55" s="527"/>
      <c r="N55" s="527"/>
      <c r="O55" s="527"/>
      <c r="P55" s="527"/>
      <c r="Q55" s="527"/>
      <c r="R55" s="527"/>
      <c r="S55" s="527"/>
      <c r="T55" s="527"/>
      <c r="U55" s="527"/>
      <c r="V55" s="527"/>
      <c r="W55" s="543"/>
      <c r="X55" s="528"/>
    </row>
    <row r="56" spans="1:24">
      <c r="A56" s="524"/>
      <c r="B56" s="257" t="s">
        <v>145</v>
      </c>
      <c r="C56" s="527">
        <f t="shared" ref="C56:V56" si="4">SUM(C39:C44)</f>
        <v>4.8232999999999998E-2</v>
      </c>
      <c r="D56" s="527">
        <f t="shared" si="4"/>
        <v>0</v>
      </c>
      <c r="E56" s="527">
        <f t="shared" si="4"/>
        <v>0</v>
      </c>
      <c r="F56" s="527">
        <f t="shared" si="4"/>
        <v>0</v>
      </c>
      <c r="G56" s="527">
        <f t="shared" si="4"/>
        <v>0</v>
      </c>
      <c r="H56" s="527">
        <f t="shared" si="4"/>
        <v>0</v>
      </c>
      <c r="I56" s="527">
        <f t="shared" si="4"/>
        <v>0</v>
      </c>
      <c r="J56" s="527">
        <f t="shared" si="4"/>
        <v>0</v>
      </c>
      <c r="K56" s="527">
        <f t="shared" si="4"/>
        <v>0</v>
      </c>
      <c r="L56" s="527">
        <f t="shared" si="4"/>
        <v>0</v>
      </c>
      <c r="M56" s="527">
        <f t="shared" si="4"/>
        <v>0</v>
      </c>
      <c r="N56" s="527">
        <f t="shared" si="4"/>
        <v>0</v>
      </c>
      <c r="O56" s="527">
        <f t="shared" si="4"/>
        <v>0</v>
      </c>
      <c r="P56" s="527">
        <f t="shared" si="4"/>
        <v>0</v>
      </c>
      <c r="Q56" s="527">
        <f t="shared" si="4"/>
        <v>0</v>
      </c>
      <c r="R56" s="527">
        <f t="shared" si="4"/>
        <v>0</v>
      </c>
      <c r="S56" s="527">
        <f t="shared" si="4"/>
        <v>0</v>
      </c>
      <c r="T56" s="527">
        <f t="shared" si="4"/>
        <v>0</v>
      </c>
      <c r="U56" s="527">
        <f t="shared" si="4"/>
        <v>0</v>
      </c>
      <c r="V56" s="527">
        <f t="shared" si="4"/>
        <v>0</v>
      </c>
      <c r="W56" s="543">
        <f>SUM(C56:V56)</f>
        <v>4.8232999999999998E-2</v>
      </c>
      <c r="X56" s="528">
        <f>W56/20</f>
        <v>2.41165E-3</v>
      </c>
    </row>
    <row r="57" spans="1:24">
      <c r="A57" s="524"/>
      <c r="B57" s="257" t="s">
        <v>149</v>
      </c>
      <c r="C57" s="527">
        <f t="shared" ref="C57:V57" si="5">SUM(C48:C53)</f>
        <v>0.99043440000000005</v>
      </c>
      <c r="D57" s="527">
        <f t="shared" si="5"/>
        <v>0.99043440000000005</v>
      </c>
      <c r="E57" s="527">
        <f t="shared" si="5"/>
        <v>0.99043440000000005</v>
      </c>
      <c r="F57" s="527">
        <f t="shared" si="5"/>
        <v>0.99043440000000005</v>
      </c>
      <c r="G57" s="527">
        <f t="shared" si="5"/>
        <v>0.99043440000000005</v>
      </c>
      <c r="H57" s="527">
        <f t="shared" si="5"/>
        <v>0.99043440000000005</v>
      </c>
      <c r="I57" s="527">
        <f t="shared" si="5"/>
        <v>0.99043440000000005</v>
      </c>
      <c r="J57" s="527">
        <f t="shared" si="5"/>
        <v>0.99043440000000005</v>
      </c>
      <c r="K57" s="527">
        <f t="shared" si="5"/>
        <v>0.99043440000000005</v>
      </c>
      <c r="L57" s="527">
        <f t="shared" si="5"/>
        <v>0.99043440000000005</v>
      </c>
      <c r="M57" s="527">
        <f t="shared" si="5"/>
        <v>0.99043440000000005</v>
      </c>
      <c r="N57" s="527">
        <f t="shared" si="5"/>
        <v>0.99043440000000005</v>
      </c>
      <c r="O57" s="527">
        <f t="shared" si="5"/>
        <v>0.99043440000000005</v>
      </c>
      <c r="P57" s="527">
        <f t="shared" si="5"/>
        <v>0.99043440000000005</v>
      </c>
      <c r="Q57" s="527">
        <f t="shared" si="5"/>
        <v>0.99043440000000005</v>
      </c>
      <c r="R57" s="527">
        <f t="shared" si="5"/>
        <v>0.99043440000000005</v>
      </c>
      <c r="S57" s="527">
        <f t="shared" si="5"/>
        <v>0.99043440000000005</v>
      </c>
      <c r="T57" s="527">
        <f t="shared" si="5"/>
        <v>0.99043440000000005</v>
      </c>
      <c r="U57" s="527">
        <f t="shared" si="5"/>
        <v>0.99043440000000005</v>
      </c>
      <c r="V57" s="527">
        <f t="shared" si="5"/>
        <v>0.99043440000000005</v>
      </c>
      <c r="W57" s="543">
        <f>SUM(C57:V57)</f>
        <v>19.808688000000004</v>
      </c>
      <c r="X57" s="528">
        <f>W57/20</f>
        <v>0.99043440000000016</v>
      </c>
    </row>
    <row r="58" spans="1:24">
      <c r="A58" s="524"/>
      <c r="B58" s="112" t="s">
        <v>144</v>
      </c>
      <c r="C58" s="549">
        <f>SUM(C56:C57)</f>
        <v>1.0386674</v>
      </c>
      <c r="D58" s="549">
        <f t="shared" ref="D58:U58" si="6">SUM(D56:D57)</f>
        <v>0.99043440000000005</v>
      </c>
      <c r="E58" s="549">
        <f t="shared" si="6"/>
        <v>0.99043440000000005</v>
      </c>
      <c r="F58" s="549">
        <f t="shared" si="6"/>
        <v>0.99043440000000005</v>
      </c>
      <c r="G58" s="549">
        <f t="shared" si="6"/>
        <v>0.99043440000000005</v>
      </c>
      <c r="H58" s="549">
        <f t="shared" si="6"/>
        <v>0.99043440000000005</v>
      </c>
      <c r="I58" s="549">
        <f t="shared" si="6"/>
        <v>0.99043440000000005</v>
      </c>
      <c r="J58" s="549">
        <f t="shared" si="6"/>
        <v>0.99043440000000005</v>
      </c>
      <c r="K58" s="549">
        <f t="shared" si="6"/>
        <v>0.99043440000000005</v>
      </c>
      <c r="L58" s="549">
        <f t="shared" si="6"/>
        <v>0.99043440000000005</v>
      </c>
      <c r="M58" s="549">
        <f t="shared" si="6"/>
        <v>0.99043440000000005</v>
      </c>
      <c r="N58" s="549">
        <f t="shared" si="6"/>
        <v>0.99043440000000005</v>
      </c>
      <c r="O58" s="549">
        <f t="shared" si="6"/>
        <v>0.99043440000000005</v>
      </c>
      <c r="P58" s="549">
        <f t="shared" si="6"/>
        <v>0.99043440000000005</v>
      </c>
      <c r="Q58" s="549">
        <f t="shared" si="6"/>
        <v>0.99043440000000005</v>
      </c>
      <c r="R58" s="549">
        <f t="shared" si="6"/>
        <v>0.99043440000000005</v>
      </c>
      <c r="S58" s="549">
        <f t="shared" si="6"/>
        <v>0.99043440000000005</v>
      </c>
      <c r="T58" s="549">
        <f t="shared" si="6"/>
        <v>0.99043440000000005</v>
      </c>
      <c r="U58" s="549">
        <f t="shared" si="6"/>
        <v>0.99043440000000005</v>
      </c>
      <c r="V58" s="549">
        <f>SUM(V56:V57)</f>
        <v>0.99043440000000005</v>
      </c>
      <c r="W58" s="544">
        <f>SUM(C58:V58)</f>
        <v>19.856921000000003</v>
      </c>
      <c r="X58" s="131">
        <f>W58/20</f>
        <v>0.99284605000000015</v>
      </c>
    </row>
    <row r="59" spans="1:24" s="343" customFormat="1">
      <c r="A59" s="129"/>
      <c r="B59" s="472" t="s">
        <v>146</v>
      </c>
      <c r="C59" s="530">
        <v>0.96618357487922713</v>
      </c>
      <c r="D59" s="530">
        <v>0.93351070036640305</v>
      </c>
      <c r="E59" s="530">
        <v>0.90194270566802237</v>
      </c>
      <c r="F59" s="530">
        <v>0.87144222769857238</v>
      </c>
      <c r="G59" s="530">
        <v>0.84197316685852419</v>
      </c>
      <c r="H59" s="530">
        <v>0.81350064430775282</v>
      </c>
      <c r="I59" s="530">
        <v>0.78599096068381913</v>
      </c>
      <c r="J59" s="530">
        <v>0.75941155621625056</v>
      </c>
      <c r="K59" s="530">
        <v>0.73373097218961414</v>
      </c>
      <c r="L59" s="530">
        <v>0.70891881370977217</v>
      </c>
      <c r="M59" s="530">
        <v>0.68494571372924851</v>
      </c>
      <c r="N59" s="530">
        <v>0.66178329828912896</v>
      </c>
      <c r="O59" s="530">
        <v>0.63940415293635666</v>
      </c>
      <c r="P59" s="530">
        <v>0.61778179027667302</v>
      </c>
      <c r="Q59" s="530">
        <v>0.59689061862480497</v>
      </c>
      <c r="R59" s="530">
        <v>0.57670591171478747</v>
      </c>
      <c r="S59" s="530">
        <v>0.55720377943457733</v>
      </c>
      <c r="T59" s="530">
        <v>0.53836113955031628</v>
      </c>
      <c r="U59" s="530">
        <v>0.52015569038677911</v>
      </c>
      <c r="V59" s="530">
        <v>0.50256588443167061</v>
      </c>
      <c r="W59" s="543"/>
      <c r="X59" s="531"/>
    </row>
    <row r="60" spans="1:24" s="358" customFormat="1">
      <c r="A60" s="129"/>
      <c r="B60" s="138" t="s">
        <v>1069</v>
      </c>
      <c r="C60" s="132">
        <f>C59*C58</f>
        <v>1.0035433816425121</v>
      </c>
      <c r="D60" s="132">
        <f t="shared" ref="D60:V60" si="7">D59*D58</f>
        <v>0.92458111041097824</v>
      </c>
      <c r="E60" s="132">
        <f t="shared" si="7"/>
        <v>0.89331508252268443</v>
      </c>
      <c r="F60" s="132">
        <f t="shared" si="7"/>
        <v>0.86310635992529894</v>
      </c>
      <c r="G60" s="132">
        <f t="shared" si="7"/>
        <v>0.83391918833362233</v>
      </c>
      <c r="H60" s="132">
        <f t="shared" si="7"/>
        <v>0.80571902254456262</v>
      </c>
      <c r="I60" s="132">
        <f t="shared" si="7"/>
        <v>0.77847248555030202</v>
      </c>
      <c r="J60" s="132">
        <f t="shared" si="7"/>
        <v>0.75214732903410841</v>
      </c>
      <c r="K60" s="132">
        <f t="shared" si="7"/>
        <v>0.72671239520203723</v>
      </c>
      <c r="L60" s="132">
        <f t="shared" si="7"/>
        <v>0.70213757990534997</v>
      </c>
      <c r="M60" s="132">
        <f t="shared" si="7"/>
        <v>0.67839379701000002</v>
      </c>
      <c r="N60" s="132">
        <f t="shared" si="7"/>
        <v>0.6554529439710145</v>
      </c>
      <c r="O60" s="132">
        <f t="shared" si="7"/>
        <v>0.6332878685710287</v>
      </c>
      <c r="P60" s="132">
        <f t="shared" si="7"/>
        <v>0.61187233678360253</v>
      </c>
      <c r="Q60" s="132">
        <f t="shared" si="7"/>
        <v>0.59118100172328758</v>
      </c>
      <c r="R60" s="132">
        <f t="shared" si="7"/>
        <v>0.57118937364568856</v>
      </c>
      <c r="S60" s="132">
        <f t="shared" si="7"/>
        <v>0.55187379096201794</v>
      </c>
      <c r="T60" s="132">
        <f t="shared" si="7"/>
        <v>0.53321139223383385</v>
      </c>
      <c r="U60" s="132">
        <f t="shared" si="7"/>
        <v>0.51518008911481539</v>
      </c>
      <c r="V60" s="132">
        <f t="shared" si="7"/>
        <v>0.49775854020755106</v>
      </c>
      <c r="W60" s="544">
        <f>SUM(C60:V60)</f>
        <v>14.123055069294296</v>
      </c>
      <c r="X60" s="131">
        <f>W60/20</f>
        <v>0.70615275346471473</v>
      </c>
    </row>
    <row r="61" spans="1:24" ht="13.5" thickBot="1">
      <c r="A61" s="532"/>
      <c r="B61" s="533"/>
      <c r="C61" s="537"/>
      <c r="D61" s="537"/>
      <c r="E61" s="537"/>
      <c r="F61" s="537"/>
      <c r="G61" s="537"/>
      <c r="H61" s="537"/>
      <c r="I61" s="537"/>
      <c r="J61" s="537"/>
      <c r="K61" s="537"/>
      <c r="L61" s="537"/>
      <c r="M61" s="537"/>
      <c r="N61" s="537"/>
      <c r="O61" s="537"/>
      <c r="P61" s="537"/>
      <c r="Q61" s="537"/>
      <c r="R61" s="537"/>
      <c r="S61" s="537"/>
      <c r="T61" s="537"/>
      <c r="U61" s="537"/>
      <c r="V61" s="537"/>
      <c r="W61" s="545"/>
      <c r="X61" s="535"/>
    </row>
    <row r="62" spans="1:24">
      <c r="A62" s="521"/>
      <c r="B62" s="133"/>
      <c r="C62" s="522"/>
      <c r="D62" s="522"/>
      <c r="E62" s="522"/>
      <c r="F62" s="522"/>
      <c r="G62" s="522"/>
      <c r="H62" s="522"/>
      <c r="I62" s="522"/>
      <c r="J62" s="522"/>
      <c r="K62" s="522"/>
      <c r="L62" s="522"/>
      <c r="M62" s="522"/>
      <c r="N62" s="522"/>
      <c r="O62" s="522"/>
      <c r="P62" s="522"/>
      <c r="Q62" s="522"/>
      <c r="R62" s="522"/>
      <c r="S62" s="522"/>
      <c r="T62" s="522"/>
      <c r="U62" s="522"/>
      <c r="V62" s="522"/>
      <c r="W62" s="541"/>
      <c r="X62" s="523"/>
    </row>
    <row r="63" spans="1:24">
      <c r="A63" s="126" t="s">
        <v>386</v>
      </c>
      <c r="B63" s="112"/>
      <c r="C63" s="257"/>
      <c r="D63" s="257"/>
      <c r="E63" s="257"/>
      <c r="F63" s="257"/>
      <c r="G63" s="257"/>
      <c r="H63" s="257"/>
      <c r="I63" s="257"/>
      <c r="J63" s="257"/>
      <c r="K63" s="257"/>
      <c r="L63" s="257"/>
      <c r="M63" s="257"/>
      <c r="N63" s="257"/>
      <c r="O63" s="257"/>
      <c r="P63" s="257"/>
      <c r="Q63" s="257"/>
      <c r="R63" s="257"/>
      <c r="S63" s="257"/>
      <c r="T63" s="257"/>
      <c r="U63" s="257"/>
      <c r="V63" s="257"/>
      <c r="W63" s="542"/>
      <c r="X63" s="525"/>
    </row>
    <row r="64" spans="1:24">
      <c r="A64" s="126"/>
      <c r="B64" s="127" t="s">
        <v>207</v>
      </c>
      <c r="C64" s="257"/>
      <c r="D64" s="257"/>
      <c r="E64" s="257"/>
      <c r="F64" s="257"/>
      <c r="G64" s="257"/>
      <c r="H64" s="257"/>
      <c r="I64" s="257"/>
      <c r="J64" s="257"/>
      <c r="K64" s="257"/>
      <c r="L64" s="257"/>
      <c r="M64" s="257"/>
      <c r="N64" s="257"/>
      <c r="O64" s="257"/>
      <c r="P64" s="257"/>
      <c r="Q64" s="257"/>
      <c r="R64" s="257"/>
      <c r="S64" s="257"/>
      <c r="T64" s="257"/>
      <c r="U64" s="257"/>
      <c r="V64" s="257"/>
      <c r="W64" s="542"/>
      <c r="X64" s="525"/>
    </row>
    <row r="65" spans="1:24">
      <c r="A65" s="126"/>
      <c r="B65" s="128" t="s">
        <v>150</v>
      </c>
      <c r="C65" s="257"/>
      <c r="D65" s="257"/>
      <c r="E65" s="257"/>
      <c r="F65" s="257"/>
      <c r="G65" s="257"/>
      <c r="H65" s="257"/>
      <c r="I65" s="257"/>
      <c r="J65" s="257"/>
      <c r="K65" s="257"/>
      <c r="L65" s="257"/>
      <c r="M65" s="257"/>
      <c r="N65" s="257"/>
      <c r="O65" s="257"/>
      <c r="P65" s="257"/>
      <c r="Q65" s="257"/>
      <c r="R65" s="257"/>
      <c r="S65" s="257"/>
      <c r="T65" s="257"/>
      <c r="U65" s="257"/>
      <c r="V65" s="257"/>
      <c r="W65" s="542"/>
      <c r="X65" s="525"/>
    </row>
    <row r="66" spans="1:24" ht="38.25">
      <c r="A66" s="126"/>
      <c r="B66" s="526" t="s">
        <v>448</v>
      </c>
      <c r="C66" s="527">
        <f>'28. Total Costs - Reg &amp; Nat'!H15</f>
        <v>0.42400900000000002</v>
      </c>
      <c r="D66" s="527">
        <v>0</v>
      </c>
      <c r="E66" s="527">
        <v>0</v>
      </c>
      <c r="F66" s="527">
        <v>0</v>
      </c>
      <c r="G66" s="527">
        <v>0</v>
      </c>
      <c r="H66" s="527">
        <v>0</v>
      </c>
      <c r="I66" s="527">
        <v>0</v>
      </c>
      <c r="J66" s="527">
        <v>0</v>
      </c>
      <c r="K66" s="527">
        <v>0</v>
      </c>
      <c r="L66" s="527">
        <v>0</v>
      </c>
      <c r="M66" s="527">
        <v>0</v>
      </c>
      <c r="N66" s="527">
        <v>0</v>
      </c>
      <c r="O66" s="527">
        <v>0</v>
      </c>
      <c r="P66" s="527">
        <v>0</v>
      </c>
      <c r="Q66" s="527">
        <v>0</v>
      </c>
      <c r="R66" s="527">
        <v>0</v>
      </c>
      <c r="S66" s="527">
        <v>0</v>
      </c>
      <c r="T66" s="527">
        <v>0</v>
      </c>
      <c r="U66" s="527">
        <v>0</v>
      </c>
      <c r="V66" s="527">
        <v>0</v>
      </c>
      <c r="W66" s="543">
        <f>SUM(C66:V66)</f>
        <v>0.42400900000000002</v>
      </c>
      <c r="X66" s="528">
        <f>W66/20</f>
        <v>2.1200450000000003E-2</v>
      </c>
    </row>
    <row r="67" spans="1:24" ht="25.5">
      <c r="A67" s="126"/>
      <c r="B67" s="526" t="s">
        <v>210</v>
      </c>
      <c r="C67" s="527">
        <f>'28. Total Costs - Reg &amp; Nat'!H16</f>
        <v>0.29875499999999999</v>
      </c>
      <c r="D67" s="527">
        <v>0</v>
      </c>
      <c r="E67" s="527">
        <v>0</v>
      </c>
      <c r="F67" s="527">
        <v>0</v>
      </c>
      <c r="G67" s="527">
        <v>0</v>
      </c>
      <c r="H67" s="527">
        <v>0</v>
      </c>
      <c r="I67" s="527">
        <v>0</v>
      </c>
      <c r="J67" s="527">
        <v>0</v>
      </c>
      <c r="K67" s="527">
        <v>0</v>
      </c>
      <c r="L67" s="527">
        <v>0</v>
      </c>
      <c r="M67" s="527">
        <v>0</v>
      </c>
      <c r="N67" s="527">
        <v>0</v>
      </c>
      <c r="O67" s="527">
        <v>0</v>
      </c>
      <c r="P67" s="527">
        <v>0</v>
      </c>
      <c r="Q67" s="527">
        <v>0</v>
      </c>
      <c r="R67" s="527">
        <v>0</v>
      </c>
      <c r="S67" s="527">
        <v>0</v>
      </c>
      <c r="T67" s="527">
        <v>0</v>
      </c>
      <c r="U67" s="527">
        <v>0</v>
      </c>
      <c r="V67" s="527">
        <v>0</v>
      </c>
      <c r="W67" s="543">
        <f>SUM(C67:V67)</f>
        <v>0.29875499999999999</v>
      </c>
      <c r="X67" s="528">
        <f>W67/20</f>
        <v>1.493775E-2</v>
      </c>
    </row>
    <row r="68" spans="1:24" ht="25.5">
      <c r="A68" s="126"/>
      <c r="B68" s="526" t="s">
        <v>325</v>
      </c>
      <c r="C68" s="527">
        <f>'28. Total Costs - Reg &amp; Nat'!H18</f>
        <v>3.6319999999999998E-2</v>
      </c>
      <c r="D68" s="527">
        <v>0</v>
      </c>
      <c r="E68" s="527">
        <v>0</v>
      </c>
      <c r="F68" s="527">
        <v>0</v>
      </c>
      <c r="G68" s="527">
        <v>0</v>
      </c>
      <c r="H68" s="527">
        <v>0</v>
      </c>
      <c r="I68" s="527">
        <v>0</v>
      </c>
      <c r="J68" s="527">
        <v>0</v>
      </c>
      <c r="K68" s="527">
        <v>0</v>
      </c>
      <c r="L68" s="527">
        <v>0</v>
      </c>
      <c r="M68" s="527">
        <v>0</v>
      </c>
      <c r="N68" s="527">
        <v>0</v>
      </c>
      <c r="O68" s="527">
        <v>0</v>
      </c>
      <c r="P68" s="527">
        <v>0</v>
      </c>
      <c r="Q68" s="527">
        <v>0</v>
      </c>
      <c r="R68" s="527">
        <v>0</v>
      </c>
      <c r="S68" s="527">
        <v>0</v>
      </c>
      <c r="T68" s="527">
        <v>0</v>
      </c>
      <c r="U68" s="527">
        <v>0</v>
      </c>
      <c r="V68" s="527">
        <v>0</v>
      </c>
      <c r="W68" s="543">
        <f>SUM(C68:V68)</f>
        <v>3.6319999999999998E-2</v>
      </c>
      <c r="X68" s="528">
        <f>W68/20</f>
        <v>1.8159999999999999E-3</v>
      </c>
    </row>
    <row r="69" spans="1:24">
      <c r="A69" s="126"/>
      <c r="B69" s="526"/>
      <c r="C69" s="527"/>
      <c r="D69" s="527"/>
      <c r="E69" s="527"/>
      <c r="F69" s="527"/>
      <c r="G69" s="527"/>
      <c r="H69" s="527"/>
      <c r="I69" s="527"/>
      <c r="J69" s="527"/>
      <c r="K69" s="527"/>
      <c r="L69" s="527"/>
      <c r="M69" s="527"/>
      <c r="N69" s="527"/>
      <c r="O69" s="527"/>
      <c r="P69" s="527"/>
      <c r="Q69" s="527"/>
      <c r="R69" s="527"/>
      <c r="S69" s="527"/>
      <c r="T69" s="527"/>
      <c r="U69" s="527"/>
      <c r="V69" s="527"/>
      <c r="W69" s="543"/>
      <c r="X69" s="528"/>
    </row>
    <row r="70" spans="1:24">
      <c r="A70" s="126"/>
      <c r="B70" s="529" t="s">
        <v>151</v>
      </c>
      <c r="C70" s="527"/>
      <c r="D70" s="527"/>
      <c r="E70" s="527"/>
      <c r="F70" s="527"/>
      <c r="G70" s="527"/>
      <c r="H70" s="527"/>
      <c r="I70" s="527"/>
      <c r="J70" s="527"/>
      <c r="K70" s="527"/>
      <c r="L70" s="527"/>
      <c r="M70" s="527"/>
      <c r="N70" s="527"/>
      <c r="O70" s="527"/>
      <c r="P70" s="527"/>
      <c r="Q70" s="527"/>
      <c r="R70" s="527"/>
      <c r="S70" s="527"/>
      <c r="T70" s="527"/>
      <c r="U70" s="527"/>
      <c r="V70" s="527"/>
      <c r="W70" s="543"/>
      <c r="X70" s="528"/>
    </row>
    <row r="71" spans="1:24" ht="38.25">
      <c r="A71" s="126"/>
      <c r="B71" s="526" t="s">
        <v>211</v>
      </c>
      <c r="C71" s="527">
        <f>'28. Total Costs - Reg &amp; Nat'!H17</f>
        <v>2.4E-2</v>
      </c>
      <c r="D71" s="527">
        <v>0</v>
      </c>
      <c r="E71" s="527">
        <v>0</v>
      </c>
      <c r="F71" s="527">
        <v>0</v>
      </c>
      <c r="G71" s="527">
        <v>0</v>
      </c>
      <c r="H71" s="527">
        <v>0</v>
      </c>
      <c r="I71" s="527">
        <v>0</v>
      </c>
      <c r="J71" s="527">
        <v>0</v>
      </c>
      <c r="K71" s="527">
        <v>0</v>
      </c>
      <c r="L71" s="527">
        <v>0</v>
      </c>
      <c r="M71" s="527">
        <v>0</v>
      </c>
      <c r="N71" s="527">
        <v>0</v>
      </c>
      <c r="O71" s="527">
        <v>0</v>
      </c>
      <c r="P71" s="527">
        <v>0</v>
      </c>
      <c r="Q71" s="527">
        <v>0</v>
      </c>
      <c r="R71" s="527">
        <v>0</v>
      </c>
      <c r="S71" s="527">
        <v>0</v>
      </c>
      <c r="T71" s="527">
        <v>0</v>
      </c>
      <c r="U71" s="527">
        <v>0</v>
      </c>
      <c r="V71" s="527">
        <v>0</v>
      </c>
      <c r="W71" s="543">
        <f>SUM(C71:V71)</f>
        <v>2.4E-2</v>
      </c>
      <c r="X71" s="528">
        <f>W71/20</f>
        <v>1.2000000000000001E-3</v>
      </c>
    </row>
    <row r="72" spans="1:24">
      <c r="A72" s="126"/>
      <c r="B72" s="526"/>
      <c r="C72" s="527"/>
      <c r="D72" s="527"/>
      <c r="E72" s="527"/>
      <c r="F72" s="527"/>
      <c r="G72" s="527"/>
      <c r="H72" s="527"/>
      <c r="I72" s="527"/>
      <c r="J72" s="527"/>
      <c r="K72" s="527"/>
      <c r="L72" s="527"/>
      <c r="M72" s="527"/>
      <c r="N72" s="527"/>
      <c r="O72" s="527"/>
      <c r="P72" s="527"/>
      <c r="Q72" s="527"/>
      <c r="R72" s="527"/>
      <c r="S72" s="527"/>
      <c r="T72" s="527"/>
      <c r="U72" s="527"/>
      <c r="V72" s="527"/>
      <c r="W72" s="543"/>
      <c r="X72" s="528"/>
    </row>
    <row r="73" spans="1:24">
      <c r="A73" s="126"/>
      <c r="B73" s="127" t="s">
        <v>208</v>
      </c>
      <c r="C73" s="527"/>
      <c r="D73" s="527"/>
      <c r="E73" s="527"/>
      <c r="F73" s="527"/>
      <c r="G73" s="527"/>
      <c r="H73" s="527"/>
      <c r="I73" s="527"/>
      <c r="J73" s="527"/>
      <c r="K73" s="527"/>
      <c r="L73" s="527"/>
      <c r="M73" s="527"/>
      <c r="N73" s="527"/>
      <c r="O73" s="527"/>
      <c r="P73" s="527"/>
      <c r="Q73" s="527"/>
      <c r="R73" s="527"/>
      <c r="S73" s="527"/>
      <c r="T73" s="527"/>
      <c r="U73" s="527"/>
      <c r="V73" s="527"/>
      <c r="W73" s="543"/>
      <c r="X73" s="528"/>
    </row>
    <row r="74" spans="1:24">
      <c r="A74" s="126"/>
      <c r="B74" s="128" t="s">
        <v>150</v>
      </c>
      <c r="C74" s="527"/>
      <c r="D74" s="527"/>
      <c r="E74" s="527"/>
      <c r="F74" s="527"/>
      <c r="G74" s="527"/>
      <c r="H74" s="527"/>
      <c r="I74" s="527"/>
      <c r="J74" s="527"/>
      <c r="K74" s="527"/>
      <c r="L74" s="527"/>
      <c r="M74" s="527"/>
      <c r="N74" s="527"/>
      <c r="O74" s="527"/>
      <c r="P74" s="527"/>
      <c r="Q74" s="527"/>
      <c r="R74" s="527"/>
      <c r="S74" s="527"/>
      <c r="T74" s="527"/>
      <c r="U74" s="527"/>
      <c r="V74" s="527"/>
      <c r="W74" s="543"/>
      <c r="X74" s="528"/>
    </row>
    <row r="75" spans="1:24" ht="51">
      <c r="A75" s="126"/>
      <c r="B75" s="526" t="s">
        <v>213</v>
      </c>
      <c r="C75" s="527">
        <f>'28. Total Costs - Reg &amp; Nat'!$H$25</f>
        <v>0.84499999999999997</v>
      </c>
      <c r="D75" s="527">
        <f>'28. Total Costs - Reg &amp; Nat'!$H$25</f>
        <v>0.84499999999999997</v>
      </c>
      <c r="E75" s="527">
        <f>'28. Total Costs - Reg &amp; Nat'!$H$25</f>
        <v>0.84499999999999997</v>
      </c>
      <c r="F75" s="527">
        <f>'28. Total Costs - Reg &amp; Nat'!$H$25</f>
        <v>0.84499999999999997</v>
      </c>
      <c r="G75" s="527">
        <f>'28. Total Costs - Reg &amp; Nat'!$H$25</f>
        <v>0.84499999999999997</v>
      </c>
      <c r="H75" s="527">
        <f>'28. Total Costs - Reg &amp; Nat'!$H$25</f>
        <v>0.84499999999999997</v>
      </c>
      <c r="I75" s="527">
        <f>'28. Total Costs - Reg &amp; Nat'!$H$25</f>
        <v>0.84499999999999997</v>
      </c>
      <c r="J75" s="527">
        <f>'28. Total Costs - Reg &amp; Nat'!$H$25</f>
        <v>0.84499999999999997</v>
      </c>
      <c r="K75" s="527">
        <f>'28. Total Costs - Reg &amp; Nat'!$H$25</f>
        <v>0.84499999999999997</v>
      </c>
      <c r="L75" s="527">
        <f>'28. Total Costs - Reg &amp; Nat'!$H$25</f>
        <v>0.84499999999999997</v>
      </c>
      <c r="M75" s="527">
        <f>'28. Total Costs - Reg &amp; Nat'!$H$25</f>
        <v>0.84499999999999997</v>
      </c>
      <c r="N75" s="527">
        <f>'28. Total Costs - Reg &amp; Nat'!$H$25</f>
        <v>0.84499999999999997</v>
      </c>
      <c r="O75" s="527">
        <f>'28. Total Costs - Reg &amp; Nat'!$H$25</f>
        <v>0.84499999999999997</v>
      </c>
      <c r="P75" s="527">
        <f>'28. Total Costs - Reg &amp; Nat'!$H$25</f>
        <v>0.84499999999999997</v>
      </c>
      <c r="Q75" s="527">
        <f>'28. Total Costs - Reg &amp; Nat'!$H$25</f>
        <v>0.84499999999999997</v>
      </c>
      <c r="R75" s="527">
        <f>'28. Total Costs - Reg &amp; Nat'!$H$25</f>
        <v>0.84499999999999997</v>
      </c>
      <c r="S75" s="527">
        <f>'28. Total Costs - Reg &amp; Nat'!$H$25</f>
        <v>0.84499999999999997</v>
      </c>
      <c r="T75" s="527">
        <f>'28. Total Costs - Reg &amp; Nat'!$H$25</f>
        <v>0.84499999999999997</v>
      </c>
      <c r="U75" s="527">
        <f>'28. Total Costs - Reg &amp; Nat'!$H$25</f>
        <v>0.84499999999999997</v>
      </c>
      <c r="V75" s="527">
        <f>'28. Total Costs - Reg &amp; Nat'!$H$25</f>
        <v>0.84499999999999997</v>
      </c>
      <c r="W75" s="543">
        <f>SUM(C75:V75)</f>
        <v>16.900000000000002</v>
      </c>
      <c r="X75" s="528">
        <f>W75/20</f>
        <v>0.84500000000000008</v>
      </c>
    </row>
    <row r="76" spans="1:24" ht="25.5">
      <c r="A76" s="126"/>
      <c r="B76" s="526" t="s">
        <v>326</v>
      </c>
      <c r="C76" s="527">
        <f>'28. Total Costs - Reg &amp; Nat'!$H$28</f>
        <v>2.5000000000000001E-3</v>
      </c>
      <c r="D76" s="527">
        <f>'28. Total Costs - Reg &amp; Nat'!$H$28</f>
        <v>2.5000000000000001E-3</v>
      </c>
      <c r="E76" s="527">
        <f>'28. Total Costs - Reg &amp; Nat'!$H$28</f>
        <v>2.5000000000000001E-3</v>
      </c>
      <c r="F76" s="527">
        <f>'28. Total Costs - Reg &amp; Nat'!$H$28</f>
        <v>2.5000000000000001E-3</v>
      </c>
      <c r="G76" s="527">
        <f>'28. Total Costs - Reg &amp; Nat'!$H$28</f>
        <v>2.5000000000000001E-3</v>
      </c>
      <c r="H76" s="527">
        <f>'28. Total Costs - Reg &amp; Nat'!$H$28</f>
        <v>2.5000000000000001E-3</v>
      </c>
      <c r="I76" s="527">
        <f>'28. Total Costs - Reg &amp; Nat'!$H$28</f>
        <v>2.5000000000000001E-3</v>
      </c>
      <c r="J76" s="527">
        <f>'28. Total Costs - Reg &amp; Nat'!$H$28</f>
        <v>2.5000000000000001E-3</v>
      </c>
      <c r="K76" s="527">
        <f>'28. Total Costs - Reg &amp; Nat'!$H$28</f>
        <v>2.5000000000000001E-3</v>
      </c>
      <c r="L76" s="527">
        <f>'28. Total Costs - Reg &amp; Nat'!$H$28</f>
        <v>2.5000000000000001E-3</v>
      </c>
      <c r="M76" s="527">
        <f>'28. Total Costs - Reg &amp; Nat'!$H$28</f>
        <v>2.5000000000000001E-3</v>
      </c>
      <c r="N76" s="527">
        <f>'28. Total Costs - Reg &amp; Nat'!$H$28</f>
        <v>2.5000000000000001E-3</v>
      </c>
      <c r="O76" s="527">
        <f>'28. Total Costs - Reg &amp; Nat'!$H$28</f>
        <v>2.5000000000000001E-3</v>
      </c>
      <c r="P76" s="527">
        <f>'28. Total Costs - Reg &amp; Nat'!$H$28</f>
        <v>2.5000000000000001E-3</v>
      </c>
      <c r="Q76" s="527">
        <f>'28. Total Costs - Reg &amp; Nat'!$H$28</f>
        <v>2.5000000000000001E-3</v>
      </c>
      <c r="R76" s="527">
        <f>'28. Total Costs - Reg &amp; Nat'!$H$28</f>
        <v>2.5000000000000001E-3</v>
      </c>
      <c r="S76" s="527">
        <f>'28. Total Costs - Reg &amp; Nat'!$H$28</f>
        <v>2.5000000000000001E-3</v>
      </c>
      <c r="T76" s="527">
        <f>'28. Total Costs - Reg &amp; Nat'!$H$28</f>
        <v>2.5000000000000001E-3</v>
      </c>
      <c r="U76" s="527">
        <f>'28. Total Costs - Reg &amp; Nat'!$H$28</f>
        <v>2.5000000000000001E-3</v>
      </c>
      <c r="V76" s="527">
        <f>'28. Total Costs - Reg &amp; Nat'!$H$28</f>
        <v>2.5000000000000001E-3</v>
      </c>
      <c r="W76" s="543">
        <f>SUM(C76:V76)</f>
        <v>5.000000000000001E-2</v>
      </c>
      <c r="X76" s="528">
        <f>W76/20</f>
        <v>2.5000000000000005E-3</v>
      </c>
    </row>
    <row r="77" spans="1:24">
      <c r="A77" s="126"/>
      <c r="B77" s="526"/>
      <c r="C77" s="527"/>
      <c r="D77" s="527"/>
      <c r="E77" s="527"/>
      <c r="F77" s="527"/>
      <c r="G77" s="527"/>
      <c r="H77" s="527"/>
      <c r="I77" s="527"/>
      <c r="J77" s="527"/>
      <c r="K77" s="527"/>
      <c r="L77" s="527"/>
      <c r="M77" s="527"/>
      <c r="N77" s="527"/>
      <c r="O77" s="527"/>
      <c r="P77" s="527"/>
      <c r="Q77" s="527"/>
      <c r="R77" s="527"/>
      <c r="S77" s="527"/>
      <c r="T77" s="527"/>
      <c r="U77" s="527"/>
      <c r="V77" s="527"/>
      <c r="W77" s="543"/>
      <c r="X77" s="528"/>
    </row>
    <row r="78" spans="1:24">
      <c r="A78" s="126"/>
      <c r="B78" s="529" t="s">
        <v>151</v>
      </c>
      <c r="C78" s="527"/>
      <c r="D78" s="527"/>
      <c r="E78" s="527"/>
      <c r="F78" s="527"/>
      <c r="G78" s="527"/>
      <c r="H78" s="527"/>
      <c r="I78" s="527"/>
      <c r="J78" s="527"/>
      <c r="K78" s="527"/>
      <c r="L78" s="527"/>
      <c r="M78" s="527"/>
      <c r="N78" s="527"/>
      <c r="O78" s="527"/>
      <c r="P78" s="527"/>
      <c r="Q78" s="527"/>
      <c r="R78" s="527"/>
      <c r="S78" s="527"/>
      <c r="T78" s="527"/>
      <c r="U78" s="527"/>
      <c r="V78" s="527"/>
      <c r="W78" s="543"/>
      <c r="X78" s="528"/>
    </row>
    <row r="79" spans="1:24" ht="38.25">
      <c r="A79" s="126"/>
      <c r="B79" s="526" t="s">
        <v>212</v>
      </c>
      <c r="C79" s="527">
        <f>'28. Total Costs - Reg &amp; Nat'!$H$26</f>
        <v>0.69340716000000002</v>
      </c>
      <c r="D79" s="527">
        <f>'28. Total Costs - Reg &amp; Nat'!$H$26</f>
        <v>0.69340716000000002</v>
      </c>
      <c r="E79" s="527">
        <f>'28. Total Costs - Reg &amp; Nat'!$H$26</f>
        <v>0.69340716000000002</v>
      </c>
      <c r="F79" s="527">
        <f>'28. Total Costs - Reg &amp; Nat'!$H$26</f>
        <v>0.69340716000000002</v>
      </c>
      <c r="G79" s="527">
        <f>'28. Total Costs - Reg &amp; Nat'!$H$26</f>
        <v>0.69340716000000002</v>
      </c>
      <c r="H79" s="527">
        <f>'28. Total Costs - Reg &amp; Nat'!$H$26</f>
        <v>0.69340716000000002</v>
      </c>
      <c r="I79" s="527">
        <f>'28. Total Costs - Reg &amp; Nat'!$H$26</f>
        <v>0.69340716000000002</v>
      </c>
      <c r="J79" s="527">
        <f>'28. Total Costs - Reg &amp; Nat'!$H$26</f>
        <v>0.69340716000000002</v>
      </c>
      <c r="K79" s="527">
        <f>'28. Total Costs - Reg &amp; Nat'!$H$26</f>
        <v>0.69340716000000002</v>
      </c>
      <c r="L79" s="527">
        <f>'28. Total Costs - Reg &amp; Nat'!$H$26</f>
        <v>0.69340716000000002</v>
      </c>
      <c r="M79" s="527">
        <f>'28. Total Costs - Reg &amp; Nat'!$H$26</f>
        <v>0.69340716000000002</v>
      </c>
      <c r="N79" s="527">
        <f>'28. Total Costs - Reg &amp; Nat'!$H$26</f>
        <v>0.69340716000000002</v>
      </c>
      <c r="O79" s="527">
        <f>'28. Total Costs - Reg &amp; Nat'!$H$26</f>
        <v>0.69340716000000002</v>
      </c>
      <c r="P79" s="527">
        <f>'28. Total Costs - Reg &amp; Nat'!$H$26</f>
        <v>0.69340716000000002</v>
      </c>
      <c r="Q79" s="527">
        <f>'28. Total Costs - Reg &amp; Nat'!$H$26</f>
        <v>0.69340716000000002</v>
      </c>
      <c r="R79" s="527">
        <f>'28. Total Costs - Reg &amp; Nat'!$H$26</f>
        <v>0.69340716000000002</v>
      </c>
      <c r="S79" s="527">
        <f>'28. Total Costs - Reg &amp; Nat'!$H$26</f>
        <v>0.69340716000000002</v>
      </c>
      <c r="T79" s="527">
        <f>'28. Total Costs - Reg &amp; Nat'!$H$26</f>
        <v>0.69340716000000002</v>
      </c>
      <c r="U79" s="527">
        <f>'28. Total Costs - Reg &amp; Nat'!$H$26</f>
        <v>0.69340716000000002</v>
      </c>
      <c r="V79" s="527">
        <f>'28. Total Costs - Reg &amp; Nat'!$H$26</f>
        <v>0.69340716000000002</v>
      </c>
      <c r="W79" s="543">
        <f>SUM(C79:V79)</f>
        <v>13.868143199999995</v>
      </c>
      <c r="X79" s="528">
        <f>W79/20</f>
        <v>0.6934071599999998</v>
      </c>
    </row>
    <row r="80" spans="1:24">
      <c r="A80" s="126"/>
      <c r="B80" s="526" t="s">
        <v>199</v>
      </c>
      <c r="C80" s="527">
        <f>'28. Total Costs - Reg &amp; Nat'!$H$27</f>
        <v>0.71333999999999997</v>
      </c>
      <c r="D80" s="527">
        <f>'28. Total Costs - Reg &amp; Nat'!$H$27</f>
        <v>0.71333999999999997</v>
      </c>
      <c r="E80" s="527">
        <f>'28. Total Costs - Reg &amp; Nat'!$H$27</f>
        <v>0.71333999999999997</v>
      </c>
      <c r="F80" s="527">
        <f>'28. Total Costs - Reg &amp; Nat'!$H$27</f>
        <v>0.71333999999999997</v>
      </c>
      <c r="G80" s="527">
        <f>'28. Total Costs - Reg &amp; Nat'!$H$27</f>
        <v>0.71333999999999997</v>
      </c>
      <c r="H80" s="527">
        <f>'28. Total Costs - Reg &amp; Nat'!$H$27</f>
        <v>0.71333999999999997</v>
      </c>
      <c r="I80" s="527">
        <f>'28. Total Costs - Reg &amp; Nat'!$H$27</f>
        <v>0.71333999999999997</v>
      </c>
      <c r="J80" s="527">
        <f>'28. Total Costs - Reg &amp; Nat'!$H$27</f>
        <v>0.71333999999999997</v>
      </c>
      <c r="K80" s="527">
        <f>'28. Total Costs - Reg &amp; Nat'!$H$27</f>
        <v>0.71333999999999997</v>
      </c>
      <c r="L80" s="527">
        <f>'28. Total Costs - Reg &amp; Nat'!$H$27</f>
        <v>0.71333999999999997</v>
      </c>
      <c r="M80" s="527">
        <f>'28. Total Costs - Reg &amp; Nat'!$H$27</f>
        <v>0.71333999999999997</v>
      </c>
      <c r="N80" s="527">
        <f>'28. Total Costs - Reg &amp; Nat'!$H$27</f>
        <v>0.71333999999999997</v>
      </c>
      <c r="O80" s="527">
        <f>'28. Total Costs - Reg &amp; Nat'!$H$27</f>
        <v>0.71333999999999997</v>
      </c>
      <c r="P80" s="527">
        <f>'28. Total Costs - Reg &amp; Nat'!$H$27</f>
        <v>0.71333999999999997</v>
      </c>
      <c r="Q80" s="527">
        <f>'28. Total Costs - Reg &amp; Nat'!$H$27</f>
        <v>0.71333999999999997</v>
      </c>
      <c r="R80" s="527">
        <f>'28. Total Costs - Reg &amp; Nat'!$H$27</f>
        <v>0.71333999999999997</v>
      </c>
      <c r="S80" s="527">
        <f>'28. Total Costs - Reg &amp; Nat'!$H$27</f>
        <v>0.71333999999999997</v>
      </c>
      <c r="T80" s="527">
        <f>'28. Total Costs - Reg &amp; Nat'!$H$27</f>
        <v>0.71333999999999997</v>
      </c>
      <c r="U80" s="527">
        <f>'28. Total Costs - Reg &amp; Nat'!$H$27</f>
        <v>0.71333999999999997</v>
      </c>
      <c r="V80" s="527">
        <f>'28. Total Costs - Reg &amp; Nat'!$H$27</f>
        <v>0.71333999999999997</v>
      </c>
      <c r="W80" s="543">
        <f>SUM(C80:V80)</f>
        <v>14.266800000000002</v>
      </c>
      <c r="X80" s="528">
        <f>W80/20</f>
        <v>0.71334000000000009</v>
      </c>
    </row>
    <row r="81" spans="1:24">
      <c r="A81" s="126"/>
      <c r="B81" s="526"/>
      <c r="C81" s="527"/>
      <c r="D81" s="527"/>
      <c r="E81" s="527"/>
      <c r="F81" s="527"/>
      <c r="G81" s="527"/>
      <c r="H81" s="527"/>
      <c r="I81" s="527"/>
      <c r="J81" s="527"/>
      <c r="K81" s="527"/>
      <c r="L81" s="527"/>
      <c r="M81" s="527"/>
      <c r="N81" s="527"/>
      <c r="O81" s="527"/>
      <c r="P81" s="527"/>
      <c r="Q81" s="527"/>
      <c r="R81" s="527"/>
      <c r="S81" s="527"/>
      <c r="T81" s="527"/>
      <c r="U81" s="527"/>
      <c r="V81" s="527"/>
      <c r="W81" s="543"/>
      <c r="X81" s="528"/>
    </row>
    <row r="82" spans="1:24">
      <c r="A82" s="126"/>
      <c r="B82" s="127"/>
      <c r="C82" s="527"/>
      <c r="D82" s="527"/>
      <c r="E82" s="527"/>
      <c r="F82" s="527"/>
      <c r="G82" s="527"/>
      <c r="H82" s="527"/>
      <c r="I82" s="527"/>
      <c r="J82" s="527"/>
      <c r="K82" s="527"/>
      <c r="L82" s="527"/>
      <c r="M82" s="527"/>
      <c r="N82" s="527"/>
      <c r="O82" s="527"/>
      <c r="P82" s="527"/>
      <c r="Q82" s="527"/>
      <c r="R82" s="527"/>
      <c r="S82" s="527"/>
      <c r="T82" s="527"/>
      <c r="U82" s="527"/>
      <c r="V82" s="527"/>
      <c r="W82" s="543"/>
      <c r="X82" s="528"/>
    </row>
    <row r="83" spans="1:24">
      <c r="A83" s="524"/>
      <c r="B83" s="257" t="s">
        <v>145</v>
      </c>
      <c r="C83" s="527">
        <f t="shared" ref="C83:V83" si="8">SUM(C66:C71)</f>
        <v>0.783084</v>
      </c>
      <c r="D83" s="527">
        <f t="shared" si="8"/>
        <v>0</v>
      </c>
      <c r="E83" s="527">
        <f t="shared" si="8"/>
        <v>0</v>
      </c>
      <c r="F83" s="527">
        <f t="shared" si="8"/>
        <v>0</v>
      </c>
      <c r="G83" s="527">
        <f t="shared" si="8"/>
        <v>0</v>
      </c>
      <c r="H83" s="527">
        <f t="shared" si="8"/>
        <v>0</v>
      </c>
      <c r="I83" s="527">
        <f t="shared" si="8"/>
        <v>0</v>
      </c>
      <c r="J83" s="527">
        <f t="shared" si="8"/>
        <v>0</v>
      </c>
      <c r="K83" s="527">
        <f t="shared" si="8"/>
        <v>0</v>
      </c>
      <c r="L83" s="527">
        <f t="shared" si="8"/>
        <v>0</v>
      </c>
      <c r="M83" s="527">
        <f t="shared" si="8"/>
        <v>0</v>
      </c>
      <c r="N83" s="527">
        <f t="shared" si="8"/>
        <v>0</v>
      </c>
      <c r="O83" s="527">
        <f t="shared" si="8"/>
        <v>0</v>
      </c>
      <c r="P83" s="527">
        <f t="shared" si="8"/>
        <v>0</v>
      </c>
      <c r="Q83" s="527">
        <f t="shared" si="8"/>
        <v>0</v>
      </c>
      <c r="R83" s="527">
        <f t="shared" si="8"/>
        <v>0</v>
      </c>
      <c r="S83" s="527">
        <f t="shared" si="8"/>
        <v>0</v>
      </c>
      <c r="T83" s="527">
        <f t="shared" si="8"/>
        <v>0</v>
      </c>
      <c r="U83" s="527">
        <f t="shared" si="8"/>
        <v>0</v>
      </c>
      <c r="V83" s="527">
        <f t="shared" si="8"/>
        <v>0</v>
      </c>
      <c r="W83" s="543">
        <f>SUM(C83:V83)</f>
        <v>0.783084</v>
      </c>
      <c r="X83" s="528">
        <f>W83/20</f>
        <v>3.91542E-2</v>
      </c>
    </row>
    <row r="84" spans="1:24">
      <c r="A84" s="524"/>
      <c r="B84" s="257" t="s">
        <v>149</v>
      </c>
      <c r="C84" s="527">
        <f t="shared" ref="C84:V84" si="9">SUM(C75:C80)</f>
        <v>2.2542471599999998</v>
      </c>
      <c r="D84" s="527">
        <f t="shared" si="9"/>
        <v>2.2542471599999998</v>
      </c>
      <c r="E84" s="527">
        <f t="shared" si="9"/>
        <v>2.2542471599999998</v>
      </c>
      <c r="F84" s="527">
        <f t="shared" si="9"/>
        <v>2.2542471599999998</v>
      </c>
      <c r="G84" s="527">
        <f t="shared" si="9"/>
        <v>2.2542471599999998</v>
      </c>
      <c r="H84" s="527">
        <f t="shared" si="9"/>
        <v>2.2542471599999998</v>
      </c>
      <c r="I84" s="527">
        <f t="shared" si="9"/>
        <v>2.2542471599999998</v>
      </c>
      <c r="J84" s="527">
        <f t="shared" si="9"/>
        <v>2.2542471599999998</v>
      </c>
      <c r="K84" s="527">
        <f t="shared" si="9"/>
        <v>2.2542471599999998</v>
      </c>
      <c r="L84" s="527">
        <f t="shared" si="9"/>
        <v>2.2542471599999998</v>
      </c>
      <c r="M84" s="527">
        <f t="shared" si="9"/>
        <v>2.2542471599999998</v>
      </c>
      <c r="N84" s="527">
        <f t="shared" si="9"/>
        <v>2.2542471599999998</v>
      </c>
      <c r="O84" s="527">
        <f t="shared" si="9"/>
        <v>2.2542471599999998</v>
      </c>
      <c r="P84" s="527">
        <f t="shared" si="9"/>
        <v>2.2542471599999998</v>
      </c>
      <c r="Q84" s="527">
        <f t="shared" si="9"/>
        <v>2.2542471599999998</v>
      </c>
      <c r="R84" s="527">
        <f t="shared" si="9"/>
        <v>2.2542471599999998</v>
      </c>
      <c r="S84" s="527">
        <f t="shared" si="9"/>
        <v>2.2542471599999998</v>
      </c>
      <c r="T84" s="527">
        <f t="shared" si="9"/>
        <v>2.2542471599999998</v>
      </c>
      <c r="U84" s="527">
        <f t="shared" si="9"/>
        <v>2.2542471599999998</v>
      </c>
      <c r="V84" s="527">
        <f t="shared" si="9"/>
        <v>2.2542471599999998</v>
      </c>
      <c r="W84" s="543">
        <f>SUM(C84:V84)</f>
        <v>45.084943199999984</v>
      </c>
      <c r="X84" s="528">
        <f>W84/20</f>
        <v>2.2542471599999994</v>
      </c>
    </row>
    <row r="85" spans="1:24">
      <c r="A85" s="524"/>
      <c r="B85" s="112" t="s">
        <v>144</v>
      </c>
      <c r="C85" s="549">
        <f>SUM(C83:C84)</f>
        <v>3.0373311599999999</v>
      </c>
      <c r="D85" s="549">
        <f t="shared" ref="D85:V85" si="10">SUM(D83:D84)</f>
        <v>2.2542471599999998</v>
      </c>
      <c r="E85" s="549">
        <f t="shared" si="10"/>
        <v>2.2542471599999998</v>
      </c>
      <c r="F85" s="549">
        <f t="shared" si="10"/>
        <v>2.2542471599999998</v>
      </c>
      <c r="G85" s="549">
        <f t="shared" si="10"/>
        <v>2.2542471599999998</v>
      </c>
      <c r="H85" s="549">
        <f t="shared" si="10"/>
        <v>2.2542471599999998</v>
      </c>
      <c r="I85" s="549">
        <f t="shared" si="10"/>
        <v>2.2542471599999998</v>
      </c>
      <c r="J85" s="549">
        <f t="shared" si="10"/>
        <v>2.2542471599999998</v>
      </c>
      <c r="K85" s="549">
        <f t="shared" si="10"/>
        <v>2.2542471599999998</v>
      </c>
      <c r="L85" s="549">
        <f t="shared" si="10"/>
        <v>2.2542471599999998</v>
      </c>
      <c r="M85" s="549">
        <f t="shared" si="10"/>
        <v>2.2542471599999998</v>
      </c>
      <c r="N85" s="549">
        <f t="shared" si="10"/>
        <v>2.2542471599999998</v>
      </c>
      <c r="O85" s="549">
        <f t="shared" si="10"/>
        <v>2.2542471599999998</v>
      </c>
      <c r="P85" s="549">
        <f t="shared" si="10"/>
        <v>2.2542471599999998</v>
      </c>
      <c r="Q85" s="549">
        <f t="shared" si="10"/>
        <v>2.2542471599999998</v>
      </c>
      <c r="R85" s="549">
        <f t="shared" si="10"/>
        <v>2.2542471599999998</v>
      </c>
      <c r="S85" s="549">
        <f t="shared" si="10"/>
        <v>2.2542471599999998</v>
      </c>
      <c r="T85" s="549">
        <f t="shared" si="10"/>
        <v>2.2542471599999998</v>
      </c>
      <c r="U85" s="549">
        <f t="shared" si="10"/>
        <v>2.2542471599999998</v>
      </c>
      <c r="V85" s="549">
        <f t="shared" si="10"/>
        <v>2.2542471599999998</v>
      </c>
      <c r="W85" s="544">
        <f>SUM(C85:V85)</f>
        <v>45.868027199999979</v>
      </c>
      <c r="X85" s="131">
        <f>W85/20</f>
        <v>2.2934013599999989</v>
      </c>
    </row>
    <row r="86" spans="1:24" s="343" customFormat="1">
      <c r="A86" s="129"/>
      <c r="B86" s="472" t="s">
        <v>146</v>
      </c>
      <c r="C86" s="530">
        <v>0.96618357487922713</v>
      </c>
      <c r="D86" s="530">
        <v>0.93351070036640305</v>
      </c>
      <c r="E86" s="530">
        <v>0.90194270566802237</v>
      </c>
      <c r="F86" s="530">
        <v>0.87144222769857238</v>
      </c>
      <c r="G86" s="530">
        <v>0.84197316685852419</v>
      </c>
      <c r="H86" s="530">
        <v>0.81350064430775282</v>
      </c>
      <c r="I86" s="530">
        <v>0.78599096068381913</v>
      </c>
      <c r="J86" s="530">
        <v>0.75941155621625056</v>
      </c>
      <c r="K86" s="530">
        <v>0.73373097218961414</v>
      </c>
      <c r="L86" s="530">
        <v>0.70891881370977217</v>
      </c>
      <c r="M86" s="530">
        <v>0.68494571372924851</v>
      </c>
      <c r="N86" s="530">
        <v>0.66178329828912896</v>
      </c>
      <c r="O86" s="530">
        <v>0.63940415293635666</v>
      </c>
      <c r="P86" s="530">
        <v>0.61778179027667302</v>
      </c>
      <c r="Q86" s="530">
        <v>0.59689061862480497</v>
      </c>
      <c r="R86" s="530">
        <v>0.57670591171478747</v>
      </c>
      <c r="S86" s="530">
        <v>0.55720377943457733</v>
      </c>
      <c r="T86" s="530">
        <v>0.53836113955031628</v>
      </c>
      <c r="U86" s="530">
        <v>0.52015569038677911</v>
      </c>
      <c r="V86" s="530">
        <v>0.50256588443167061</v>
      </c>
      <c r="W86" s="543"/>
      <c r="X86" s="531"/>
    </row>
    <row r="87" spans="1:24" s="358" customFormat="1">
      <c r="A87" s="129"/>
      <c r="B87" s="138" t="s">
        <v>1069</v>
      </c>
      <c r="C87" s="132">
        <f>C86*C85</f>
        <v>2.9346194782608697</v>
      </c>
      <c r="D87" s="132">
        <f t="shared" ref="D87:V87" si="11">D86*D85</f>
        <v>2.1043638451305751</v>
      </c>
      <c r="E87" s="132">
        <f t="shared" si="11"/>
        <v>2.0332017827348552</v>
      </c>
      <c r="F87" s="132">
        <f t="shared" si="11"/>
        <v>1.96444616689358</v>
      </c>
      <c r="G87" s="132">
        <f t="shared" si="11"/>
        <v>1.8980156201870342</v>
      </c>
      <c r="H87" s="132">
        <f t="shared" si="11"/>
        <v>1.8338315170889219</v>
      </c>
      <c r="I87" s="132">
        <f t="shared" si="11"/>
        <v>1.7718178909071707</v>
      </c>
      <c r="J87" s="132">
        <f t="shared" si="11"/>
        <v>1.711901343871663</v>
      </c>
      <c r="K87" s="132">
        <f t="shared" si="11"/>
        <v>1.6540109602624764</v>
      </c>
      <c r="L87" s="132">
        <f t="shared" si="11"/>
        <v>1.5980782224758228</v>
      </c>
      <c r="M87" s="132">
        <f t="shared" si="11"/>
        <v>1.5440369299283314</v>
      </c>
      <c r="N87" s="132">
        <f t="shared" si="11"/>
        <v>1.4918231207037016</v>
      </c>
      <c r="O87" s="132">
        <f t="shared" si="11"/>
        <v>1.4413749958489877</v>
      </c>
      <c r="P87" s="132">
        <f t="shared" si="11"/>
        <v>1.3926328462309057</v>
      </c>
      <c r="Q87" s="132">
        <f t="shared" si="11"/>
        <v>1.3455389818656096</v>
      </c>
      <c r="R87" s="132">
        <f t="shared" si="11"/>
        <v>1.3000376636382702</v>
      </c>
      <c r="S87" s="132">
        <f t="shared" si="11"/>
        <v>1.2560750373316623</v>
      </c>
      <c r="T87" s="132">
        <f t="shared" si="11"/>
        <v>1.213599069885664</v>
      </c>
      <c r="U87" s="132">
        <f t="shared" si="11"/>
        <v>1.1725594878122361</v>
      </c>
      <c r="V87" s="132">
        <f t="shared" si="11"/>
        <v>1.1329077176929816</v>
      </c>
      <c r="W87" s="544">
        <f>SUM(C87:V87)</f>
        <v>32.794872678751325</v>
      </c>
      <c r="X87" s="131"/>
    </row>
    <row r="88" spans="1:24" ht="13.5" thickBot="1">
      <c r="A88" s="532"/>
      <c r="B88" s="533"/>
      <c r="C88" s="537"/>
      <c r="D88" s="537"/>
      <c r="E88" s="537"/>
      <c r="F88" s="537"/>
      <c r="G88" s="537"/>
      <c r="H88" s="537"/>
      <c r="I88" s="537"/>
      <c r="J88" s="537"/>
      <c r="K88" s="537"/>
      <c r="L88" s="537"/>
      <c r="M88" s="537"/>
      <c r="N88" s="537"/>
      <c r="O88" s="537"/>
      <c r="P88" s="537"/>
      <c r="Q88" s="537"/>
      <c r="R88" s="537"/>
      <c r="S88" s="537"/>
      <c r="T88" s="537"/>
      <c r="U88" s="537"/>
      <c r="V88" s="537"/>
      <c r="W88" s="545"/>
      <c r="X88" s="535"/>
    </row>
    <row r="89" spans="1:24">
      <c r="A89" s="521"/>
      <c r="B89" s="133"/>
      <c r="C89" s="522"/>
      <c r="D89" s="522"/>
      <c r="E89" s="522"/>
      <c r="F89" s="522"/>
      <c r="G89" s="522"/>
      <c r="H89" s="522"/>
      <c r="I89" s="522"/>
      <c r="J89" s="522"/>
      <c r="K89" s="522"/>
      <c r="L89" s="522"/>
      <c r="M89" s="522"/>
      <c r="N89" s="522"/>
      <c r="O89" s="522"/>
      <c r="P89" s="522"/>
      <c r="Q89" s="522"/>
      <c r="R89" s="522"/>
      <c r="S89" s="522"/>
      <c r="T89" s="522"/>
      <c r="U89" s="522"/>
      <c r="V89" s="522"/>
      <c r="W89" s="541"/>
      <c r="X89" s="523"/>
    </row>
    <row r="90" spans="1:24">
      <c r="A90" s="126" t="s">
        <v>387</v>
      </c>
      <c r="B90" s="112"/>
      <c r="C90" s="257"/>
      <c r="D90" s="257"/>
      <c r="E90" s="257"/>
      <c r="F90" s="257"/>
      <c r="G90" s="257"/>
      <c r="H90" s="257"/>
      <c r="I90" s="257"/>
      <c r="J90" s="257"/>
      <c r="K90" s="257"/>
      <c r="L90" s="257"/>
      <c r="M90" s="257"/>
      <c r="N90" s="257"/>
      <c r="O90" s="257"/>
      <c r="P90" s="257"/>
      <c r="Q90" s="257"/>
      <c r="R90" s="257"/>
      <c r="S90" s="257"/>
      <c r="T90" s="257"/>
      <c r="U90" s="257"/>
      <c r="V90" s="257"/>
      <c r="W90" s="542"/>
      <c r="X90" s="525"/>
    </row>
    <row r="91" spans="1:24">
      <c r="A91" s="126"/>
      <c r="B91" s="127" t="s">
        <v>207</v>
      </c>
      <c r="C91" s="257"/>
      <c r="D91" s="257"/>
      <c r="E91" s="257"/>
      <c r="F91" s="257"/>
      <c r="G91" s="257"/>
      <c r="H91" s="257"/>
      <c r="I91" s="257"/>
      <c r="J91" s="257"/>
      <c r="K91" s="257"/>
      <c r="L91" s="257"/>
      <c r="M91" s="257"/>
      <c r="N91" s="257"/>
      <c r="O91" s="257"/>
      <c r="P91" s="257"/>
      <c r="Q91" s="257"/>
      <c r="R91" s="257"/>
      <c r="S91" s="257"/>
      <c r="T91" s="257"/>
      <c r="U91" s="257"/>
      <c r="V91" s="257"/>
      <c r="W91" s="542"/>
      <c r="X91" s="525"/>
    </row>
    <row r="92" spans="1:24">
      <c r="A92" s="126"/>
      <c r="B92" s="128" t="s">
        <v>150</v>
      </c>
      <c r="C92" s="257"/>
      <c r="D92" s="257"/>
      <c r="E92" s="257"/>
      <c r="F92" s="257"/>
      <c r="G92" s="257"/>
      <c r="H92" s="257"/>
      <c r="I92" s="257"/>
      <c r="J92" s="257"/>
      <c r="K92" s="257"/>
      <c r="L92" s="257"/>
      <c r="M92" s="257"/>
      <c r="N92" s="257"/>
      <c r="O92" s="257"/>
      <c r="P92" s="257"/>
      <c r="Q92" s="257"/>
      <c r="R92" s="257"/>
      <c r="S92" s="257"/>
      <c r="T92" s="257"/>
      <c r="U92" s="257"/>
      <c r="V92" s="257"/>
      <c r="W92" s="542"/>
      <c r="X92" s="525"/>
    </row>
    <row r="93" spans="1:24" ht="38.25">
      <c r="A93" s="126"/>
      <c r="B93" s="526" t="s">
        <v>448</v>
      </c>
      <c r="C93" s="527">
        <f>'28. Total Costs - Reg &amp; Nat'!J15</f>
        <v>3.6592E-2</v>
      </c>
      <c r="D93" s="527">
        <v>0</v>
      </c>
      <c r="E93" s="527">
        <v>0</v>
      </c>
      <c r="F93" s="527">
        <v>0</v>
      </c>
      <c r="G93" s="527">
        <v>0</v>
      </c>
      <c r="H93" s="527">
        <v>0</v>
      </c>
      <c r="I93" s="527">
        <v>0</v>
      </c>
      <c r="J93" s="527">
        <v>0</v>
      </c>
      <c r="K93" s="527">
        <v>0</v>
      </c>
      <c r="L93" s="527">
        <v>0</v>
      </c>
      <c r="M93" s="527">
        <v>0</v>
      </c>
      <c r="N93" s="527">
        <v>0</v>
      </c>
      <c r="O93" s="527">
        <v>0</v>
      </c>
      <c r="P93" s="527">
        <v>0</v>
      </c>
      <c r="Q93" s="527">
        <v>0</v>
      </c>
      <c r="R93" s="527">
        <v>0</v>
      </c>
      <c r="S93" s="527">
        <v>0</v>
      </c>
      <c r="T93" s="527">
        <v>0</v>
      </c>
      <c r="U93" s="527">
        <v>0</v>
      </c>
      <c r="V93" s="527">
        <v>0</v>
      </c>
      <c r="W93" s="543">
        <f>SUM(C93:V93)</f>
        <v>3.6592E-2</v>
      </c>
      <c r="X93" s="528">
        <f>W93/20</f>
        <v>1.8296E-3</v>
      </c>
    </row>
    <row r="94" spans="1:24" ht="25.5">
      <c r="A94" s="126"/>
      <c r="B94" s="526" t="s">
        <v>210</v>
      </c>
      <c r="C94" s="527">
        <f>'28. Total Costs - Reg &amp; Nat'!J16</f>
        <v>8.0666000000000002E-2</v>
      </c>
      <c r="D94" s="527">
        <v>0</v>
      </c>
      <c r="E94" s="527">
        <v>0</v>
      </c>
      <c r="F94" s="527">
        <v>0</v>
      </c>
      <c r="G94" s="527">
        <v>0</v>
      </c>
      <c r="H94" s="527">
        <v>0</v>
      </c>
      <c r="I94" s="527">
        <v>0</v>
      </c>
      <c r="J94" s="527">
        <v>0</v>
      </c>
      <c r="K94" s="527">
        <v>0</v>
      </c>
      <c r="L94" s="527">
        <v>0</v>
      </c>
      <c r="M94" s="527">
        <v>0</v>
      </c>
      <c r="N94" s="527">
        <v>0</v>
      </c>
      <c r="O94" s="527">
        <v>0</v>
      </c>
      <c r="P94" s="527">
        <v>0</v>
      </c>
      <c r="Q94" s="527">
        <v>0</v>
      </c>
      <c r="R94" s="527">
        <v>0</v>
      </c>
      <c r="S94" s="527">
        <v>0</v>
      </c>
      <c r="T94" s="527">
        <v>0</v>
      </c>
      <c r="U94" s="527">
        <v>0</v>
      </c>
      <c r="V94" s="527">
        <v>0</v>
      </c>
      <c r="W94" s="543">
        <f>SUM(C94:V94)</f>
        <v>8.0666000000000002E-2</v>
      </c>
      <c r="X94" s="528">
        <f>W94/20</f>
        <v>4.0333000000000001E-3</v>
      </c>
    </row>
    <row r="95" spans="1:24" ht="25.5">
      <c r="A95" s="126"/>
      <c r="B95" s="526" t="s">
        <v>325</v>
      </c>
      <c r="C95" s="527">
        <f>'28. Total Costs - Reg &amp; Nat'!J18</f>
        <v>2.3800000000000002E-3</v>
      </c>
      <c r="D95" s="527">
        <v>0</v>
      </c>
      <c r="E95" s="527">
        <v>0</v>
      </c>
      <c r="F95" s="527">
        <v>0</v>
      </c>
      <c r="G95" s="527">
        <v>0</v>
      </c>
      <c r="H95" s="527">
        <v>0</v>
      </c>
      <c r="I95" s="527">
        <v>0</v>
      </c>
      <c r="J95" s="527">
        <v>0</v>
      </c>
      <c r="K95" s="527">
        <v>0</v>
      </c>
      <c r="L95" s="527">
        <v>0</v>
      </c>
      <c r="M95" s="527">
        <v>0</v>
      </c>
      <c r="N95" s="527">
        <v>0</v>
      </c>
      <c r="O95" s="527">
        <v>0</v>
      </c>
      <c r="P95" s="527">
        <v>0</v>
      </c>
      <c r="Q95" s="527">
        <v>0</v>
      </c>
      <c r="R95" s="527">
        <v>0</v>
      </c>
      <c r="S95" s="527">
        <v>0</v>
      </c>
      <c r="T95" s="527">
        <v>0</v>
      </c>
      <c r="U95" s="527">
        <v>0</v>
      </c>
      <c r="V95" s="527">
        <v>0</v>
      </c>
      <c r="W95" s="543">
        <f>SUM(C95:V95)</f>
        <v>2.3800000000000002E-3</v>
      </c>
      <c r="X95" s="528">
        <f>W95/20</f>
        <v>1.1900000000000001E-4</v>
      </c>
    </row>
    <row r="96" spans="1:24">
      <c r="A96" s="126"/>
      <c r="B96" s="526"/>
      <c r="C96" s="527"/>
      <c r="D96" s="527"/>
      <c r="E96" s="527"/>
      <c r="F96" s="527"/>
      <c r="G96" s="527"/>
      <c r="H96" s="527"/>
      <c r="I96" s="527"/>
      <c r="J96" s="527"/>
      <c r="K96" s="527"/>
      <c r="L96" s="527"/>
      <c r="M96" s="527"/>
      <c r="N96" s="527"/>
      <c r="O96" s="527"/>
      <c r="P96" s="527"/>
      <c r="Q96" s="527"/>
      <c r="R96" s="527"/>
      <c r="S96" s="527"/>
      <c r="T96" s="527"/>
      <c r="U96" s="527"/>
      <c r="V96" s="527"/>
      <c r="W96" s="543"/>
      <c r="X96" s="528"/>
    </row>
    <row r="97" spans="1:24">
      <c r="A97" s="126"/>
      <c r="B97" s="529" t="s">
        <v>151</v>
      </c>
      <c r="C97" s="527"/>
      <c r="D97" s="527"/>
      <c r="E97" s="527"/>
      <c r="F97" s="527"/>
      <c r="G97" s="527"/>
      <c r="H97" s="527"/>
      <c r="I97" s="527"/>
      <c r="J97" s="527"/>
      <c r="K97" s="527"/>
      <c r="L97" s="527"/>
      <c r="M97" s="527"/>
      <c r="N97" s="527"/>
      <c r="O97" s="527"/>
      <c r="P97" s="527"/>
      <c r="Q97" s="527"/>
      <c r="R97" s="527"/>
      <c r="S97" s="527"/>
      <c r="T97" s="527"/>
      <c r="U97" s="527"/>
      <c r="V97" s="527"/>
      <c r="W97" s="543"/>
      <c r="X97" s="528"/>
    </row>
    <row r="98" spans="1:24" ht="38.25">
      <c r="A98" s="126"/>
      <c r="B98" s="526" t="s">
        <v>211</v>
      </c>
      <c r="C98" s="527">
        <f>'28. Total Costs - Reg &amp; Nat'!J17</f>
        <v>2.4E-2</v>
      </c>
      <c r="D98" s="527">
        <v>0</v>
      </c>
      <c r="E98" s="527">
        <v>0</v>
      </c>
      <c r="F98" s="527">
        <v>0</v>
      </c>
      <c r="G98" s="527">
        <v>0</v>
      </c>
      <c r="H98" s="527">
        <v>0</v>
      </c>
      <c r="I98" s="527">
        <v>0</v>
      </c>
      <c r="J98" s="527">
        <v>0</v>
      </c>
      <c r="K98" s="527">
        <v>0</v>
      </c>
      <c r="L98" s="527">
        <v>0</v>
      </c>
      <c r="M98" s="527">
        <v>0</v>
      </c>
      <c r="N98" s="527">
        <v>0</v>
      </c>
      <c r="O98" s="527">
        <v>0</v>
      </c>
      <c r="P98" s="527">
        <v>0</v>
      </c>
      <c r="Q98" s="527">
        <v>0</v>
      </c>
      <c r="R98" s="527">
        <v>0</v>
      </c>
      <c r="S98" s="527">
        <v>0</v>
      </c>
      <c r="T98" s="527">
        <v>0</v>
      </c>
      <c r="U98" s="527">
        <v>0</v>
      </c>
      <c r="V98" s="527">
        <v>0</v>
      </c>
      <c r="W98" s="543">
        <f>SUM(C98:V98)</f>
        <v>2.4E-2</v>
      </c>
      <c r="X98" s="528">
        <f>W98/20</f>
        <v>1.2000000000000001E-3</v>
      </c>
    </row>
    <row r="99" spans="1:24">
      <c r="A99" s="126"/>
      <c r="B99" s="526"/>
      <c r="C99" s="527"/>
      <c r="D99" s="527"/>
      <c r="E99" s="527"/>
      <c r="F99" s="527"/>
      <c r="G99" s="527"/>
      <c r="H99" s="527"/>
      <c r="I99" s="527"/>
      <c r="J99" s="527"/>
      <c r="K99" s="527"/>
      <c r="L99" s="527"/>
      <c r="M99" s="527"/>
      <c r="N99" s="527"/>
      <c r="O99" s="527"/>
      <c r="P99" s="527"/>
      <c r="Q99" s="527"/>
      <c r="R99" s="527"/>
      <c r="S99" s="527"/>
      <c r="T99" s="527"/>
      <c r="U99" s="527"/>
      <c r="V99" s="527"/>
      <c r="W99" s="543"/>
      <c r="X99" s="528"/>
    </row>
    <row r="100" spans="1:24">
      <c r="A100" s="126"/>
      <c r="B100" s="127" t="s">
        <v>208</v>
      </c>
      <c r="C100" s="527"/>
      <c r="D100" s="527"/>
      <c r="E100" s="527"/>
      <c r="F100" s="527"/>
      <c r="G100" s="527"/>
      <c r="H100" s="527"/>
      <c r="I100" s="527"/>
      <c r="J100" s="527"/>
      <c r="K100" s="527"/>
      <c r="L100" s="527"/>
      <c r="M100" s="527"/>
      <c r="N100" s="527"/>
      <c r="O100" s="527"/>
      <c r="P100" s="527"/>
      <c r="Q100" s="527"/>
      <c r="R100" s="527"/>
      <c r="S100" s="527"/>
      <c r="T100" s="527"/>
      <c r="U100" s="527"/>
      <c r="V100" s="527"/>
      <c r="W100" s="543"/>
      <c r="X100" s="528"/>
    </row>
    <row r="101" spans="1:24">
      <c r="A101" s="126"/>
      <c r="B101" s="128" t="s">
        <v>150</v>
      </c>
      <c r="C101" s="527"/>
      <c r="D101" s="527"/>
      <c r="E101" s="527"/>
      <c r="F101" s="527"/>
      <c r="G101" s="527"/>
      <c r="H101" s="527"/>
      <c r="I101" s="527"/>
      <c r="J101" s="527"/>
      <c r="K101" s="527"/>
      <c r="L101" s="527"/>
      <c r="M101" s="527"/>
      <c r="N101" s="527"/>
      <c r="O101" s="527"/>
      <c r="P101" s="527"/>
      <c r="Q101" s="527"/>
      <c r="R101" s="527"/>
      <c r="S101" s="527"/>
      <c r="T101" s="527"/>
      <c r="U101" s="527"/>
      <c r="V101" s="527"/>
      <c r="W101" s="543"/>
      <c r="X101" s="528"/>
    </row>
    <row r="102" spans="1:24" ht="51">
      <c r="A102" s="126"/>
      <c r="B102" s="526" t="s">
        <v>213</v>
      </c>
      <c r="C102" s="527">
        <f>'28. Total Costs - Reg &amp; Nat'!$J$25</f>
        <v>0.25800000000000001</v>
      </c>
      <c r="D102" s="527">
        <f>'28. Total Costs - Reg &amp; Nat'!$J$25</f>
        <v>0.25800000000000001</v>
      </c>
      <c r="E102" s="527">
        <f>'28. Total Costs - Reg &amp; Nat'!$J$25</f>
        <v>0.25800000000000001</v>
      </c>
      <c r="F102" s="527">
        <f>'28. Total Costs - Reg &amp; Nat'!$J$25</f>
        <v>0.25800000000000001</v>
      </c>
      <c r="G102" s="527">
        <f>'28. Total Costs - Reg &amp; Nat'!$J$25</f>
        <v>0.25800000000000001</v>
      </c>
      <c r="H102" s="527">
        <f>'28. Total Costs - Reg &amp; Nat'!$J$25</f>
        <v>0.25800000000000001</v>
      </c>
      <c r="I102" s="527">
        <f>'28. Total Costs - Reg &amp; Nat'!$J$25</f>
        <v>0.25800000000000001</v>
      </c>
      <c r="J102" s="527">
        <f>'28. Total Costs - Reg &amp; Nat'!$J$25</f>
        <v>0.25800000000000001</v>
      </c>
      <c r="K102" s="527">
        <f>'28. Total Costs - Reg &amp; Nat'!$J$25</f>
        <v>0.25800000000000001</v>
      </c>
      <c r="L102" s="527">
        <f>'28. Total Costs - Reg &amp; Nat'!$J$25</f>
        <v>0.25800000000000001</v>
      </c>
      <c r="M102" s="527">
        <f>'28. Total Costs - Reg &amp; Nat'!$J$25</f>
        <v>0.25800000000000001</v>
      </c>
      <c r="N102" s="527">
        <f>'28. Total Costs - Reg &amp; Nat'!$J$25</f>
        <v>0.25800000000000001</v>
      </c>
      <c r="O102" s="527">
        <f>'28. Total Costs - Reg &amp; Nat'!$J$25</f>
        <v>0.25800000000000001</v>
      </c>
      <c r="P102" s="527">
        <f>'28. Total Costs - Reg &amp; Nat'!$J$25</f>
        <v>0.25800000000000001</v>
      </c>
      <c r="Q102" s="527">
        <f>'28. Total Costs - Reg &amp; Nat'!$J$25</f>
        <v>0.25800000000000001</v>
      </c>
      <c r="R102" s="527">
        <f>'28. Total Costs - Reg &amp; Nat'!$J$25</f>
        <v>0.25800000000000001</v>
      </c>
      <c r="S102" s="527">
        <f>'28. Total Costs - Reg &amp; Nat'!$J$25</f>
        <v>0.25800000000000001</v>
      </c>
      <c r="T102" s="527">
        <f>'28. Total Costs - Reg &amp; Nat'!$J$25</f>
        <v>0.25800000000000001</v>
      </c>
      <c r="U102" s="527">
        <f>'28. Total Costs - Reg &amp; Nat'!$J$25</f>
        <v>0.25800000000000001</v>
      </c>
      <c r="V102" s="527">
        <f>'28. Total Costs - Reg &amp; Nat'!$J$25</f>
        <v>0.25800000000000001</v>
      </c>
      <c r="W102" s="543">
        <f>SUM(C102:V102)</f>
        <v>5.16</v>
      </c>
      <c r="X102" s="528">
        <f>W102/20</f>
        <v>0.25800000000000001</v>
      </c>
    </row>
    <row r="103" spans="1:24" ht="25.5">
      <c r="A103" s="126"/>
      <c r="B103" s="526" t="s">
        <v>326</v>
      </c>
      <c r="C103" s="527">
        <f>'28. Total Costs - Reg &amp; Nat'!$J$28</f>
        <v>1E-3</v>
      </c>
      <c r="D103" s="527">
        <f>'28. Total Costs - Reg &amp; Nat'!$J$28</f>
        <v>1E-3</v>
      </c>
      <c r="E103" s="527">
        <f>'28. Total Costs - Reg &amp; Nat'!$J$28</f>
        <v>1E-3</v>
      </c>
      <c r="F103" s="527">
        <f>'28. Total Costs - Reg &amp; Nat'!$J$28</f>
        <v>1E-3</v>
      </c>
      <c r="G103" s="527">
        <f>'28. Total Costs - Reg &amp; Nat'!$J$28</f>
        <v>1E-3</v>
      </c>
      <c r="H103" s="527">
        <f>'28. Total Costs - Reg &amp; Nat'!$J$28</f>
        <v>1E-3</v>
      </c>
      <c r="I103" s="527">
        <f>'28. Total Costs - Reg &amp; Nat'!$J$28</f>
        <v>1E-3</v>
      </c>
      <c r="J103" s="527">
        <f>'28. Total Costs - Reg &amp; Nat'!$J$28</f>
        <v>1E-3</v>
      </c>
      <c r="K103" s="527">
        <f>'28. Total Costs - Reg &amp; Nat'!$J$28</f>
        <v>1E-3</v>
      </c>
      <c r="L103" s="527">
        <f>'28. Total Costs - Reg &amp; Nat'!$J$28</f>
        <v>1E-3</v>
      </c>
      <c r="M103" s="527">
        <f>'28. Total Costs - Reg &amp; Nat'!$J$28</f>
        <v>1E-3</v>
      </c>
      <c r="N103" s="527">
        <f>'28. Total Costs - Reg &amp; Nat'!$J$28</f>
        <v>1E-3</v>
      </c>
      <c r="O103" s="527">
        <f>'28. Total Costs - Reg &amp; Nat'!$J$28</f>
        <v>1E-3</v>
      </c>
      <c r="P103" s="527">
        <f>'28. Total Costs - Reg &amp; Nat'!$J$28</f>
        <v>1E-3</v>
      </c>
      <c r="Q103" s="527">
        <f>'28. Total Costs - Reg &amp; Nat'!$J$28</f>
        <v>1E-3</v>
      </c>
      <c r="R103" s="527">
        <f>'28. Total Costs - Reg &amp; Nat'!$J$28</f>
        <v>1E-3</v>
      </c>
      <c r="S103" s="527">
        <f>'28. Total Costs - Reg &amp; Nat'!$J$28</f>
        <v>1E-3</v>
      </c>
      <c r="T103" s="527">
        <f>'28. Total Costs - Reg &amp; Nat'!$J$28</f>
        <v>1E-3</v>
      </c>
      <c r="U103" s="527">
        <f>'28. Total Costs - Reg &amp; Nat'!$J$28</f>
        <v>1E-3</v>
      </c>
      <c r="V103" s="527">
        <f>'28. Total Costs - Reg &amp; Nat'!$J$28</f>
        <v>1E-3</v>
      </c>
      <c r="W103" s="543">
        <f>SUM(C103:V103)</f>
        <v>2.0000000000000011E-2</v>
      </c>
      <c r="X103" s="528">
        <f>W103/20</f>
        <v>1.0000000000000005E-3</v>
      </c>
    </row>
    <row r="104" spans="1:24">
      <c r="A104" s="126"/>
      <c r="B104" s="526"/>
      <c r="C104" s="527"/>
      <c r="D104" s="527"/>
      <c r="E104" s="527"/>
      <c r="F104" s="527"/>
      <c r="G104" s="527"/>
      <c r="H104" s="527"/>
      <c r="I104" s="527"/>
      <c r="J104" s="527"/>
      <c r="K104" s="527"/>
      <c r="L104" s="527"/>
      <c r="M104" s="527"/>
      <c r="N104" s="527"/>
      <c r="O104" s="527"/>
      <c r="P104" s="527"/>
      <c r="Q104" s="527"/>
      <c r="R104" s="527"/>
      <c r="S104" s="527"/>
      <c r="T104" s="527"/>
      <c r="U104" s="527"/>
      <c r="V104" s="527"/>
      <c r="W104" s="543"/>
      <c r="X104" s="528"/>
    </row>
    <row r="105" spans="1:24">
      <c r="A105" s="126"/>
      <c r="B105" s="529" t="s">
        <v>151</v>
      </c>
      <c r="C105" s="527"/>
      <c r="D105" s="527"/>
      <c r="E105" s="527"/>
      <c r="F105" s="527"/>
      <c r="G105" s="527"/>
      <c r="H105" s="527"/>
      <c r="I105" s="527"/>
      <c r="J105" s="527"/>
      <c r="K105" s="527"/>
      <c r="L105" s="527"/>
      <c r="M105" s="527"/>
      <c r="N105" s="527"/>
      <c r="O105" s="527"/>
      <c r="P105" s="527"/>
      <c r="Q105" s="527"/>
      <c r="R105" s="527"/>
      <c r="S105" s="527"/>
      <c r="T105" s="527"/>
      <c r="U105" s="527"/>
      <c r="V105" s="527"/>
      <c r="W105" s="543"/>
      <c r="X105" s="528"/>
    </row>
    <row r="106" spans="1:24" ht="38.25">
      <c r="A106" s="126"/>
      <c r="B106" s="526" t="s">
        <v>212</v>
      </c>
      <c r="C106" s="527">
        <f>'28. Total Costs - Reg &amp; Nat'!$J$26</f>
        <v>1.8592384</v>
      </c>
      <c r="D106" s="527">
        <f>'28. Total Costs - Reg &amp; Nat'!$J$26</f>
        <v>1.8592384</v>
      </c>
      <c r="E106" s="527">
        <f>'28. Total Costs - Reg &amp; Nat'!$J$26</f>
        <v>1.8592384</v>
      </c>
      <c r="F106" s="527">
        <f>'28. Total Costs - Reg &amp; Nat'!$J$26</f>
        <v>1.8592384</v>
      </c>
      <c r="G106" s="527">
        <f>'28. Total Costs - Reg &amp; Nat'!$J$26</f>
        <v>1.8592384</v>
      </c>
      <c r="H106" s="527">
        <f>'28. Total Costs - Reg &amp; Nat'!$J$26</f>
        <v>1.8592384</v>
      </c>
      <c r="I106" s="527">
        <f>'28. Total Costs - Reg &amp; Nat'!$J$26</f>
        <v>1.8592384</v>
      </c>
      <c r="J106" s="527">
        <f>'28. Total Costs - Reg &amp; Nat'!$J$26</f>
        <v>1.8592384</v>
      </c>
      <c r="K106" s="527">
        <f>'28. Total Costs - Reg &amp; Nat'!$J$26</f>
        <v>1.8592384</v>
      </c>
      <c r="L106" s="527">
        <f>'28. Total Costs - Reg &amp; Nat'!$J$26</f>
        <v>1.8592384</v>
      </c>
      <c r="M106" s="527">
        <f>'28. Total Costs - Reg &amp; Nat'!$J$26</f>
        <v>1.8592384</v>
      </c>
      <c r="N106" s="527">
        <f>'28. Total Costs - Reg &amp; Nat'!$J$26</f>
        <v>1.8592384</v>
      </c>
      <c r="O106" s="527">
        <f>'28. Total Costs - Reg &amp; Nat'!$J$26</f>
        <v>1.8592384</v>
      </c>
      <c r="P106" s="527">
        <f>'28. Total Costs - Reg &amp; Nat'!$J$26</f>
        <v>1.8592384</v>
      </c>
      <c r="Q106" s="527">
        <f>'28. Total Costs - Reg &amp; Nat'!$J$26</f>
        <v>1.8592384</v>
      </c>
      <c r="R106" s="527">
        <f>'28. Total Costs - Reg &amp; Nat'!$J$26</f>
        <v>1.8592384</v>
      </c>
      <c r="S106" s="527">
        <f>'28. Total Costs - Reg &amp; Nat'!$J$26</f>
        <v>1.8592384</v>
      </c>
      <c r="T106" s="527">
        <f>'28. Total Costs - Reg &amp; Nat'!$J$26</f>
        <v>1.8592384</v>
      </c>
      <c r="U106" s="527">
        <f>'28. Total Costs - Reg &amp; Nat'!$J$26</f>
        <v>1.8592384</v>
      </c>
      <c r="V106" s="527">
        <f>'28. Total Costs - Reg &amp; Nat'!$J$26</f>
        <v>1.8592384</v>
      </c>
      <c r="W106" s="543">
        <f>SUM(C106:V106)</f>
        <v>37.184767999999998</v>
      </c>
      <c r="X106" s="528">
        <f>W106/20</f>
        <v>1.8592384</v>
      </c>
    </row>
    <row r="107" spans="1:24">
      <c r="A107" s="126"/>
      <c r="B107" s="526" t="s">
        <v>199</v>
      </c>
      <c r="C107" s="527">
        <f>'28. Total Costs - Reg &amp; Nat'!$J$27</f>
        <v>0.21135999999999999</v>
      </c>
      <c r="D107" s="527">
        <f>'28. Total Costs - Reg &amp; Nat'!$J$27</f>
        <v>0.21135999999999999</v>
      </c>
      <c r="E107" s="527">
        <f>'28. Total Costs - Reg &amp; Nat'!$J$27</f>
        <v>0.21135999999999999</v>
      </c>
      <c r="F107" s="527">
        <f>'28. Total Costs - Reg &amp; Nat'!$J$27</f>
        <v>0.21135999999999999</v>
      </c>
      <c r="G107" s="527">
        <f>'28. Total Costs - Reg &amp; Nat'!$J$27</f>
        <v>0.21135999999999999</v>
      </c>
      <c r="H107" s="527">
        <f>'28. Total Costs - Reg &amp; Nat'!$J$27</f>
        <v>0.21135999999999999</v>
      </c>
      <c r="I107" s="527">
        <f>'28. Total Costs - Reg &amp; Nat'!$J$27</f>
        <v>0.21135999999999999</v>
      </c>
      <c r="J107" s="527">
        <f>'28. Total Costs - Reg &amp; Nat'!$J$27</f>
        <v>0.21135999999999999</v>
      </c>
      <c r="K107" s="527">
        <f>'28. Total Costs - Reg &amp; Nat'!$J$27</f>
        <v>0.21135999999999999</v>
      </c>
      <c r="L107" s="527">
        <f>'28. Total Costs - Reg &amp; Nat'!$J$27</f>
        <v>0.21135999999999999</v>
      </c>
      <c r="M107" s="527">
        <f>'28. Total Costs - Reg &amp; Nat'!$J$27</f>
        <v>0.21135999999999999</v>
      </c>
      <c r="N107" s="527">
        <f>'28. Total Costs - Reg &amp; Nat'!$J$27</f>
        <v>0.21135999999999999</v>
      </c>
      <c r="O107" s="527">
        <f>'28. Total Costs - Reg &amp; Nat'!$J$27</f>
        <v>0.21135999999999999</v>
      </c>
      <c r="P107" s="527">
        <f>'28. Total Costs - Reg &amp; Nat'!$J$27</f>
        <v>0.21135999999999999</v>
      </c>
      <c r="Q107" s="527">
        <f>'28. Total Costs - Reg &amp; Nat'!$J$27</f>
        <v>0.21135999999999999</v>
      </c>
      <c r="R107" s="527">
        <f>'28. Total Costs - Reg &amp; Nat'!$J$27</f>
        <v>0.21135999999999999</v>
      </c>
      <c r="S107" s="527">
        <f>'28. Total Costs - Reg &amp; Nat'!$J$27</f>
        <v>0.21135999999999999</v>
      </c>
      <c r="T107" s="527">
        <f>'28. Total Costs - Reg &amp; Nat'!$J$27</f>
        <v>0.21135999999999999</v>
      </c>
      <c r="U107" s="527">
        <f>'28. Total Costs - Reg &amp; Nat'!$J$27</f>
        <v>0.21135999999999999</v>
      </c>
      <c r="V107" s="527">
        <f>'28. Total Costs - Reg &amp; Nat'!$J$27</f>
        <v>0.21135999999999999</v>
      </c>
      <c r="W107" s="543">
        <f>SUM(C107:V107)</f>
        <v>4.2271999999999998</v>
      </c>
      <c r="X107" s="528">
        <f>W107/20</f>
        <v>0.21135999999999999</v>
      </c>
    </row>
    <row r="108" spans="1:24">
      <c r="A108" s="126"/>
      <c r="B108" s="526"/>
      <c r="C108" s="527"/>
      <c r="D108" s="527"/>
      <c r="E108" s="527"/>
      <c r="F108" s="527"/>
      <c r="G108" s="527"/>
      <c r="H108" s="527"/>
      <c r="I108" s="527"/>
      <c r="J108" s="527"/>
      <c r="K108" s="527"/>
      <c r="L108" s="527"/>
      <c r="M108" s="527"/>
      <c r="N108" s="527"/>
      <c r="O108" s="527"/>
      <c r="P108" s="527"/>
      <c r="Q108" s="527"/>
      <c r="R108" s="527"/>
      <c r="S108" s="527"/>
      <c r="T108" s="527"/>
      <c r="U108" s="527"/>
      <c r="V108" s="527"/>
      <c r="W108" s="543"/>
      <c r="X108" s="528"/>
    </row>
    <row r="109" spans="1:24">
      <c r="A109" s="126"/>
      <c r="B109" s="526"/>
      <c r="C109" s="527"/>
      <c r="D109" s="527"/>
      <c r="E109" s="527"/>
      <c r="F109" s="527"/>
      <c r="G109" s="527"/>
      <c r="H109" s="527"/>
      <c r="I109" s="527"/>
      <c r="J109" s="527"/>
      <c r="K109" s="527"/>
      <c r="L109" s="527"/>
      <c r="M109" s="527"/>
      <c r="N109" s="527"/>
      <c r="O109" s="527"/>
      <c r="P109" s="527"/>
      <c r="Q109" s="527"/>
      <c r="R109" s="527"/>
      <c r="S109" s="527"/>
      <c r="T109" s="527"/>
      <c r="U109" s="527"/>
      <c r="V109" s="527"/>
      <c r="W109" s="543"/>
      <c r="X109" s="528"/>
    </row>
    <row r="110" spans="1:24">
      <c r="A110" s="524"/>
      <c r="B110" s="257" t="s">
        <v>145</v>
      </c>
      <c r="C110" s="527">
        <f t="shared" ref="C110:V110" si="12">SUM(C93:C98)</f>
        <v>0.14363799999999999</v>
      </c>
      <c r="D110" s="527">
        <f t="shared" si="12"/>
        <v>0</v>
      </c>
      <c r="E110" s="527">
        <f t="shared" si="12"/>
        <v>0</v>
      </c>
      <c r="F110" s="527">
        <f t="shared" si="12"/>
        <v>0</v>
      </c>
      <c r="G110" s="527">
        <f t="shared" si="12"/>
        <v>0</v>
      </c>
      <c r="H110" s="527">
        <f t="shared" si="12"/>
        <v>0</v>
      </c>
      <c r="I110" s="527">
        <f t="shared" si="12"/>
        <v>0</v>
      </c>
      <c r="J110" s="527">
        <f t="shared" si="12"/>
        <v>0</v>
      </c>
      <c r="K110" s="527">
        <f t="shared" si="12"/>
        <v>0</v>
      </c>
      <c r="L110" s="527">
        <f t="shared" si="12"/>
        <v>0</v>
      </c>
      <c r="M110" s="527">
        <f t="shared" si="12"/>
        <v>0</v>
      </c>
      <c r="N110" s="527">
        <f t="shared" si="12"/>
        <v>0</v>
      </c>
      <c r="O110" s="527">
        <f t="shared" si="12"/>
        <v>0</v>
      </c>
      <c r="P110" s="527">
        <f t="shared" si="12"/>
        <v>0</v>
      </c>
      <c r="Q110" s="527">
        <f t="shared" si="12"/>
        <v>0</v>
      </c>
      <c r="R110" s="527">
        <f t="shared" si="12"/>
        <v>0</v>
      </c>
      <c r="S110" s="527">
        <f t="shared" si="12"/>
        <v>0</v>
      </c>
      <c r="T110" s="527">
        <f t="shared" si="12"/>
        <v>0</v>
      </c>
      <c r="U110" s="527">
        <f t="shared" si="12"/>
        <v>0</v>
      </c>
      <c r="V110" s="527">
        <f t="shared" si="12"/>
        <v>0</v>
      </c>
      <c r="W110" s="543">
        <f>SUM(C110:V110)</f>
        <v>0.14363799999999999</v>
      </c>
      <c r="X110" s="528">
        <f>W110/20</f>
        <v>7.1818999999999997E-3</v>
      </c>
    </row>
    <row r="111" spans="1:24">
      <c r="A111" s="524"/>
      <c r="B111" s="257" t="s">
        <v>149</v>
      </c>
      <c r="C111" s="527">
        <f t="shared" ref="C111:V111" si="13">SUM(C102:C107)</f>
        <v>2.3295984000000001</v>
      </c>
      <c r="D111" s="527">
        <f t="shared" si="13"/>
        <v>2.3295984000000001</v>
      </c>
      <c r="E111" s="527">
        <f t="shared" si="13"/>
        <v>2.3295984000000001</v>
      </c>
      <c r="F111" s="527">
        <f t="shared" si="13"/>
        <v>2.3295984000000001</v>
      </c>
      <c r="G111" s="527">
        <f t="shared" si="13"/>
        <v>2.3295984000000001</v>
      </c>
      <c r="H111" s="527">
        <f t="shared" si="13"/>
        <v>2.3295984000000001</v>
      </c>
      <c r="I111" s="527">
        <f t="shared" si="13"/>
        <v>2.3295984000000001</v>
      </c>
      <c r="J111" s="527">
        <f t="shared" si="13"/>
        <v>2.3295984000000001</v>
      </c>
      <c r="K111" s="527">
        <f t="shared" si="13"/>
        <v>2.3295984000000001</v>
      </c>
      <c r="L111" s="527">
        <f t="shared" si="13"/>
        <v>2.3295984000000001</v>
      </c>
      <c r="M111" s="527">
        <f t="shared" si="13"/>
        <v>2.3295984000000001</v>
      </c>
      <c r="N111" s="527">
        <f t="shared" si="13"/>
        <v>2.3295984000000001</v>
      </c>
      <c r="O111" s="527">
        <f t="shared" si="13"/>
        <v>2.3295984000000001</v>
      </c>
      <c r="P111" s="527">
        <f t="shared" si="13"/>
        <v>2.3295984000000001</v>
      </c>
      <c r="Q111" s="527">
        <f t="shared" si="13"/>
        <v>2.3295984000000001</v>
      </c>
      <c r="R111" s="527">
        <f t="shared" si="13"/>
        <v>2.3295984000000001</v>
      </c>
      <c r="S111" s="527">
        <f t="shared" si="13"/>
        <v>2.3295984000000001</v>
      </c>
      <c r="T111" s="527">
        <f t="shared" si="13"/>
        <v>2.3295984000000001</v>
      </c>
      <c r="U111" s="527">
        <f t="shared" si="13"/>
        <v>2.3295984000000001</v>
      </c>
      <c r="V111" s="527">
        <f t="shared" si="13"/>
        <v>2.3295984000000001</v>
      </c>
      <c r="W111" s="543">
        <f>SUM(C111:V111)</f>
        <v>46.591968000000023</v>
      </c>
      <c r="X111" s="528">
        <f>W111/20</f>
        <v>2.329598400000001</v>
      </c>
    </row>
    <row r="112" spans="1:24">
      <c r="A112" s="524"/>
      <c r="B112" s="112" t="s">
        <v>144</v>
      </c>
      <c r="C112" s="549">
        <f>SUM(C110:C111)</f>
        <v>2.4732364000000002</v>
      </c>
      <c r="D112" s="549">
        <f t="shared" ref="D112:V112" si="14">SUM(D110:D111)</f>
        <v>2.3295984000000001</v>
      </c>
      <c r="E112" s="549">
        <f t="shared" si="14"/>
        <v>2.3295984000000001</v>
      </c>
      <c r="F112" s="549">
        <f t="shared" si="14"/>
        <v>2.3295984000000001</v>
      </c>
      <c r="G112" s="549">
        <f t="shared" si="14"/>
        <v>2.3295984000000001</v>
      </c>
      <c r="H112" s="549">
        <f t="shared" si="14"/>
        <v>2.3295984000000001</v>
      </c>
      <c r="I112" s="549">
        <f t="shared" si="14"/>
        <v>2.3295984000000001</v>
      </c>
      <c r="J112" s="549">
        <f t="shared" si="14"/>
        <v>2.3295984000000001</v>
      </c>
      <c r="K112" s="549">
        <f t="shared" si="14"/>
        <v>2.3295984000000001</v>
      </c>
      <c r="L112" s="549">
        <f t="shared" si="14"/>
        <v>2.3295984000000001</v>
      </c>
      <c r="M112" s="549">
        <f t="shared" si="14"/>
        <v>2.3295984000000001</v>
      </c>
      <c r="N112" s="549">
        <f t="shared" si="14"/>
        <v>2.3295984000000001</v>
      </c>
      <c r="O112" s="549">
        <f t="shared" si="14"/>
        <v>2.3295984000000001</v>
      </c>
      <c r="P112" s="549">
        <f t="shared" si="14"/>
        <v>2.3295984000000001</v>
      </c>
      <c r="Q112" s="549">
        <f t="shared" si="14"/>
        <v>2.3295984000000001</v>
      </c>
      <c r="R112" s="549">
        <f t="shared" si="14"/>
        <v>2.3295984000000001</v>
      </c>
      <c r="S112" s="549">
        <f t="shared" si="14"/>
        <v>2.3295984000000001</v>
      </c>
      <c r="T112" s="549">
        <f t="shared" si="14"/>
        <v>2.3295984000000001</v>
      </c>
      <c r="U112" s="549">
        <f t="shared" si="14"/>
        <v>2.3295984000000001</v>
      </c>
      <c r="V112" s="549">
        <f t="shared" si="14"/>
        <v>2.3295984000000001</v>
      </c>
      <c r="W112" s="544">
        <f>SUM(C112:V112)</f>
        <v>46.735606000000026</v>
      </c>
      <c r="X112" s="131">
        <f>W112/20</f>
        <v>2.3367803000000014</v>
      </c>
    </row>
    <row r="113" spans="1:24" s="343" customFormat="1">
      <c r="A113" s="129"/>
      <c r="B113" s="472" t="s">
        <v>146</v>
      </c>
      <c r="C113" s="530">
        <v>0.96618357487922713</v>
      </c>
      <c r="D113" s="530">
        <v>0.93351070036640305</v>
      </c>
      <c r="E113" s="530">
        <v>0.90194270566802237</v>
      </c>
      <c r="F113" s="530">
        <v>0.87144222769857238</v>
      </c>
      <c r="G113" s="530">
        <v>0.84197316685852419</v>
      </c>
      <c r="H113" s="530">
        <v>0.81350064430775282</v>
      </c>
      <c r="I113" s="530">
        <v>0.78599096068381913</v>
      </c>
      <c r="J113" s="530">
        <v>0.75941155621625056</v>
      </c>
      <c r="K113" s="530">
        <v>0.73373097218961414</v>
      </c>
      <c r="L113" s="530">
        <v>0.70891881370977217</v>
      </c>
      <c r="M113" s="530">
        <v>0.68494571372924851</v>
      </c>
      <c r="N113" s="530">
        <v>0.66178329828912896</v>
      </c>
      <c r="O113" s="530">
        <v>0.63940415293635666</v>
      </c>
      <c r="P113" s="530">
        <v>0.61778179027667302</v>
      </c>
      <c r="Q113" s="530">
        <v>0.59689061862480497</v>
      </c>
      <c r="R113" s="530">
        <v>0.57670591171478747</v>
      </c>
      <c r="S113" s="530">
        <v>0.55720377943457733</v>
      </c>
      <c r="T113" s="530">
        <v>0.53836113955031628</v>
      </c>
      <c r="U113" s="530">
        <v>0.52015569038677911</v>
      </c>
      <c r="V113" s="530">
        <v>0.50256588443167061</v>
      </c>
      <c r="W113" s="543"/>
      <c r="X113" s="531"/>
    </row>
    <row r="114" spans="1:24" s="358" customFormat="1">
      <c r="A114" s="129"/>
      <c r="B114" s="138" t="s">
        <v>1069</v>
      </c>
      <c r="C114" s="132">
        <f>C113*C112</f>
        <v>2.3896003864734303</v>
      </c>
      <c r="D114" s="132">
        <f t="shared" ref="D114:V114" si="15">D113*D112</f>
        <v>2.1747050339564522</v>
      </c>
      <c r="E114" s="132">
        <f t="shared" si="15"/>
        <v>2.1011642840158959</v>
      </c>
      <c r="F114" s="132">
        <f t="shared" si="15"/>
        <v>2.0301104193390298</v>
      </c>
      <c r="G114" s="132">
        <f t="shared" si="15"/>
        <v>1.961459342356551</v>
      </c>
      <c r="H114" s="132">
        <f t="shared" si="15"/>
        <v>1.8951297993783101</v>
      </c>
      <c r="I114" s="132">
        <f t="shared" si="15"/>
        <v>1.8310432844234881</v>
      </c>
      <c r="J114" s="132">
        <f t="shared" si="15"/>
        <v>1.7691239463028874</v>
      </c>
      <c r="K114" s="132">
        <f t="shared" si="15"/>
        <v>1.7092984988433697</v>
      </c>
      <c r="L114" s="132">
        <f t="shared" si="15"/>
        <v>1.6514961341481833</v>
      </c>
      <c r="M114" s="132">
        <f t="shared" si="15"/>
        <v>1.5956484387905154</v>
      </c>
      <c r="N114" s="132">
        <f t="shared" si="15"/>
        <v>1.5416893128410776</v>
      </c>
      <c r="O114" s="132">
        <f t="shared" si="15"/>
        <v>1.4895548916338919</v>
      </c>
      <c r="P114" s="132">
        <f t="shared" si="15"/>
        <v>1.4391834701776731</v>
      </c>
      <c r="Q114" s="132">
        <f t="shared" si="15"/>
        <v>1.390515430123356</v>
      </c>
      <c r="R114" s="132">
        <f t="shared" si="15"/>
        <v>1.3434931692013101</v>
      </c>
      <c r="S114" s="132">
        <f t="shared" si="15"/>
        <v>1.2980610330447442</v>
      </c>
      <c r="T114" s="132">
        <f t="shared" si="15"/>
        <v>1.2541652493185935</v>
      </c>
      <c r="U114" s="132">
        <f t="shared" si="15"/>
        <v>1.211753864075936</v>
      </c>
      <c r="V114" s="132">
        <f t="shared" si="15"/>
        <v>1.1707766802666049</v>
      </c>
      <c r="W114" s="544">
        <f>SUM(C114:V114)</f>
        <v>33.247972668711299</v>
      </c>
      <c r="X114" s="131">
        <f>W114/20</f>
        <v>1.6623986334355649</v>
      </c>
    </row>
    <row r="115" spans="1:24" ht="13.5" thickBot="1">
      <c r="A115" s="532"/>
      <c r="B115" s="533"/>
      <c r="C115" s="537"/>
      <c r="D115" s="537"/>
      <c r="E115" s="537"/>
      <c r="F115" s="537"/>
      <c r="G115" s="537"/>
      <c r="H115" s="537"/>
      <c r="I115" s="537"/>
      <c r="J115" s="537"/>
      <c r="K115" s="537"/>
      <c r="L115" s="537"/>
      <c r="M115" s="537"/>
      <c r="N115" s="537"/>
      <c r="O115" s="537"/>
      <c r="P115" s="537"/>
      <c r="Q115" s="537"/>
      <c r="R115" s="537"/>
      <c r="S115" s="537"/>
      <c r="T115" s="537"/>
      <c r="U115" s="537"/>
      <c r="V115" s="537"/>
      <c r="W115" s="545"/>
      <c r="X115" s="535"/>
    </row>
    <row r="116" spans="1:24">
      <c r="A116" s="126" t="s">
        <v>777</v>
      </c>
      <c r="B116" s="133"/>
      <c r="C116" s="522"/>
      <c r="D116" s="522"/>
      <c r="E116" s="522"/>
      <c r="F116" s="522"/>
      <c r="G116" s="522"/>
      <c r="H116" s="522"/>
      <c r="I116" s="522"/>
      <c r="J116" s="522"/>
      <c r="K116" s="522"/>
      <c r="L116" s="522"/>
      <c r="M116" s="522"/>
      <c r="N116" s="522"/>
      <c r="O116" s="522"/>
      <c r="P116" s="522"/>
      <c r="Q116" s="522"/>
      <c r="R116" s="522"/>
      <c r="S116" s="522"/>
      <c r="T116" s="522"/>
      <c r="U116" s="522"/>
      <c r="V116" s="522"/>
      <c r="W116" s="541"/>
      <c r="X116" s="523"/>
    </row>
    <row r="117" spans="1:24">
      <c r="B117" s="112"/>
      <c r="C117" s="257"/>
      <c r="D117" s="257"/>
      <c r="E117" s="257"/>
      <c r="F117" s="257"/>
      <c r="G117" s="257"/>
      <c r="H117" s="257"/>
      <c r="I117" s="257"/>
      <c r="J117" s="257"/>
      <c r="K117" s="257"/>
      <c r="L117" s="257"/>
      <c r="M117" s="257"/>
      <c r="N117" s="257"/>
      <c r="O117" s="257"/>
      <c r="P117" s="257"/>
      <c r="Q117" s="257"/>
      <c r="R117" s="257"/>
      <c r="S117" s="257"/>
      <c r="T117" s="257"/>
      <c r="U117" s="257"/>
      <c r="V117" s="257"/>
      <c r="W117" s="542"/>
      <c r="X117" s="525"/>
    </row>
    <row r="118" spans="1:24">
      <c r="A118" s="126"/>
      <c r="B118" s="127" t="s">
        <v>207</v>
      </c>
      <c r="C118" s="257"/>
      <c r="D118" s="257"/>
      <c r="E118" s="257"/>
      <c r="F118" s="257"/>
      <c r="G118" s="257"/>
      <c r="H118" s="257"/>
      <c r="I118" s="257"/>
      <c r="J118" s="257"/>
      <c r="K118" s="257"/>
      <c r="L118" s="257"/>
      <c r="M118" s="257"/>
      <c r="N118" s="257"/>
      <c r="O118" s="257"/>
      <c r="P118" s="257"/>
      <c r="Q118" s="257"/>
      <c r="R118" s="257"/>
      <c r="S118" s="257"/>
      <c r="T118" s="257"/>
      <c r="U118" s="257"/>
      <c r="V118" s="257"/>
      <c r="W118" s="542"/>
      <c r="X118" s="525"/>
    </row>
    <row r="119" spans="1:24">
      <c r="A119" s="126"/>
      <c r="B119" s="128" t="s">
        <v>150</v>
      </c>
      <c r="C119" s="257"/>
      <c r="D119" s="257"/>
      <c r="E119" s="257"/>
      <c r="F119" s="257"/>
      <c r="G119" s="257"/>
      <c r="H119" s="257"/>
      <c r="I119" s="257"/>
      <c r="J119" s="257"/>
      <c r="K119" s="257"/>
      <c r="L119" s="257"/>
      <c r="M119" s="257"/>
      <c r="N119" s="257"/>
      <c r="O119" s="257"/>
      <c r="P119" s="257"/>
      <c r="Q119" s="257"/>
      <c r="R119" s="257"/>
      <c r="S119" s="257"/>
      <c r="T119" s="257"/>
      <c r="U119" s="257"/>
      <c r="V119" s="257"/>
      <c r="W119" s="542"/>
      <c r="X119" s="525"/>
    </row>
    <row r="120" spans="1:24" ht="38.25">
      <c r="A120" s="126"/>
      <c r="B120" s="526" t="s">
        <v>448</v>
      </c>
      <c r="C120" s="527">
        <f>'28. Total Costs - Reg &amp; Nat'!B15</f>
        <v>0.500193</v>
      </c>
      <c r="D120" s="527">
        <v>0</v>
      </c>
      <c r="E120" s="527">
        <v>0</v>
      </c>
      <c r="F120" s="527">
        <v>0</v>
      </c>
      <c r="G120" s="527">
        <v>0</v>
      </c>
      <c r="H120" s="527">
        <v>0</v>
      </c>
      <c r="I120" s="527">
        <v>0</v>
      </c>
      <c r="J120" s="527">
        <v>0</v>
      </c>
      <c r="K120" s="527">
        <v>0</v>
      </c>
      <c r="L120" s="527">
        <v>0</v>
      </c>
      <c r="M120" s="527">
        <v>0</v>
      </c>
      <c r="N120" s="527">
        <v>0</v>
      </c>
      <c r="O120" s="527">
        <v>0</v>
      </c>
      <c r="P120" s="527">
        <v>0</v>
      </c>
      <c r="Q120" s="527">
        <v>0</v>
      </c>
      <c r="R120" s="527">
        <v>0</v>
      </c>
      <c r="S120" s="527">
        <v>0</v>
      </c>
      <c r="T120" s="527">
        <v>0</v>
      </c>
      <c r="U120" s="527">
        <v>0</v>
      </c>
      <c r="V120" s="527">
        <v>0</v>
      </c>
      <c r="W120" s="543">
        <f>SUM(C120:V120)</f>
        <v>0.500193</v>
      </c>
      <c r="X120" s="528">
        <f>W120/20</f>
        <v>2.5009650000000001E-2</v>
      </c>
    </row>
    <row r="121" spans="1:24" ht="25.5">
      <c r="A121" s="126"/>
      <c r="B121" s="526" t="s">
        <v>210</v>
      </c>
      <c r="C121" s="527">
        <f>'28. Total Costs - Reg &amp; Nat'!B16</f>
        <v>0.41830000000000001</v>
      </c>
      <c r="D121" s="527">
        <v>0</v>
      </c>
      <c r="E121" s="527">
        <v>0</v>
      </c>
      <c r="F121" s="527">
        <v>0</v>
      </c>
      <c r="G121" s="527">
        <v>0</v>
      </c>
      <c r="H121" s="527">
        <v>0</v>
      </c>
      <c r="I121" s="527">
        <v>0</v>
      </c>
      <c r="J121" s="527">
        <v>0</v>
      </c>
      <c r="K121" s="527">
        <v>0</v>
      </c>
      <c r="L121" s="527">
        <v>0</v>
      </c>
      <c r="M121" s="527">
        <v>0</v>
      </c>
      <c r="N121" s="527">
        <v>0</v>
      </c>
      <c r="O121" s="527">
        <v>0</v>
      </c>
      <c r="P121" s="527">
        <v>0</v>
      </c>
      <c r="Q121" s="527">
        <v>0</v>
      </c>
      <c r="R121" s="527">
        <v>0</v>
      </c>
      <c r="S121" s="527">
        <v>0</v>
      </c>
      <c r="T121" s="527">
        <v>0</v>
      </c>
      <c r="U121" s="527">
        <v>0</v>
      </c>
      <c r="V121" s="527">
        <v>0</v>
      </c>
      <c r="W121" s="543">
        <f>SUM(C121:V121)</f>
        <v>0.41830000000000001</v>
      </c>
      <c r="X121" s="528">
        <f>W121/20</f>
        <v>2.0915E-2</v>
      </c>
    </row>
    <row r="122" spans="1:24" ht="25.5">
      <c r="A122" s="126"/>
      <c r="B122" s="526" t="s">
        <v>325</v>
      </c>
      <c r="C122" s="527">
        <f>'28. Total Costs - Reg &amp; Nat'!B18</f>
        <v>4.385E-2</v>
      </c>
      <c r="D122" s="527">
        <v>0</v>
      </c>
      <c r="E122" s="527">
        <v>0</v>
      </c>
      <c r="F122" s="527">
        <v>0</v>
      </c>
      <c r="G122" s="527">
        <v>0</v>
      </c>
      <c r="H122" s="527">
        <v>0</v>
      </c>
      <c r="I122" s="527">
        <v>0</v>
      </c>
      <c r="J122" s="527">
        <v>0</v>
      </c>
      <c r="K122" s="527">
        <v>0</v>
      </c>
      <c r="L122" s="527">
        <v>0</v>
      </c>
      <c r="M122" s="527">
        <v>0</v>
      </c>
      <c r="N122" s="527">
        <v>0</v>
      </c>
      <c r="O122" s="527">
        <v>0</v>
      </c>
      <c r="P122" s="527">
        <v>0</v>
      </c>
      <c r="Q122" s="527">
        <v>0</v>
      </c>
      <c r="R122" s="527">
        <v>0</v>
      </c>
      <c r="S122" s="527">
        <v>0</v>
      </c>
      <c r="T122" s="527">
        <v>0</v>
      </c>
      <c r="U122" s="527">
        <v>0</v>
      </c>
      <c r="V122" s="527">
        <v>0</v>
      </c>
      <c r="W122" s="543">
        <f>SUM(C122:V122)</f>
        <v>4.385E-2</v>
      </c>
      <c r="X122" s="528">
        <f>W122/20</f>
        <v>2.1925E-3</v>
      </c>
    </row>
    <row r="123" spans="1:24">
      <c r="A123" s="126"/>
      <c r="B123" s="526"/>
      <c r="C123" s="527"/>
      <c r="D123" s="527"/>
      <c r="E123" s="527"/>
      <c r="F123" s="527"/>
      <c r="G123" s="527"/>
      <c r="H123" s="527"/>
      <c r="I123" s="527"/>
      <c r="J123" s="527"/>
      <c r="K123" s="527"/>
      <c r="L123" s="527"/>
      <c r="M123" s="527"/>
      <c r="N123" s="527"/>
      <c r="O123" s="527"/>
      <c r="P123" s="527"/>
      <c r="Q123" s="527"/>
      <c r="R123" s="527"/>
      <c r="S123" s="527"/>
      <c r="T123" s="527"/>
      <c r="U123" s="527"/>
      <c r="V123" s="527"/>
      <c r="W123" s="543"/>
      <c r="X123" s="528"/>
    </row>
    <row r="124" spans="1:24">
      <c r="A124" s="126"/>
      <c r="B124" s="529" t="s">
        <v>151</v>
      </c>
      <c r="W124" s="542"/>
      <c r="X124" s="525"/>
    </row>
    <row r="125" spans="1:24" ht="38.25">
      <c r="A125" s="126"/>
      <c r="B125" s="526" t="s">
        <v>211</v>
      </c>
      <c r="C125" s="527">
        <f>'28. Total Costs - Reg &amp; Nat'!B17</f>
        <v>2.4E-2</v>
      </c>
      <c r="D125" s="527">
        <v>0</v>
      </c>
      <c r="E125" s="527">
        <v>0</v>
      </c>
      <c r="F125" s="527">
        <v>0</v>
      </c>
      <c r="G125" s="527">
        <v>0</v>
      </c>
      <c r="H125" s="527">
        <v>0</v>
      </c>
      <c r="I125" s="527">
        <v>0</v>
      </c>
      <c r="J125" s="527">
        <v>0</v>
      </c>
      <c r="K125" s="527">
        <v>0</v>
      </c>
      <c r="L125" s="527">
        <v>0</v>
      </c>
      <c r="M125" s="527">
        <v>0</v>
      </c>
      <c r="N125" s="527">
        <v>0</v>
      </c>
      <c r="O125" s="527">
        <v>0</v>
      </c>
      <c r="P125" s="527">
        <v>0</v>
      </c>
      <c r="Q125" s="527">
        <v>0</v>
      </c>
      <c r="R125" s="527">
        <v>0</v>
      </c>
      <c r="S125" s="527">
        <v>0</v>
      </c>
      <c r="T125" s="527">
        <v>0</v>
      </c>
      <c r="U125" s="527">
        <v>0</v>
      </c>
      <c r="V125" s="527">
        <v>0</v>
      </c>
      <c r="W125" s="543">
        <f>SUM(C125:V125)</f>
        <v>2.4E-2</v>
      </c>
      <c r="X125" s="528">
        <f>W125/20</f>
        <v>1.2000000000000001E-3</v>
      </c>
    </row>
    <row r="126" spans="1:24">
      <c r="A126" s="126"/>
      <c r="B126" s="526"/>
      <c r="C126" s="527"/>
      <c r="D126" s="527"/>
      <c r="E126" s="527"/>
      <c r="F126" s="527"/>
      <c r="G126" s="527"/>
      <c r="H126" s="527"/>
      <c r="I126" s="527"/>
      <c r="J126" s="527"/>
      <c r="K126" s="527"/>
      <c r="L126" s="527"/>
      <c r="M126" s="527"/>
      <c r="N126" s="527"/>
      <c r="O126" s="527"/>
      <c r="P126" s="527"/>
      <c r="Q126" s="527"/>
      <c r="R126" s="527"/>
      <c r="S126" s="527"/>
      <c r="T126" s="527"/>
      <c r="U126" s="527"/>
      <c r="V126" s="527"/>
      <c r="W126" s="543"/>
      <c r="X126" s="528"/>
    </row>
    <row r="127" spans="1:24">
      <c r="A127" s="126"/>
      <c r="B127" s="127" t="s">
        <v>208</v>
      </c>
      <c r="C127" s="527"/>
      <c r="D127" s="527"/>
      <c r="E127" s="527"/>
      <c r="F127" s="527"/>
      <c r="G127" s="527"/>
      <c r="H127" s="527"/>
      <c r="I127" s="527"/>
      <c r="J127" s="527"/>
      <c r="K127" s="527"/>
      <c r="L127" s="527"/>
      <c r="M127" s="527"/>
      <c r="N127" s="527"/>
      <c r="O127" s="527"/>
      <c r="P127" s="527"/>
      <c r="Q127" s="527"/>
      <c r="R127" s="527"/>
      <c r="S127" s="527"/>
      <c r="T127" s="527"/>
      <c r="U127" s="527"/>
      <c r="V127" s="527"/>
      <c r="W127" s="543"/>
      <c r="X127" s="528"/>
    </row>
    <row r="128" spans="1:24">
      <c r="A128" s="126"/>
      <c r="B128" s="128" t="s">
        <v>150</v>
      </c>
      <c r="C128" s="527"/>
      <c r="D128" s="527"/>
      <c r="E128" s="527"/>
      <c r="F128" s="527"/>
      <c r="G128" s="527"/>
      <c r="H128" s="527"/>
      <c r="I128" s="527"/>
      <c r="J128" s="527"/>
      <c r="K128" s="527"/>
      <c r="L128" s="527"/>
      <c r="M128" s="527"/>
      <c r="N128" s="527"/>
      <c r="O128" s="527"/>
      <c r="P128" s="527"/>
      <c r="Q128" s="527"/>
      <c r="R128" s="527"/>
      <c r="S128" s="527"/>
      <c r="T128" s="527"/>
      <c r="U128" s="527"/>
      <c r="V128" s="527"/>
      <c r="W128" s="543"/>
      <c r="X128" s="528"/>
    </row>
    <row r="129" spans="1:24" ht="51">
      <c r="A129" s="126"/>
      <c r="B129" s="526" t="s">
        <v>213</v>
      </c>
      <c r="C129" s="527">
        <f>'28. Total Costs - Reg &amp; Nat'!$B$25</f>
        <v>1.3832</v>
      </c>
      <c r="D129" s="527">
        <f>'28. Total Costs - Reg &amp; Nat'!$B$25</f>
        <v>1.3832</v>
      </c>
      <c r="E129" s="527">
        <f>'28. Total Costs - Reg &amp; Nat'!$B$25</f>
        <v>1.3832</v>
      </c>
      <c r="F129" s="527">
        <f>'28. Total Costs - Reg &amp; Nat'!$B$25</f>
        <v>1.3832</v>
      </c>
      <c r="G129" s="527">
        <f>'28. Total Costs - Reg &amp; Nat'!$B$25</f>
        <v>1.3832</v>
      </c>
      <c r="H129" s="527">
        <f>'28. Total Costs - Reg &amp; Nat'!$B$25</f>
        <v>1.3832</v>
      </c>
      <c r="I129" s="527">
        <f>'28. Total Costs - Reg &amp; Nat'!$B$25</f>
        <v>1.3832</v>
      </c>
      <c r="J129" s="527">
        <f>'28. Total Costs - Reg &amp; Nat'!$B$25</f>
        <v>1.3832</v>
      </c>
      <c r="K129" s="527">
        <f>'28. Total Costs - Reg &amp; Nat'!$B$25</f>
        <v>1.3832</v>
      </c>
      <c r="L129" s="527">
        <f>'28. Total Costs - Reg &amp; Nat'!$B$25</f>
        <v>1.3832</v>
      </c>
      <c r="M129" s="527">
        <f>'28. Total Costs - Reg &amp; Nat'!$B$25</f>
        <v>1.3832</v>
      </c>
      <c r="N129" s="527">
        <f>'28. Total Costs - Reg &amp; Nat'!$B$25</f>
        <v>1.3832</v>
      </c>
      <c r="O129" s="527">
        <f>'28. Total Costs - Reg &amp; Nat'!$B$25</f>
        <v>1.3832</v>
      </c>
      <c r="P129" s="527">
        <f>'28. Total Costs - Reg &amp; Nat'!$B$25</f>
        <v>1.3832</v>
      </c>
      <c r="Q129" s="527">
        <f>'28. Total Costs - Reg &amp; Nat'!$B$25</f>
        <v>1.3832</v>
      </c>
      <c r="R129" s="527">
        <f>'28. Total Costs - Reg &amp; Nat'!$B$25</f>
        <v>1.3832</v>
      </c>
      <c r="S129" s="527">
        <f>'28. Total Costs - Reg &amp; Nat'!$B$25</f>
        <v>1.3832</v>
      </c>
      <c r="T129" s="527">
        <f>'28. Total Costs - Reg &amp; Nat'!$B$25</f>
        <v>1.3832</v>
      </c>
      <c r="U129" s="527">
        <f>'28. Total Costs - Reg &amp; Nat'!$B$25</f>
        <v>1.3832</v>
      </c>
      <c r="V129" s="527">
        <f>'28. Total Costs - Reg &amp; Nat'!$B$25</f>
        <v>1.3832</v>
      </c>
      <c r="W129" s="543">
        <f>SUM(C129:V129)</f>
        <v>27.663999999999991</v>
      </c>
      <c r="X129" s="528">
        <f>W129/20</f>
        <v>1.3831999999999995</v>
      </c>
    </row>
    <row r="130" spans="1:24" ht="25.5">
      <c r="A130" s="126"/>
      <c r="B130" s="526" t="s">
        <v>326</v>
      </c>
      <c r="C130" s="527">
        <f>'28. Total Costs - Reg &amp; Nat'!$B$28</f>
        <v>3.5000000000000001E-3</v>
      </c>
      <c r="D130" s="527">
        <f>'28. Total Costs - Reg &amp; Nat'!$B$28</f>
        <v>3.5000000000000001E-3</v>
      </c>
      <c r="E130" s="527">
        <f>'28. Total Costs - Reg &amp; Nat'!$B$28</f>
        <v>3.5000000000000001E-3</v>
      </c>
      <c r="F130" s="527">
        <f>'28. Total Costs - Reg &amp; Nat'!$B$28</f>
        <v>3.5000000000000001E-3</v>
      </c>
      <c r="G130" s="527">
        <f>'28. Total Costs - Reg &amp; Nat'!$B$28</f>
        <v>3.5000000000000001E-3</v>
      </c>
      <c r="H130" s="527">
        <f>'28. Total Costs - Reg &amp; Nat'!$B$28</f>
        <v>3.5000000000000001E-3</v>
      </c>
      <c r="I130" s="527">
        <f>'28. Total Costs - Reg &amp; Nat'!$B$28</f>
        <v>3.5000000000000001E-3</v>
      </c>
      <c r="J130" s="527">
        <f>'28. Total Costs - Reg &amp; Nat'!$B$28</f>
        <v>3.5000000000000001E-3</v>
      </c>
      <c r="K130" s="527">
        <f>'28. Total Costs - Reg &amp; Nat'!$B$28</f>
        <v>3.5000000000000001E-3</v>
      </c>
      <c r="L130" s="527">
        <f>'28. Total Costs - Reg &amp; Nat'!$B$28</f>
        <v>3.5000000000000001E-3</v>
      </c>
      <c r="M130" s="527">
        <f>'28. Total Costs - Reg &amp; Nat'!$B$28</f>
        <v>3.5000000000000001E-3</v>
      </c>
      <c r="N130" s="527">
        <f>'28. Total Costs - Reg &amp; Nat'!$B$28</f>
        <v>3.5000000000000001E-3</v>
      </c>
      <c r="O130" s="527">
        <f>'28. Total Costs - Reg &amp; Nat'!$B$28</f>
        <v>3.5000000000000001E-3</v>
      </c>
      <c r="P130" s="527">
        <f>'28. Total Costs - Reg &amp; Nat'!$B$28</f>
        <v>3.5000000000000001E-3</v>
      </c>
      <c r="Q130" s="527">
        <f>'28. Total Costs - Reg &amp; Nat'!$B$28</f>
        <v>3.5000000000000001E-3</v>
      </c>
      <c r="R130" s="527">
        <f>'28. Total Costs - Reg &amp; Nat'!$B$28</f>
        <v>3.5000000000000001E-3</v>
      </c>
      <c r="S130" s="527">
        <f>'28. Total Costs - Reg &amp; Nat'!$B$28</f>
        <v>3.5000000000000001E-3</v>
      </c>
      <c r="T130" s="527">
        <f>'28. Total Costs - Reg &amp; Nat'!$B$28</f>
        <v>3.5000000000000001E-3</v>
      </c>
      <c r="U130" s="527">
        <f>'28. Total Costs - Reg &amp; Nat'!$B$28</f>
        <v>3.5000000000000001E-3</v>
      </c>
      <c r="V130" s="527">
        <f>'28. Total Costs - Reg &amp; Nat'!$B$28</f>
        <v>3.5000000000000001E-3</v>
      </c>
      <c r="W130" s="543">
        <f>SUM(C130:V130)</f>
        <v>7.0000000000000034E-2</v>
      </c>
      <c r="X130" s="528">
        <f>W130/20</f>
        <v>3.5000000000000018E-3</v>
      </c>
    </row>
    <row r="131" spans="1:24">
      <c r="A131" s="126"/>
      <c r="B131" s="526"/>
      <c r="C131" s="527"/>
      <c r="D131" s="527"/>
      <c r="E131" s="527"/>
      <c r="F131" s="527"/>
      <c r="G131" s="527"/>
      <c r="H131" s="527"/>
      <c r="I131" s="527"/>
      <c r="J131" s="527"/>
      <c r="K131" s="527"/>
      <c r="L131" s="527"/>
      <c r="M131" s="527"/>
      <c r="N131" s="527"/>
      <c r="O131" s="527"/>
      <c r="P131" s="527"/>
      <c r="Q131" s="527"/>
      <c r="R131" s="527"/>
      <c r="S131" s="527"/>
      <c r="T131" s="527"/>
      <c r="U131" s="527"/>
      <c r="V131" s="527"/>
      <c r="W131" s="543"/>
      <c r="X131" s="528"/>
    </row>
    <row r="132" spans="1:24">
      <c r="A132" s="126"/>
      <c r="B132" s="529" t="s">
        <v>151</v>
      </c>
      <c r="C132" s="527"/>
      <c r="D132" s="527"/>
      <c r="E132" s="527"/>
      <c r="F132" s="527"/>
      <c r="G132" s="527"/>
      <c r="H132" s="527"/>
      <c r="I132" s="527"/>
      <c r="J132" s="527"/>
      <c r="K132" s="527"/>
      <c r="L132" s="527"/>
      <c r="M132" s="527"/>
      <c r="N132" s="527"/>
      <c r="O132" s="527"/>
      <c r="P132" s="527"/>
      <c r="Q132" s="527"/>
      <c r="R132" s="527"/>
      <c r="S132" s="527"/>
      <c r="T132" s="527"/>
      <c r="U132" s="527"/>
      <c r="V132" s="527"/>
      <c r="W132" s="543"/>
      <c r="X132" s="528"/>
    </row>
    <row r="133" spans="1:24" ht="38.25">
      <c r="A133" s="126"/>
      <c r="B133" s="526" t="s">
        <v>212</v>
      </c>
      <c r="C133" s="527">
        <f>'28. Total Costs - Reg &amp; Nat'!$B$26</f>
        <v>4.45419886</v>
      </c>
      <c r="D133" s="527">
        <f>'28. Total Costs - Reg &amp; Nat'!$B$26</f>
        <v>4.45419886</v>
      </c>
      <c r="E133" s="527">
        <f>'28. Total Costs - Reg &amp; Nat'!$B$26</f>
        <v>4.45419886</v>
      </c>
      <c r="F133" s="527">
        <f>'28. Total Costs - Reg &amp; Nat'!$B$26</f>
        <v>4.45419886</v>
      </c>
      <c r="G133" s="527">
        <f>'28. Total Costs - Reg &amp; Nat'!$B$26</f>
        <v>4.45419886</v>
      </c>
      <c r="H133" s="527">
        <f>'28. Total Costs - Reg &amp; Nat'!$B$26</f>
        <v>4.45419886</v>
      </c>
      <c r="I133" s="527">
        <f>'28. Total Costs - Reg &amp; Nat'!$B$26</f>
        <v>4.45419886</v>
      </c>
      <c r="J133" s="527">
        <f>'28. Total Costs - Reg &amp; Nat'!$B$26</f>
        <v>4.45419886</v>
      </c>
      <c r="K133" s="527">
        <f>'28. Total Costs - Reg &amp; Nat'!$B$26</f>
        <v>4.45419886</v>
      </c>
      <c r="L133" s="527">
        <f>'28. Total Costs - Reg &amp; Nat'!$B$26</f>
        <v>4.45419886</v>
      </c>
      <c r="M133" s="527">
        <f>'28. Total Costs - Reg &amp; Nat'!$B$26</f>
        <v>4.45419886</v>
      </c>
      <c r="N133" s="527">
        <f>'28. Total Costs - Reg &amp; Nat'!$B$26</f>
        <v>4.45419886</v>
      </c>
      <c r="O133" s="527">
        <f>'28. Total Costs - Reg &amp; Nat'!$B$26</f>
        <v>4.45419886</v>
      </c>
      <c r="P133" s="527">
        <f>'28. Total Costs - Reg &amp; Nat'!$B$26</f>
        <v>4.45419886</v>
      </c>
      <c r="Q133" s="527">
        <f>'28. Total Costs - Reg &amp; Nat'!$B$26</f>
        <v>4.45419886</v>
      </c>
      <c r="R133" s="527">
        <f>'28. Total Costs - Reg &amp; Nat'!$B$26</f>
        <v>4.45419886</v>
      </c>
      <c r="S133" s="527">
        <f>'28. Total Costs - Reg &amp; Nat'!$B$26</f>
        <v>4.45419886</v>
      </c>
      <c r="T133" s="527">
        <f>'28. Total Costs - Reg &amp; Nat'!$B$26</f>
        <v>4.45419886</v>
      </c>
      <c r="U133" s="527">
        <f>'28. Total Costs - Reg &amp; Nat'!$B$26</f>
        <v>4.45419886</v>
      </c>
      <c r="V133" s="527">
        <f>'28. Total Costs - Reg &amp; Nat'!$B$26</f>
        <v>4.45419886</v>
      </c>
      <c r="W133" s="543">
        <f>SUM(C133:V133)</f>
        <v>89.083977200000007</v>
      </c>
      <c r="X133" s="528">
        <f>W133/20</f>
        <v>4.45419886</v>
      </c>
    </row>
    <row r="134" spans="1:24">
      <c r="A134" s="126"/>
      <c r="B134" s="526" t="s">
        <v>199</v>
      </c>
      <c r="C134" s="527">
        <f>'28. Total Costs - Reg &amp; Nat'!$B$27</f>
        <v>1.37384</v>
      </c>
      <c r="D134" s="527">
        <f>'28. Total Costs - Reg &amp; Nat'!$B$27</f>
        <v>1.37384</v>
      </c>
      <c r="E134" s="527">
        <f>'28. Total Costs - Reg &amp; Nat'!$B$27</f>
        <v>1.37384</v>
      </c>
      <c r="F134" s="527">
        <f>'28. Total Costs - Reg &amp; Nat'!$B$27</f>
        <v>1.37384</v>
      </c>
      <c r="G134" s="527">
        <f>'28. Total Costs - Reg &amp; Nat'!$B$27</f>
        <v>1.37384</v>
      </c>
      <c r="H134" s="527">
        <f>'28. Total Costs - Reg &amp; Nat'!$B$27</f>
        <v>1.37384</v>
      </c>
      <c r="I134" s="527">
        <f>'28. Total Costs - Reg &amp; Nat'!$B$27</f>
        <v>1.37384</v>
      </c>
      <c r="J134" s="527">
        <f>'28. Total Costs - Reg &amp; Nat'!$B$27</f>
        <v>1.37384</v>
      </c>
      <c r="K134" s="527">
        <f>'28. Total Costs - Reg &amp; Nat'!$B$27</f>
        <v>1.37384</v>
      </c>
      <c r="L134" s="527">
        <f>'28. Total Costs - Reg &amp; Nat'!$B$27</f>
        <v>1.37384</v>
      </c>
      <c r="M134" s="527">
        <f>'28. Total Costs - Reg &amp; Nat'!$B$27</f>
        <v>1.37384</v>
      </c>
      <c r="N134" s="527">
        <f>'28. Total Costs - Reg &amp; Nat'!$B$27</f>
        <v>1.37384</v>
      </c>
      <c r="O134" s="527">
        <f>'28. Total Costs - Reg &amp; Nat'!$B$27</f>
        <v>1.37384</v>
      </c>
      <c r="P134" s="527">
        <f>'28. Total Costs - Reg &amp; Nat'!$B$27</f>
        <v>1.37384</v>
      </c>
      <c r="Q134" s="527">
        <f>'28. Total Costs - Reg &amp; Nat'!$B$27</f>
        <v>1.37384</v>
      </c>
      <c r="R134" s="527">
        <f>'28. Total Costs - Reg &amp; Nat'!$B$27</f>
        <v>1.37384</v>
      </c>
      <c r="S134" s="527">
        <f>'28. Total Costs - Reg &amp; Nat'!$B$27</f>
        <v>1.37384</v>
      </c>
      <c r="T134" s="527">
        <f>'28. Total Costs - Reg &amp; Nat'!$B$27</f>
        <v>1.37384</v>
      </c>
      <c r="U134" s="527">
        <f>'28. Total Costs - Reg &amp; Nat'!$B$27</f>
        <v>1.37384</v>
      </c>
      <c r="V134" s="527">
        <f>'28. Total Costs - Reg &amp; Nat'!$B$27</f>
        <v>1.37384</v>
      </c>
      <c r="W134" s="543">
        <f>SUM(C134:V134)</f>
        <v>27.476800000000008</v>
      </c>
      <c r="X134" s="528">
        <f>W134/20</f>
        <v>1.3738400000000004</v>
      </c>
    </row>
    <row r="135" spans="1:24">
      <c r="A135" s="126"/>
      <c r="B135" s="526"/>
      <c r="C135" s="527"/>
      <c r="D135" s="527"/>
      <c r="E135" s="527"/>
      <c r="F135" s="527"/>
      <c r="G135" s="527"/>
      <c r="H135" s="527"/>
      <c r="I135" s="527"/>
      <c r="J135" s="527"/>
      <c r="K135" s="527"/>
      <c r="L135" s="527"/>
      <c r="M135" s="527"/>
      <c r="N135" s="527"/>
      <c r="O135" s="527"/>
      <c r="P135" s="527"/>
      <c r="Q135" s="527"/>
      <c r="R135" s="527"/>
      <c r="S135" s="527"/>
      <c r="T135" s="527"/>
      <c r="U135" s="527"/>
      <c r="V135" s="527"/>
      <c r="W135" s="543"/>
      <c r="X135" s="528"/>
    </row>
    <row r="136" spans="1:24">
      <c r="A136" s="126"/>
      <c r="B136" s="127"/>
      <c r="C136" s="527"/>
      <c r="D136" s="527"/>
      <c r="E136" s="527"/>
      <c r="F136" s="527"/>
      <c r="G136" s="527"/>
      <c r="H136" s="527"/>
      <c r="I136" s="527"/>
      <c r="J136" s="527"/>
      <c r="K136" s="527"/>
      <c r="L136" s="527"/>
      <c r="M136" s="527"/>
      <c r="N136" s="527"/>
      <c r="O136" s="527"/>
      <c r="P136" s="527"/>
      <c r="Q136" s="527"/>
      <c r="R136" s="527"/>
      <c r="S136" s="527"/>
      <c r="T136" s="527"/>
      <c r="U136" s="527"/>
      <c r="V136" s="527"/>
      <c r="W136" s="543"/>
      <c r="X136" s="528"/>
    </row>
    <row r="137" spans="1:24">
      <c r="A137" s="524"/>
      <c r="B137" s="257" t="s">
        <v>145</v>
      </c>
      <c r="C137" s="527">
        <f>SUM(C120:C125)</f>
        <v>0.98634299999999997</v>
      </c>
      <c r="D137" s="527">
        <f t="shared" ref="D137:V137" si="16">SUM(D120:D125)</f>
        <v>0</v>
      </c>
      <c r="E137" s="527">
        <f t="shared" si="16"/>
        <v>0</v>
      </c>
      <c r="F137" s="527">
        <f t="shared" si="16"/>
        <v>0</v>
      </c>
      <c r="G137" s="527">
        <f t="shared" si="16"/>
        <v>0</v>
      </c>
      <c r="H137" s="527">
        <f t="shared" si="16"/>
        <v>0</v>
      </c>
      <c r="I137" s="527">
        <f t="shared" si="16"/>
        <v>0</v>
      </c>
      <c r="J137" s="527">
        <f t="shared" si="16"/>
        <v>0</v>
      </c>
      <c r="K137" s="527">
        <f t="shared" si="16"/>
        <v>0</v>
      </c>
      <c r="L137" s="527">
        <f t="shared" si="16"/>
        <v>0</v>
      </c>
      <c r="M137" s="527">
        <f t="shared" si="16"/>
        <v>0</v>
      </c>
      <c r="N137" s="527">
        <f t="shared" si="16"/>
        <v>0</v>
      </c>
      <c r="O137" s="527">
        <f t="shared" si="16"/>
        <v>0</v>
      </c>
      <c r="P137" s="527">
        <f t="shared" si="16"/>
        <v>0</v>
      </c>
      <c r="Q137" s="527">
        <f t="shared" si="16"/>
        <v>0</v>
      </c>
      <c r="R137" s="527">
        <f t="shared" si="16"/>
        <v>0</v>
      </c>
      <c r="S137" s="527">
        <f t="shared" si="16"/>
        <v>0</v>
      </c>
      <c r="T137" s="527">
        <f t="shared" si="16"/>
        <v>0</v>
      </c>
      <c r="U137" s="527">
        <f t="shared" si="16"/>
        <v>0</v>
      </c>
      <c r="V137" s="527">
        <f t="shared" si="16"/>
        <v>0</v>
      </c>
      <c r="W137" s="543">
        <f>SUM(C137:V137)</f>
        <v>0.98634299999999997</v>
      </c>
      <c r="X137" s="528">
        <f>W137/20</f>
        <v>4.9317149999999997E-2</v>
      </c>
    </row>
    <row r="138" spans="1:24">
      <c r="A138" s="524"/>
      <c r="B138" s="257" t="s">
        <v>149</v>
      </c>
      <c r="C138" s="527">
        <f t="shared" ref="C138:V138" si="17">SUM(C129:C134)</f>
        <v>7.2147388600000006</v>
      </c>
      <c r="D138" s="527">
        <f t="shared" si="17"/>
        <v>7.2147388600000006</v>
      </c>
      <c r="E138" s="527">
        <f t="shared" si="17"/>
        <v>7.2147388600000006</v>
      </c>
      <c r="F138" s="527">
        <f t="shared" si="17"/>
        <v>7.2147388600000006</v>
      </c>
      <c r="G138" s="527">
        <f t="shared" si="17"/>
        <v>7.2147388600000006</v>
      </c>
      <c r="H138" s="527">
        <f t="shared" si="17"/>
        <v>7.2147388600000006</v>
      </c>
      <c r="I138" s="527">
        <f t="shared" si="17"/>
        <v>7.2147388600000006</v>
      </c>
      <c r="J138" s="527">
        <f t="shared" si="17"/>
        <v>7.2147388600000006</v>
      </c>
      <c r="K138" s="527">
        <f t="shared" si="17"/>
        <v>7.2147388600000006</v>
      </c>
      <c r="L138" s="527">
        <f t="shared" si="17"/>
        <v>7.2147388600000006</v>
      </c>
      <c r="M138" s="527">
        <f t="shared" si="17"/>
        <v>7.2147388600000006</v>
      </c>
      <c r="N138" s="527">
        <f t="shared" si="17"/>
        <v>7.2147388600000006</v>
      </c>
      <c r="O138" s="527">
        <f t="shared" si="17"/>
        <v>7.2147388600000006</v>
      </c>
      <c r="P138" s="527">
        <f t="shared" si="17"/>
        <v>7.2147388600000006</v>
      </c>
      <c r="Q138" s="527">
        <f t="shared" si="17"/>
        <v>7.2147388600000006</v>
      </c>
      <c r="R138" s="527">
        <f t="shared" si="17"/>
        <v>7.2147388600000006</v>
      </c>
      <c r="S138" s="527">
        <f t="shared" si="17"/>
        <v>7.2147388600000006</v>
      </c>
      <c r="T138" s="527">
        <f t="shared" si="17"/>
        <v>7.2147388600000006</v>
      </c>
      <c r="U138" s="527">
        <f t="shared" si="17"/>
        <v>7.2147388600000006</v>
      </c>
      <c r="V138" s="527">
        <f t="shared" si="17"/>
        <v>7.2147388600000006</v>
      </c>
      <c r="W138" s="543">
        <f>SUM(C138:V138)</f>
        <v>144.2947772</v>
      </c>
      <c r="X138" s="528">
        <f>W138/20</f>
        <v>7.2147388599999998</v>
      </c>
    </row>
    <row r="139" spans="1:24">
      <c r="A139" s="524"/>
      <c r="B139" s="112" t="s">
        <v>144</v>
      </c>
      <c r="C139" s="549">
        <f>SUM(C137:C138)</f>
        <v>8.2010818600000004</v>
      </c>
      <c r="D139" s="549">
        <f t="shared" ref="D139:V139" si="18">SUM(D137:D138)</f>
        <v>7.2147388600000006</v>
      </c>
      <c r="E139" s="549">
        <f t="shared" si="18"/>
        <v>7.2147388600000006</v>
      </c>
      <c r="F139" s="549">
        <f t="shared" si="18"/>
        <v>7.2147388600000006</v>
      </c>
      <c r="G139" s="549">
        <f t="shared" si="18"/>
        <v>7.2147388600000006</v>
      </c>
      <c r="H139" s="549">
        <f t="shared" si="18"/>
        <v>7.2147388600000006</v>
      </c>
      <c r="I139" s="549">
        <f t="shared" si="18"/>
        <v>7.2147388600000006</v>
      </c>
      <c r="J139" s="549">
        <f t="shared" si="18"/>
        <v>7.2147388600000006</v>
      </c>
      <c r="K139" s="549">
        <f t="shared" si="18"/>
        <v>7.2147388600000006</v>
      </c>
      <c r="L139" s="549">
        <f t="shared" si="18"/>
        <v>7.2147388600000006</v>
      </c>
      <c r="M139" s="549">
        <f t="shared" si="18"/>
        <v>7.2147388600000006</v>
      </c>
      <c r="N139" s="549">
        <f t="shared" si="18"/>
        <v>7.2147388600000006</v>
      </c>
      <c r="O139" s="549">
        <f t="shared" si="18"/>
        <v>7.2147388600000006</v>
      </c>
      <c r="P139" s="549">
        <f t="shared" si="18"/>
        <v>7.2147388600000006</v>
      </c>
      <c r="Q139" s="549">
        <f t="shared" si="18"/>
        <v>7.2147388600000006</v>
      </c>
      <c r="R139" s="549">
        <f t="shared" si="18"/>
        <v>7.2147388600000006</v>
      </c>
      <c r="S139" s="549">
        <f t="shared" si="18"/>
        <v>7.2147388600000006</v>
      </c>
      <c r="T139" s="549">
        <f t="shared" si="18"/>
        <v>7.2147388600000006</v>
      </c>
      <c r="U139" s="549">
        <f t="shared" si="18"/>
        <v>7.2147388600000006</v>
      </c>
      <c r="V139" s="549">
        <f t="shared" si="18"/>
        <v>7.2147388600000006</v>
      </c>
      <c r="W139" s="544">
        <f>SUM(C139:V139)</f>
        <v>145.2811202</v>
      </c>
      <c r="X139" s="131">
        <f>W139/20</f>
        <v>7.26405601</v>
      </c>
    </row>
    <row r="140" spans="1:24" s="343" customFormat="1">
      <c r="A140" s="129"/>
      <c r="B140" s="472" t="s">
        <v>146</v>
      </c>
      <c r="C140" s="530">
        <v>0.96618357487922713</v>
      </c>
      <c r="D140" s="530">
        <v>0.93351070036640305</v>
      </c>
      <c r="E140" s="530">
        <v>0.90194270566802237</v>
      </c>
      <c r="F140" s="530">
        <v>0.87144222769857238</v>
      </c>
      <c r="G140" s="530">
        <v>0.84197316685852419</v>
      </c>
      <c r="H140" s="530">
        <v>0.81350064430775282</v>
      </c>
      <c r="I140" s="530">
        <v>0.78599096068381913</v>
      </c>
      <c r="J140" s="530">
        <v>0.75941155621625056</v>
      </c>
      <c r="K140" s="530">
        <v>0.73373097218961414</v>
      </c>
      <c r="L140" s="530">
        <v>0.70891881370977217</v>
      </c>
      <c r="M140" s="530">
        <v>0.68494571372924851</v>
      </c>
      <c r="N140" s="530">
        <v>0.66178329828912896</v>
      </c>
      <c r="O140" s="530">
        <v>0.63940415293635666</v>
      </c>
      <c r="P140" s="530">
        <v>0.61778179027667302</v>
      </c>
      <c r="Q140" s="530">
        <v>0.59689061862480497</v>
      </c>
      <c r="R140" s="530">
        <v>0.57670591171478747</v>
      </c>
      <c r="S140" s="530">
        <v>0.55720377943457733</v>
      </c>
      <c r="T140" s="530">
        <v>0.53836113955031628</v>
      </c>
      <c r="U140" s="530">
        <v>0.52015569038677911</v>
      </c>
      <c r="V140" s="530">
        <v>0.50256588443167061</v>
      </c>
      <c r="W140" s="543"/>
      <c r="X140" s="528"/>
    </row>
    <row r="141" spans="1:24" s="358" customFormat="1">
      <c r="A141" s="129"/>
      <c r="B141" s="138" t="s">
        <v>1069</v>
      </c>
      <c r="C141" s="132">
        <f>C140*C139</f>
        <v>7.9237505893719815</v>
      </c>
      <c r="D141" s="132">
        <f t="shared" ref="D141:V141" si="19">D140*D139</f>
        <v>6.7350359261593047</v>
      </c>
      <c r="E141" s="132">
        <f t="shared" si="19"/>
        <v>6.5072810880766241</v>
      </c>
      <c r="F141" s="132">
        <f t="shared" si="19"/>
        <v>6.2872281044218594</v>
      </c>
      <c r="G141" s="132">
        <f t="shared" si="19"/>
        <v>6.0746165260114591</v>
      </c>
      <c r="H141" s="132">
        <f t="shared" si="19"/>
        <v>5.8691947111221827</v>
      </c>
      <c r="I141" s="132">
        <f t="shared" si="19"/>
        <v>5.6707195276542821</v>
      </c>
      <c r="J141" s="132">
        <f t="shared" si="19"/>
        <v>5.4789560653664582</v>
      </c>
      <c r="K141" s="132">
        <f t="shared" si="19"/>
        <v>5.2936773578419887</v>
      </c>
      <c r="L141" s="132">
        <f t="shared" si="19"/>
        <v>5.1146641138569944</v>
      </c>
      <c r="M141" s="132">
        <f t="shared" si="19"/>
        <v>4.9417044578328451</v>
      </c>
      <c r="N141" s="132">
        <f t="shared" si="19"/>
        <v>4.7745936790655508</v>
      </c>
      <c r="O141" s="132">
        <f t="shared" si="19"/>
        <v>4.6131339894353163</v>
      </c>
      <c r="P141" s="132">
        <f t="shared" si="19"/>
        <v>4.457134289309483</v>
      </c>
      <c r="Q141" s="132">
        <f t="shared" si="19"/>
        <v>4.3064099413618209</v>
      </c>
      <c r="R141" s="132">
        <f t="shared" si="19"/>
        <v>4.1607825520404065</v>
      </c>
      <c r="S141" s="132">
        <f t="shared" si="19"/>
        <v>4.0200797604255145</v>
      </c>
      <c r="T141" s="132">
        <f t="shared" si="19"/>
        <v>3.8841350342275502</v>
      </c>
      <c r="U141" s="132">
        <f t="shared" si="19"/>
        <v>3.7527874726836239</v>
      </c>
      <c r="V141" s="132">
        <f t="shared" si="19"/>
        <v>3.6258816161194432</v>
      </c>
      <c r="W141" s="544">
        <f>SUM(C141:V141)</f>
        <v>103.49176680238469</v>
      </c>
      <c r="X141" s="131"/>
    </row>
    <row r="142" spans="1:24" ht="15.75" customHeight="1" thickBot="1">
      <c r="A142" s="532"/>
      <c r="B142" s="533"/>
      <c r="C142" s="537"/>
      <c r="D142" s="537"/>
      <c r="E142" s="537"/>
      <c r="F142" s="537"/>
      <c r="G142" s="537"/>
      <c r="H142" s="537"/>
      <c r="I142" s="537"/>
      <c r="J142" s="537"/>
      <c r="K142" s="537"/>
      <c r="L142" s="537"/>
      <c r="M142" s="537"/>
      <c r="N142" s="537"/>
      <c r="O142" s="537"/>
      <c r="P142" s="537"/>
      <c r="Q142" s="537"/>
      <c r="R142" s="537"/>
      <c r="S142" s="537"/>
      <c r="T142" s="537"/>
      <c r="U142" s="537"/>
      <c r="V142" s="537"/>
      <c r="W142" s="546"/>
      <c r="X142" s="535"/>
    </row>
  </sheetData>
  <sheetProtection password="8725" sheet="1" objects="1" scenarios="1"/>
  <mergeCells count="6">
    <mergeCell ref="A3:X3"/>
    <mergeCell ref="A2:X2"/>
    <mergeCell ref="A6:A7"/>
    <mergeCell ref="W6:W7"/>
    <mergeCell ref="X6:X7"/>
    <mergeCell ref="A5:X5"/>
  </mergeCells>
  <pageMargins left="0.70866141732283472" right="0.70866141732283472" top="0.74803149606299213" bottom="0.74803149606299213" header="0.31496062992125984" footer="0.31496062992125984"/>
  <pageSetup paperSize="9" scale="65" orientation="landscape" r:id="rId1"/>
  <rowBreaks count="2" manualBreakCount="2">
    <brk id="61" max="23" man="1"/>
    <brk id="88" max="23" man="1"/>
  </rowBreaks>
</worksheet>
</file>

<file path=xl/worksheets/sheet31.xml><?xml version="1.0" encoding="utf-8"?>
<worksheet xmlns="http://schemas.openxmlformats.org/spreadsheetml/2006/main" xmlns:r="http://schemas.openxmlformats.org/officeDocument/2006/relationships">
  <dimension ref="A1:Y122"/>
  <sheetViews>
    <sheetView zoomScale="80" zoomScaleNormal="80" zoomScaleSheetLayoutView="80" workbookViewId="0">
      <selection activeCell="Z5" sqref="Z5"/>
    </sheetView>
  </sheetViews>
  <sheetFormatPr defaultRowHeight="12.75"/>
  <cols>
    <col min="1" max="1" width="11.28515625" style="231" customWidth="1"/>
    <col min="2" max="2" width="35.7109375" style="231" customWidth="1"/>
    <col min="3" max="3" width="6.7109375" style="231" bestFit="1" customWidth="1"/>
    <col min="4" max="22" width="6.42578125" style="231" bestFit="1" customWidth="1"/>
    <col min="23" max="23" width="10.5703125" style="231" customWidth="1"/>
    <col min="24" max="24" width="10" style="231" bestFit="1" customWidth="1"/>
    <col min="25" max="16384" width="9.140625" style="231"/>
  </cols>
  <sheetData>
    <row r="1" spans="1:25" s="225" customFormat="1" ht="31.5" customHeight="1">
      <c r="A1" s="244" t="s">
        <v>1071</v>
      </c>
      <c r="B1" s="224"/>
      <c r="C1" s="224"/>
      <c r="D1" s="224"/>
      <c r="E1" s="224"/>
      <c r="F1" s="224"/>
      <c r="G1" s="224"/>
    </row>
    <row r="2" spans="1:25" ht="33" customHeight="1">
      <c r="A2" s="577" t="s">
        <v>1072</v>
      </c>
      <c r="B2" s="577"/>
      <c r="C2" s="577"/>
      <c r="D2" s="577"/>
      <c r="E2" s="577"/>
      <c r="F2" s="577"/>
      <c r="G2" s="577"/>
      <c r="H2" s="577"/>
      <c r="I2" s="577"/>
      <c r="J2" s="577"/>
      <c r="K2" s="577"/>
      <c r="L2" s="577"/>
      <c r="M2" s="577"/>
      <c r="N2" s="577"/>
      <c r="O2" s="577"/>
      <c r="P2" s="577"/>
      <c r="Q2" s="577"/>
      <c r="R2" s="577"/>
      <c r="S2" s="577"/>
      <c r="T2" s="577"/>
      <c r="U2" s="577"/>
      <c r="V2" s="577"/>
      <c r="W2" s="577"/>
      <c r="X2" s="577"/>
    </row>
    <row r="3" spans="1:25" ht="31.5" customHeight="1">
      <c r="A3" s="577" t="s">
        <v>147</v>
      </c>
      <c r="B3" s="577"/>
      <c r="C3" s="577"/>
      <c r="D3" s="577"/>
      <c r="E3" s="577"/>
      <c r="F3" s="577"/>
      <c r="G3" s="577"/>
      <c r="H3" s="577"/>
      <c r="I3" s="577"/>
      <c r="J3" s="577"/>
      <c r="K3" s="577"/>
      <c r="L3" s="577"/>
      <c r="M3" s="577"/>
      <c r="N3" s="577"/>
      <c r="O3" s="577"/>
      <c r="P3" s="577"/>
      <c r="Q3" s="577"/>
      <c r="R3" s="577"/>
      <c r="S3" s="577"/>
      <c r="T3" s="577"/>
      <c r="U3" s="577"/>
      <c r="V3" s="577"/>
      <c r="W3" s="577"/>
      <c r="X3" s="577"/>
      <c r="Y3" s="237"/>
    </row>
    <row r="4" spans="1:25" ht="12.75" customHeight="1">
      <c r="A4" s="468"/>
      <c r="B4" s="468"/>
      <c r="C4" s="468"/>
      <c r="D4" s="468"/>
      <c r="E4" s="468"/>
      <c r="F4" s="468"/>
      <c r="G4" s="468"/>
      <c r="H4" s="468"/>
      <c r="I4" s="468"/>
      <c r="J4" s="468"/>
      <c r="K4" s="468"/>
      <c r="L4" s="468"/>
      <c r="M4" s="468"/>
      <c r="N4" s="468"/>
      <c r="O4" s="468"/>
      <c r="P4" s="468"/>
      <c r="Q4" s="468"/>
      <c r="R4" s="468"/>
      <c r="S4" s="468"/>
      <c r="T4" s="468"/>
      <c r="U4" s="468"/>
      <c r="V4" s="468"/>
      <c r="W4" s="468"/>
      <c r="X4" s="468"/>
      <c r="Y4" s="237"/>
    </row>
    <row r="5" spans="1:25" ht="28.5" customHeight="1">
      <c r="A5" s="626" t="s">
        <v>1073</v>
      </c>
      <c r="B5" s="626"/>
      <c r="C5" s="626"/>
      <c r="D5" s="626"/>
      <c r="E5" s="626"/>
      <c r="F5" s="626"/>
      <c r="G5" s="626"/>
      <c r="H5" s="626"/>
      <c r="I5" s="626"/>
      <c r="J5" s="626"/>
      <c r="K5" s="626"/>
      <c r="L5" s="626"/>
      <c r="M5" s="626"/>
      <c r="N5" s="626"/>
      <c r="O5" s="626"/>
      <c r="P5" s="626"/>
      <c r="Q5" s="626"/>
      <c r="R5" s="626"/>
      <c r="S5" s="626"/>
      <c r="T5" s="626"/>
      <c r="U5" s="626"/>
      <c r="V5" s="626"/>
      <c r="W5" s="626"/>
      <c r="X5" s="626"/>
    </row>
    <row r="6" spans="1:25" ht="14.25" customHeight="1">
      <c r="A6" s="694" t="s">
        <v>1070</v>
      </c>
      <c r="B6" s="547" t="s">
        <v>148</v>
      </c>
      <c r="C6" s="548">
        <v>2013</v>
      </c>
      <c r="D6" s="548">
        <v>2014</v>
      </c>
      <c r="E6" s="548">
        <v>2015</v>
      </c>
      <c r="F6" s="548">
        <v>2016</v>
      </c>
      <c r="G6" s="548">
        <v>2017</v>
      </c>
      <c r="H6" s="548">
        <v>2018</v>
      </c>
      <c r="I6" s="548">
        <v>2019</v>
      </c>
      <c r="J6" s="548">
        <v>2020</v>
      </c>
      <c r="K6" s="548">
        <v>2021</v>
      </c>
      <c r="L6" s="548">
        <v>2022</v>
      </c>
      <c r="M6" s="548">
        <v>2023</v>
      </c>
      <c r="N6" s="548">
        <v>2024</v>
      </c>
      <c r="O6" s="548">
        <v>2025</v>
      </c>
      <c r="P6" s="548">
        <v>2026</v>
      </c>
      <c r="Q6" s="548">
        <v>2027</v>
      </c>
      <c r="R6" s="548">
        <v>2028</v>
      </c>
      <c r="S6" s="548">
        <v>2029</v>
      </c>
      <c r="T6" s="548">
        <v>2030</v>
      </c>
      <c r="U6" s="548">
        <v>2031</v>
      </c>
      <c r="V6" s="548">
        <v>2032</v>
      </c>
      <c r="W6" s="696" t="s">
        <v>52</v>
      </c>
      <c r="X6" s="696" t="s">
        <v>1067</v>
      </c>
    </row>
    <row r="7" spans="1:25" ht="23.25" customHeight="1" thickBot="1">
      <c r="A7" s="695"/>
      <c r="B7" s="124" t="s">
        <v>1065</v>
      </c>
      <c r="C7" s="125">
        <v>1</v>
      </c>
      <c r="D7" s="125">
        <v>2</v>
      </c>
      <c r="E7" s="125">
        <v>3</v>
      </c>
      <c r="F7" s="125">
        <v>4</v>
      </c>
      <c r="G7" s="125">
        <v>5</v>
      </c>
      <c r="H7" s="125">
        <v>6</v>
      </c>
      <c r="I7" s="125">
        <v>7</v>
      </c>
      <c r="J7" s="125">
        <v>8</v>
      </c>
      <c r="K7" s="125">
        <v>9</v>
      </c>
      <c r="L7" s="125">
        <v>10</v>
      </c>
      <c r="M7" s="125">
        <v>11</v>
      </c>
      <c r="N7" s="125">
        <v>12</v>
      </c>
      <c r="O7" s="125">
        <v>13</v>
      </c>
      <c r="P7" s="125">
        <v>14</v>
      </c>
      <c r="Q7" s="125">
        <v>15</v>
      </c>
      <c r="R7" s="125">
        <v>16</v>
      </c>
      <c r="S7" s="125">
        <v>17</v>
      </c>
      <c r="T7" s="125">
        <v>18</v>
      </c>
      <c r="U7" s="125">
        <v>19</v>
      </c>
      <c r="V7" s="125">
        <v>20</v>
      </c>
      <c r="W7" s="695"/>
      <c r="X7" s="695"/>
    </row>
    <row r="8" spans="1:25">
      <c r="A8" s="126" t="s">
        <v>483</v>
      </c>
      <c r="B8" s="112"/>
      <c r="C8" s="550"/>
      <c r="D8" s="550"/>
      <c r="E8" s="550"/>
      <c r="F8" s="550"/>
      <c r="G8" s="550"/>
      <c r="H8" s="550"/>
      <c r="I8" s="550"/>
      <c r="J8" s="550"/>
      <c r="K8" s="550"/>
      <c r="L8" s="550"/>
      <c r="M8" s="550"/>
      <c r="N8" s="550"/>
      <c r="O8" s="550"/>
      <c r="P8" s="550"/>
      <c r="Q8" s="550"/>
      <c r="R8" s="550"/>
      <c r="S8" s="550"/>
      <c r="T8" s="550"/>
      <c r="U8" s="550"/>
      <c r="V8" s="550"/>
      <c r="W8" s="538"/>
      <c r="X8" s="551"/>
    </row>
    <row r="9" spans="1:25">
      <c r="B9" s="112"/>
      <c r="C9" s="257"/>
      <c r="D9" s="257"/>
      <c r="E9" s="257"/>
      <c r="F9" s="257"/>
      <c r="G9" s="257"/>
      <c r="H9" s="257"/>
      <c r="I9" s="257"/>
      <c r="J9" s="257"/>
      <c r="K9" s="257"/>
      <c r="L9" s="257"/>
      <c r="M9" s="257"/>
      <c r="N9" s="257"/>
      <c r="O9" s="257"/>
      <c r="P9" s="257"/>
      <c r="Q9" s="257"/>
      <c r="R9" s="257"/>
      <c r="S9" s="257"/>
      <c r="T9" s="257"/>
      <c r="U9" s="257"/>
      <c r="V9" s="257"/>
      <c r="W9" s="539"/>
      <c r="X9" s="525"/>
    </row>
    <row r="10" spans="1:25">
      <c r="A10" s="126"/>
      <c r="B10" s="127" t="s">
        <v>207</v>
      </c>
      <c r="C10" s="257"/>
      <c r="D10" s="257"/>
      <c r="E10" s="257"/>
      <c r="F10" s="257"/>
      <c r="G10" s="257"/>
      <c r="H10" s="257"/>
      <c r="I10" s="257"/>
      <c r="J10" s="257"/>
      <c r="K10" s="257"/>
      <c r="L10" s="257"/>
      <c r="M10" s="257"/>
      <c r="N10" s="257"/>
      <c r="O10" s="257"/>
      <c r="P10" s="257"/>
      <c r="Q10" s="257"/>
      <c r="R10" s="257"/>
      <c r="S10" s="257"/>
      <c r="T10" s="257"/>
      <c r="U10" s="257"/>
      <c r="V10" s="257"/>
      <c r="W10" s="539"/>
      <c r="X10" s="525"/>
    </row>
    <row r="11" spans="1:25">
      <c r="A11" s="126"/>
      <c r="B11" s="128" t="s">
        <v>151</v>
      </c>
      <c r="C11" s="527"/>
      <c r="D11" s="527"/>
      <c r="E11" s="527"/>
      <c r="F11" s="527"/>
      <c r="G11" s="527"/>
      <c r="H11" s="527"/>
      <c r="I11" s="527"/>
      <c r="J11" s="527"/>
      <c r="K11" s="527"/>
      <c r="L11" s="527"/>
      <c r="M11" s="527"/>
      <c r="N11" s="527"/>
      <c r="O11" s="527"/>
      <c r="P11" s="527"/>
      <c r="Q11" s="527"/>
      <c r="R11" s="527"/>
      <c r="S11" s="527"/>
      <c r="T11" s="527"/>
      <c r="U11" s="527"/>
      <c r="V11" s="527"/>
      <c r="W11" s="540"/>
      <c r="X11" s="528"/>
    </row>
    <row r="12" spans="1:25" ht="38.25">
      <c r="A12" s="126"/>
      <c r="B12" s="526" t="s">
        <v>209</v>
      </c>
      <c r="C12" s="527">
        <f>'28. Total Costs - Reg &amp; Nat'!E15</f>
        <v>0.13</v>
      </c>
      <c r="D12" s="527">
        <v>0</v>
      </c>
      <c r="E12" s="527">
        <v>0</v>
      </c>
      <c r="F12" s="527">
        <v>0</v>
      </c>
      <c r="G12" s="527">
        <v>0</v>
      </c>
      <c r="H12" s="527">
        <v>0</v>
      </c>
      <c r="I12" s="527">
        <v>0</v>
      </c>
      <c r="J12" s="527">
        <v>0</v>
      </c>
      <c r="K12" s="527">
        <v>0</v>
      </c>
      <c r="L12" s="527">
        <v>0</v>
      </c>
      <c r="M12" s="527">
        <v>0</v>
      </c>
      <c r="N12" s="527">
        <v>0</v>
      </c>
      <c r="O12" s="527">
        <v>0</v>
      </c>
      <c r="P12" s="527">
        <v>0</v>
      </c>
      <c r="Q12" s="527">
        <v>0</v>
      </c>
      <c r="R12" s="527">
        <v>0</v>
      </c>
      <c r="S12" s="527">
        <v>0</v>
      </c>
      <c r="T12" s="527">
        <v>0</v>
      </c>
      <c r="U12" s="527">
        <v>0</v>
      </c>
      <c r="V12" s="527">
        <v>0</v>
      </c>
      <c r="W12" s="540">
        <f>SUM(C12:V12)</f>
        <v>0.13</v>
      </c>
      <c r="X12" s="528">
        <f>W12/20</f>
        <v>6.5000000000000006E-3</v>
      </c>
    </row>
    <row r="13" spans="1:25" ht="25.5">
      <c r="A13" s="126"/>
      <c r="B13" s="526" t="s">
        <v>210</v>
      </c>
      <c r="C13" s="527">
        <f>'28. Total Costs - Reg &amp; Nat'!E16</f>
        <v>7.4811000000000002E-2</v>
      </c>
      <c r="D13" s="527">
        <v>0</v>
      </c>
      <c r="E13" s="527">
        <v>0</v>
      </c>
      <c r="F13" s="527">
        <v>0</v>
      </c>
      <c r="G13" s="527">
        <v>0</v>
      </c>
      <c r="H13" s="527">
        <v>0</v>
      </c>
      <c r="I13" s="527">
        <v>0</v>
      </c>
      <c r="J13" s="527">
        <v>0</v>
      </c>
      <c r="K13" s="527">
        <v>0</v>
      </c>
      <c r="L13" s="527">
        <v>0</v>
      </c>
      <c r="M13" s="527">
        <v>0</v>
      </c>
      <c r="N13" s="527">
        <v>0</v>
      </c>
      <c r="O13" s="527">
        <v>0</v>
      </c>
      <c r="P13" s="527">
        <v>0</v>
      </c>
      <c r="Q13" s="527">
        <v>0</v>
      </c>
      <c r="R13" s="527">
        <v>0</v>
      </c>
      <c r="S13" s="527">
        <v>0</v>
      </c>
      <c r="T13" s="527">
        <v>0</v>
      </c>
      <c r="U13" s="527">
        <v>0</v>
      </c>
      <c r="V13" s="527">
        <v>0</v>
      </c>
      <c r="W13" s="540">
        <f>SUM(C13:V13)</f>
        <v>7.4811000000000002E-2</v>
      </c>
      <c r="X13" s="528">
        <f>W13/20</f>
        <v>3.74055E-3</v>
      </c>
    </row>
    <row r="14" spans="1:25" ht="38.25">
      <c r="A14" s="126"/>
      <c r="B14" s="526" t="s">
        <v>211</v>
      </c>
      <c r="C14" s="527">
        <f>'28. Total Costs - Reg &amp; Nat'!E17</f>
        <v>2.4E-2</v>
      </c>
      <c r="D14" s="527">
        <v>0</v>
      </c>
      <c r="E14" s="527">
        <v>0</v>
      </c>
      <c r="F14" s="527">
        <v>0</v>
      </c>
      <c r="G14" s="527">
        <v>0</v>
      </c>
      <c r="H14" s="527">
        <v>0</v>
      </c>
      <c r="I14" s="527">
        <v>0</v>
      </c>
      <c r="J14" s="527">
        <v>0</v>
      </c>
      <c r="K14" s="527">
        <v>0</v>
      </c>
      <c r="L14" s="527">
        <v>0</v>
      </c>
      <c r="M14" s="527">
        <v>0</v>
      </c>
      <c r="N14" s="527">
        <v>0</v>
      </c>
      <c r="O14" s="527">
        <v>0</v>
      </c>
      <c r="P14" s="527">
        <v>0</v>
      </c>
      <c r="Q14" s="527">
        <v>0</v>
      </c>
      <c r="R14" s="527">
        <v>0</v>
      </c>
      <c r="S14" s="527">
        <v>0</v>
      </c>
      <c r="T14" s="527">
        <v>0</v>
      </c>
      <c r="U14" s="527">
        <v>0</v>
      </c>
      <c r="V14" s="527">
        <v>0</v>
      </c>
      <c r="W14" s="540">
        <f>SUM(C14:V14)</f>
        <v>2.4E-2</v>
      </c>
      <c r="X14" s="528">
        <f>W14/20</f>
        <v>1.2000000000000001E-3</v>
      </c>
    </row>
    <row r="15" spans="1:25" ht="25.5">
      <c r="A15" s="126"/>
      <c r="B15" s="526" t="s">
        <v>325</v>
      </c>
      <c r="C15" s="527">
        <f>'28. Total Costs - Reg &amp; Nat'!E18</f>
        <v>4.4999999999999997E-3</v>
      </c>
      <c r="D15" s="527">
        <v>0</v>
      </c>
      <c r="E15" s="527">
        <v>0</v>
      </c>
      <c r="F15" s="527">
        <v>0</v>
      </c>
      <c r="G15" s="527">
        <v>0</v>
      </c>
      <c r="H15" s="527">
        <v>0</v>
      </c>
      <c r="I15" s="527">
        <v>0</v>
      </c>
      <c r="J15" s="527">
        <v>0</v>
      </c>
      <c r="K15" s="527">
        <v>0</v>
      </c>
      <c r="L15" s="527">
        <v>0</v>
      </c>
      <c r="M15" s="527">
        <v>0</v>
      </c>
      <c r="N15" s="527">
        <v>0</v>
      </c>
      <c r="O15" s="527">
        <v>0</v>
      </c>
      <c r="P15" s="527">
        <v>0</v>
      </c>
      <c r="Q15" s="527">
        <v>0</v>
      </c>
      <c r="R15" s="527">
        <v>0</v>
      </c>
      <c r="S15" s="527">
        <v>0</v>
      </c>
      <c r="T15" s="527">
        <v>0</v>
      </c>
      <c r="U15" s="527">
        <v>0</v>
      </c>
      <c r="V15" s="527">
        <v>0</v>
      </c>
      <c r="W15" s="543">
        <f>SUM(C15:V15)</f>
        <v>4.4999999999999997E-3</v>
      </c>
      <c r="X15" s="528">
        <f>W15/20</f>
        <v>2.2499999999999999E-4</v>
      </c>
    </row>
    <row r="16" spans="1:25">
      <c r="A16" s="126"/>
      <c r="B16" s="526"/>
      <c r="C16" s="552"/>
      <c r="D16" s="552"/>
      <c r="E16" s="552"/>
      <c r="F16" s="552"/>
      <c r="G16" s="552"/>
      <c r="H16" s="552"/>
      <c r="I16" s="552"/>
      <c r="J16" s="552"/>
      <c r="K16" s="552"/>
      <c r="L16" s="552"/>
      <c r="M16" s="552"/>
      <c r="N16" s="552"/>
      <c r="O16" s="552"/>
      <c r="P16" s="552"/>
      <c r="Q16" s="552"/>
      <c r="R16" s="552"/>
      <c r="S16" s="552"/>
      <c r="T16" s="552"/>
      <c r="U16" s="552"/>
      <c r="V16" s="552"/>
      <c r="W16" s="543"/>
      <c r="X16" s="528"/>
    </row>
    <row r="17" spans="1:24">
      <c r="A17" s="126"/>
      <c r="B17" s="127" t="s">
        <v>208</v>
      </c>
      <c r="C17" s="257"/>
      <c r="D17" s="257"/>
      <c r="E17" s="257"/>
      <c r="F17" s="257"/>
      <c r="G17" s="257"/>
      <c r="H17" s="257"/>
      <c r="I17" s="257"/>
      <c r="J17" s="257"/>
      <c r="K17" s="257"/>
      <c r="L17" s="257"/>
      <c r="M17" s="257"/>
      <c r="N17" s="257"/>
      <c r="O17" s="257"/>
      <c r="P17" s="257"/>
      <c r="Q17" s="257"/>
      <c r="R17" s="257"/>
      <c r="S17" s="257"/>
      <c r="T17" s="257"/>
      <c r="U17" s="257"/>
      <c r="V17" s="257"/>
      <c r="W17" s="543"/>
      <c r="X17" s="528"/>
    </row>
    <row r="18" spans="1:24">
      <c r="A18" s="126"/>
      <c r="B18" s="128" t="s">
        <v>151</v>
      </c>
      <c r="C18" s="527"/>
      <c r="D18" s="527"/>
      <c r="E18" s="527"/>
      <c r="F18" s="527"/>
      <c r="G18" s="527"/>
      <c r="H18" s="527"/>
      <c r="I18" s="527"/>
      <c r="J18" s="527"/>
      <c r="K18" s="527"/>
      <c r="L18" s="527"/>
      <c r="M18" s="527"/>
      <c r="N18" s="527"/>
      <c r="O18" s="527"/>
      <c r="P18" s="527"/>
      <c r="Q18" s="527"/>
      <c r="R18" s="527"/>
      <c r="S18" s="527"/>
      <c r="T18" s="527"/>
      <c r="U18" s="527"/>
      <c r="V18" s="527"/>
      <c r="W18" s="543"/>
      <c r="X18" s="528"/>
    </row>
    <row r="19" spans="1:24" ht="38.25">
      <c r="A19" s="126"/>
      <c r="B19" s="526" t="s">
        <v>214</v>
      </c>
      <c r="C19" s="527">
        <f>'28. Total Costs - Reg &amp; Nat'!$E$25</f>
        <v>0.371475</v>
      </c>
      <c r="D19" s="527">
        <f>'28. Total Costs - Reg &amp; Nat'!$E$25</f>
        <v>0.371475</v>
      </c>
      <c r="E19" s="527">
        <f>'28. Total Costs - Reg &amp; Nat'!$E$25</f>
        <v>0.371475</v>
      </c>
      <c r="F19" s="527">
        <f>'28. Total Costs - Reg &amp; Nat'!$E$25</f>
        <v>0.371475</v>
      </c>
      <c r="G19" s="527">
        <f>'28. Total Costs - Reg &amp; Nat'!$E$25</f>
        <v>0.371475</v>
      </c>
      <c r="H19" s="527">
        <f>'28. Total Costs - Reg &amp; Nat'!$E$25</f>
        <v>0.371475</v>
      </c>
      <c r="I19" s="527">
        <f>'28. Total Costs - Reg &amp; Nat'!$E$25</f>
        <v>0.371475</v>
      </c>
      <c r="J19" s="527">
        <f>'28. Total Costs - Reg &amp; Nat'!$E$25</f>
        <v>0.371475</v>
      </c>
      <c r="K19" s="527">
        <f>'28. Total Costs - Reg &amp; Nat'!$E$25</f>
        <v>0.371475</v>
      </c>
      <c r="L19" s="527">
        <f>'28. Total Costs - Reg &amp; Nat'!$E$25</f>
        <v>0.371475</v>
      </c>
      <c r="M19" s="527">
        <f>'28. Total Costs - Reg &amp; Nat'!$E$25</f>
        <v>0.371475</v>
      </c>
      <c r="N19" s="527">
        <f>'28. Total Costs - Reg &amp; Nat'!$E$25</f>
        <v>0.371475</v>
      </c>
      <c r="O19" s="527">
        <f>'28. Total Costs - Reg &amp; Nat'!$E$25</f>
        <v>0.371475</v>
      </c>
      <c r="P19" s="527">
        <f>'28. Total Costs - Reg &amp; Nat'!$E$25</f>
        <v>0.371475</v>
      </c>
      <c r="Q19" s="527">
        <f>'28. Total Costs - Reg &amp; Nat'!$E$25</f>
        <v>0.371475</v>
      </c>
      <c r="R19" s="527">
        <f>'28. Total Costs - Reg &amp; Nat'!$E$25</f>
        <v>0.371475</v>
      </c>
      <c r="S19" s="527">
        <f>'28. Total Costs - Reg &amp; Nat'!$E$25</f>
        <v>0.371475</v>
      </c>
      <c r="T19" s="527">
        <f>'28. Total Costs - Reg &amp; Nat'!$E$25</f>
        <v>0.371475</v>
      </c>
      <c r="U19" s="527">
        <f>'28. Total Costs - Reg &amp; Nat'!$E$25</f>
        <v>0.371475</v>
      </c>
      <c r="V19" s="527">
        <f>'28. Total Costs - Reg &amp; Nat'!$E$25</f>
        <v>0.371475</v>
      </c>
      <c r="W19" s="543">
        <f>SUM(C19:V19)</f>
        <v>7.4295000000000027</v>
      </c>
      <c r="X19" s="528">
        <f>W19/20</f>
        <v>0.37147500000000011</v>
      </c>
    </row>
    <row r="20" spans="1:24" ht="38.25">
      <c r="A20" s="126"/>
      <c r="B20" s="526" t="s">
        <v>212</v>
      </c>
      <c r="C20" s="527">
        <f>'28. Total Costs - Reg &amp; Nat'!$E$26</f>
        <v>1.2490528000000001</v>
      </c>
      <c r="D20" s="527">
        <f>'28. Total Costs - Reg &amp; Nat'!$E$26</f>
        <v>1.2490528000000001</v>
      </c>
      <c r="E20" s="527">
        <f>'28. Total Costs - Reg &amp; Nat'!$E$26</f>
        <v>1.2490528000000001</v>
      </c>
      <c r="F20" s="527">
        <f>'28. Total Costs - Reg &amp; Nat'!$E$26</f>
        <v>1.2490528000000001</v>
      </c>
      <c r="G20" s="527">
        <f>'28. Total Costs - Reg &amp; Nat'!$E$26</f>
        <v>1.2490528000000001</v>
      </c>
      <c r="H20" s="527">
        <f>'28. Total Costs - Reg &amp; Nat'!$E$26</f>
        <v>1.2490528000000001</v>
      </c>
      <c r="I20" s="527">
        <f>'28. Total Costs - Reg &amp; Nat'!$E$26</f>
        <v>1.2490528000000001</v>
      </c>
      <c r="J20" s="527">
        <f>'28. Total Costs - Reg &amp; Nat'!$E$26</f>
        <v>1.2490528000000001</v>
      </c>
      <c r="K20" s="527">
        <f>'28. Total Costs - Reg &amp; Nat'!$E$26</f>
        <v>1.2490528000000001</v>
      </c>
      <c r="L20" s="527">
        <f>'28. Total Costs - Reg &amp; Nat'!$E$26</f>
        <v>1.2490528000000001</v>
      </c>
      <c r="M20" s="527">
        <f>'28. Total Costs - Reg &amp; Nat'!$E$26</f>
        <v>1.2490528000000001</v>
      </c>
      <c r="N20" s="527">
        <f>'28. Total Costs - Reg &amp; Nat'!$E$26</f>
        <v>1.2490528000000001</v>
      </c>
      <c r="O20" s="527">
        <f>'28. Total Costs - Reg &amp; Nat'!$E$26</f>
        <v>1.2490528000000001</v>
      </c>
      <c r="P20" s="527">
        <f>'28. Total Costs - Reg &amp; Nat'!$E$26</f>
        <v>1.2490528000000001</v>
      </c>
      <c r="Q20" s="527">
        <f>'28. Total Costs - Reg &amp; Nat'!$E$26</f>
        <v>1.2490528000000001</v>
      </c>
      <c r="R20" s="527">
        <f>'28. Total Costs - Reg &amp; Nat'!$E$26</f>
        <v>1.2490528000000001</v>
      </c>
      <c r="S20" s="527">
        <f>'28. Total Costs - Reg &amp; Nat'!$E$26</f>
        <v>1.2490528000000001</v>
      </c>
      <c r="T20" s="527">
        <f>'28. Total Costs - Reg &amp; Nat'!$E$26</f>
        <v>1.2490528000000001</v>
      </c>
      <c r="U20" s="527">
        <f>'28. Total Costs - Reg &amp; Nat'!$E$26</f>
        <v>1.2490528000000001</v>
      </c>
      <c r="V20" s="527">
        <f>'28. Total Costs - Reg &amp; Nat'!$E$26</f>
        <v>1.2490528000000001</v>
      </c>
      <c r="W20" s="543">
        <f>SUM(C20:V20)</f>
        <v>24.981056000000006</v>
      </c>
      <c r="X20" s="528">
        <f>W20/20</f>
        <v>1.2490528000000003</v>
      </c>
    </row>
    <row r="21" spans="1:24">
      <c r="A21" s="126"/>
      <c r="B21" s="526" t="s">
        <v>199</v>
      </c>
      <c r="C21" s="527">
        <f>'28. Total Costs - Reg &amp; Nat'!$E$27</f>
        <v>0.29061999999999999</v>
      </c>
      <c r="D21" s="527">
        <f>'28. Total Costs - Reg &amp; Nat'!$E$27</f>
        <v>0.29061999999999999</v>
      </c>
      <c r="E21" s="527">
        <f>'28. Total Costs - Reg &amp; Nat'!$E$27</f>
        <v>0.29061999999999999</v>
      </c>
      <c r="F21" s="527">
        <f>'28. Total Costs - Reg &amp; Nat'!$E$27</f>
        <v>0.29061999999999999</v>
      </c>
      <c r="G21" s="527">
        <f>'28. Total Costs - Reg &amp; Nat'!$E$27</f>
        <v>0.29061999999999999</v>
      </c>
      <c r="H21" s="527">
        <f>'28. Total Costs - Reg &amp; Nat'!$E$27</f>
        <v>0.29061999999999999</v>
      </c>
      <c r="I21" s="527">
        <f>'28. Total Costs - Reg &amp; Nat'!$E$27</f>
        <v>0.29061999999999999</v>
      </c>
      <c r="J21" s="527">
        <f>'28. Total Costs - Reg &amp; Nat'!$E$27</f>
        <v>0.29061999999999999</v>
      </c>
      <c r="K21" s="527">
        <f>'28. Total Costs - Reg &amp; Nat'!$E$27</f>
        <v>0.29061999999999999</v>
      </c>
      <c r="L21" s="527">
        <f>'28. Total Costs - Reg &amp; Nat'!$E$27</f>
        <v>0.29061999999999999</v>
      </c>
      <c r="M21" s="527">
        <f>'28. Total Costs - Reg &amp; Nat'!$E$27</f>
        <v>0.29061999999999999</v>
      </c>
      <c r="N21" s="527">
        <f>'28. Total Costs - Reg &amp; Nat'!$E$27</f>
        <v>0.29061999999999999</v>
      </c>
      <c r="O21" s="527">
        <f>'28. Total Costs - Reg &amp; Nat'!$E$27</f>
        <v>0.29061999999999999</v>
      </c>
      <c r="P21" s="527">
        <f>'28. Total Costs - Reg &amp; Nat'!$E$27</f>
        <v>0.29061999999999999</v>
      </c>
      <c r="Q21" s="527">
        <f>'28. Total Costs - Reg &amp; Nat'!$E$27</f>
        <v>0.29061999999999999</v>
      </c>
      <c r="R21" s="527">
        <f>'28. Total Costs - Reg &amp; Nat'!$E$27</f>
        <v>0.29061999999999999</v>
      </c>
      <c r="S21" s="527">
        <f>'28. Total Costs - Reg &amp; Nat'!$E$27</f>
        <v>0.29061999999999999</v>
      </c>
      <c r="T21" s="527">
        <f>'28. Total Costs - Reg &amp; Nat'!$E$27</f>
        <v>0.29061999999999999</v>
      </c>
      <c r="U21" s="527">
        <f>'28. Total Costs - Reg &amp; Nat'!$E$27</f>
        <v>0.29061999999999999</v>
      </c>
      <c r="V21" s="527">
        <f>'28. Total Costs - Reg &amp; Nat'!$E$27</f>
        <v>0.29061999999999999</v>
      </c>
      <c r="W21" s="543">
        <f>SUM(C21:V21)</f>
        <v>5.8123999999999985</v>
      </c>
      <c r="X21" s="528">
        <f>W21/20</f>
        <v>0.29061999999999993</v>
      </c>
    </row>
    <row r="22" spans="1:24" ht="25.5">
      <c r="A22" s="126"/>
      <c r="B22" s="526" t="s">
        <v>326</v>
      </c>
      <c r="C22" s="527">
        <f>'28. Total Costs - Reg &amp; Nat'!E28</f>
        <v>0</v>
      </c>
      <c r="D22" s="527">
        <v>0</v>
      </c>
      <c r="E22" s="527">
        <v>0</v>
      </c>
      <c r="F22" s="527">
        <v>0</v>
      </c>
      <c r="G22" s="527">
        <v>0</v>
      </c>
      <c r="H22" s="527">
        <v>0</v>
      </c>
      <c r="I22" s="527">
        <v>0</v>
      </c>
      <c r="J22" s="527">
        <v>0</v>
      </c>
      <c r="K22" s="527">
        <v>0</v>
      </c>
      <c r="L22" s="527">
        <v>0</v>
      </c>
      <c r="M22" s="527">
        <v>0</v>
      </c>
      <c r="N22" s="527">
        <v>0</v>
      </c>
      <c r="O22" s="527">
        <v>0</v>
      </c>
      <c r="P22" s="527">
        <v>0</v>
      </c>
      <c r="Q22" s="527">
        <v>0</v>
      </c>
      <c r="R22" s="527">
        <v>0</v>
      </c>
      <c r="S22" s="527">
        <v>0</v>
      </c>
      <c r="T22" s="527">
        <v>0</v>
      </c>
      <c r="U22" s="527">
        <v>0</v>
      </c>
      <c r="V22" s="527">
        <v>0</v>
      </c>
      <c r="W22" s="543">
        <f>SUM(C22:V22)</f>
        <v>0</v>
      </c>
      <c r="X22" s="528">
        <f>W22/20</f>
        <v>0</v>
      </c>
    </row>
    <row r="23" spans="1:24" s="257" customFormat="1">
      <c r="A23" s="126"/>
      <c r="B23" s="526"/>
      <c r="C23" s="527"/>
      <c r="D23" s="527"/>
      <c r="E23" s="527"/>
      <c r="F23" s="527"/>
      <c r="G23" s="527"/>
      <c r="H23" s="527"/>
      <c r="I23" s="527"/>
      <c r="J23" s="527"/>
      <c r="K23" s="527"/>
      <c r="L23" s="527"/>
      <c r="M23" s="527"/>
      <c r="N23" s="527"/>
      <c r="O23" s="527"/>
      <c r="P23" s="527"/>
      <c r="Q23" s="527"/>
      <c r="R23" s="527"/>
      <c r="S23" s="527"/>
      <c r="T23" s="527"/>
      <c r="U23" s="527"/>
      <c r="V23" s="527"/>
      <c r="W23" s="543"/>
      <c r="X23" s="528"/>
    </row>
    <row r="24" spans="1:24">
      <c r="A24" s="524"/>
      <c r="B24" s="127"/>
      <c r="C24" s="527"/>
      <c r="D24" s="527"/>
      <c r="E24" s="527"/>
      <c r="F24" s="527"/>
      <c r="G24" s="527"/>
      <c r="H24" s="527"/>
      <c r="I24" s="527"/>
      <c r="J24" s="527"/>
      <c r="K24" s="527"/>
      <c r="L24" s="527"/>
      <c r="M24" s="527"/>
      <c r="N24" s="527"/>
      <c r="O24" s="527"/>
      <c r="P24" s="527"/>
      <c r="Q24" s="527"/>
      <c r="R24" s="527"/>
      <c r="S24" s="527"/>
      <c r="T24" s="527"/>
      <c r="U24" s="527"/>
      <c r="V24" s="527"/>
      <c r="W24" s="543"/>
      <c r="X24" s="528"/>
    </row>
    <row r="25" spans="1:24">
      <c r="A25" s="126"/>
      <c r="B25" s="257" t="s">
        <v>145</v>
      </c>
      <c r="C25" s="527">
        <f>SUM(C12:C15)</f>
        <v>0.23331100000000002</v>
      </c>
      <c r="D25" s="527">
        <f t="shared" ref="D25:V25" si="0">SUM(D12:D15)</f>
        <v>0</v>
      </c>
      <c r="E25" s="527">
        <f t="shared" si="0"/>
        <v>0</v>
      </c>
      <c r="F25" s="527">
        <f t="shared" si="0"/>
        <v>0</v>
      </c>
      <c r="G25" s="527">
        <f t="shared" si="0"/>
        <v>0</v>
      </c>
      <c r="H25" s="527">
        <f t="shared" si="0"/>
        <v>0</v>
      </c>
      <c r="I25" s="527">
        <f t="shared" si="0"/>
        <v>0</v>
      </c>
      <c r="J25" s="527">
        <f t="shared" si="0"/>
        <v>0</v>
      </c>
      <c r="K25" s="527">
        <f t="shared" si="0"/>
        <v>0</v>
      </c>
      <c r="L25" s="527">
        <f t="shared" si="0"/>
        <v>0</v>
      </c>
      <c r="M25" s="527">
        <f t="shared" si="0"/>
        <v>0</v>
      </c>
      <c r="N25" s="527">
        <f t="shared" si="0"/>
        <v>0</v>
      </c>
      <c r="O25" s="527">
        <f t="shared" si="0"/>
        <v>0</v>
      </c>
      <c r="P25" s="527">
        <f t="shared" si="0"/>
        <v>0</v>
      </c>
      <c r="Q25" s="527">
        <f t="shared" si="0"/>
        <v>0</v>
      </c>
      <c r="R25" s="527">
        <f t="shared" si="0"/>
        <v>0</v>
      </c>
      <c r="S25" s="527">
        <f t="shared" si="0"/>
        <v>0</v>
      </c>
      <c r="T25" s="527">
        <f t="shared" si="0"/>
        <v>0</v>
      </c>
      <c r="U25" s="527">
        <f t="shared" si="0"/>
        <v>0</v>
      </c>
      <c r="V25" s="527">
        <f t="shared" si="0"/>
        <v>0</v>
      </c>
      <c r="W25" s="543">
        <f>SUM(C25:V25)</f>
        <v>0.23331100000000002</v>
      </c>
      <c r="X25" s="528">
        <f>W25/20</f>
        <v>1.166555E-2</v>
      </c>
    </row>
    <row r="26" spans="1:24">
      <c r="A26" s="524"/>
      <c r="B26" s="257" t="s">
        <v>149</v>
      </c>
      <c r="C26" s="527">
        <f>SUM(C19:C22)</f>
        <v>1.9111478000000002</v>
      </c>
      <c r="D26" s="527">
        <f t="shared" ref="D26:V26" si="1">SUM(D19:D22)</f>
        <v>1.9111478000000002</v>
      </c>
      <c r="E26" s="527">
        <f t="shared" si="1"/>
        <v>1.9111478000000002</v>
      </c>
      <c r="F26" s="527">
        <f t="shared" si="1"/>
        <v>1.9111478000000002</v>
      </c>
      <c r="G26" s="527">
        <f t="shared" si="1"/>
        <v>1.9111478000000002</v>
      </c>
      <c r="H26" s="527">
        <f t="shared" si="1"/>
        <v>1.9111478000000002</v>
      </c>
      <c r="I26" s="527">
        <f t="shared" si="1"/>
        <v>1.9111478000000002</v>
      </c>
      <c r="J26" s="527">
        <f t="shared" si="1"/>
        <v>1.9111478000000002</v>
      </c>
      <c r="K26" s="527">
        <f t="shared" si="1"/>
        <v>1.9111478000000002</v>
      </c>
      <c r="L26" s="527">
        <f t="shared" si="1"/>
        <v>1.9111478000000002</v>
      </c>
      <c r="M26" s="527">
        <f t="shared" si="1"/>
        <v>1.9111478000000002</v>
      </c>
      <c r="N26" s="527">
        <f t="shared" si="1"/>
        <v>1.9111478000000002</v>
      </c>
      <c r="O26" s="527">
        <f t="shared" si="1"/>
        <v>1.9111478000000002</v>
      </c>
      <c r="P26" s="527">
        <f t="shared" si="1"/>
        <v>1.9111478000000002</v>
      </c>
      <c r="Q26" s="527">
        <f t="shared" si="1"/>
        <v>1.9111478000000002</v>
      </c>
      <c r="R26" s="527">
        <f t="shared" si="1"/>
        <v>1.9111478000000002</v>
      </c>
      <c r="S26" s="527">
        <f t="shared" si="1"/>
        <v>1.9111478000000002</v>
      </c>
      <c r="T26" s="527">
        <f t="shared" si="1"/>
        <v>1.9111478000000002</v>
      </c>
      <c r="U26" s="527">
        <f t="shared" si="1"/>
        <v>1.9111478000000002</v>
      </c>
      <c r="V26" s="527">
        <f t="shared" si="1"/>
        <v>1.9111478000000002</v>
      </c>
      <c r="W26" s="543">
        <f>SUM(C26:V26)</f>
        <v>38.222956000000025</v>
      </c>
      <c r="X26" s="528">
        <f>W26/20</f>
        <v>1.9111478000000013</v>
      </c>
    </row>
    <row r="27" spans="1:24">
      <c r="A27" s="524"/>
      <c r="B27" s="112" t="s">
        <v>144</v>
      </c>
      <c r="C27" s="549">
        <f>SUM(C25:C26)</f>
        <v>2.1444588000000002</v>
      </c>
      <c r="D27" s="549">
        <f t="shared" ref="D27:V27" si="2">SUM(D25:D26)</f>
        <v>1.9111478000000002</v>
      </c>
      <c r="E27" s="549">
        <f t="shared" si="2"/>
        <v>1.9111478000000002</v>
      </c>
      <c r="F27" s="549">
        <f t="shared" si="2"/>
        <v>1.9111478000000002</v>
      </c>
      <c r="G27" s="549">
        <f t="shared" si="2"/>
        <v>1.9111478000000002</v>
      </c>
      <c r="H27" s="549">
        <f t="shared" si="2"/>
        <v>1.9111478000000002</v>
      </c>
      <c r="I27" s="549">
        <f t="shared" si="2"/>
        <v>1.9111478000000002</v>
      </c>
      <c r="J27" s="549">
        <f t="shared" si="2"/>
        <v>1.9111478000000002</v>
      </c>
      <c r="K27" s="549">
        <f t="shared" si="2"/>
        <v>1.9111478000000002</v>
      </c>
      <c r="L27" s="549">
        <f t="shared" si="2"/>
        <v>1.9111478000000002</v>
      </c>
      <c r="M27" s="549">
        <f t="shared" si="2"/>
        <v>1.9111478000000002</v>
      </c>
      <c r="N27" s="549">
        <f t="shared" si="2"/>
        <v>1.9111478000000002</v>
      </c>
      <c r="O27" s="549">
        <f t="shared" si="2"/>
        <v>1.9111478000000002</v>
      </c>
      <c r="P27" s="549">
        <f t="shared" si="2"/>
        <v>1.9111478000000002</v>
      </c>
      <c r="Q27" s="549">
        <f t="shared" si="2"/>
        <v>1.9111478000000002</v>
      </c>
      <c r="R27" s="549">
        <f t="shared" si="2"/>
        <v>1.9111478000000002</v>
      </c>
      <c r="S27" s="549">
        <f t="shared" si="2"/>
        <v>1.9111478000000002</v>
      </c>
      <c r="T27" s="549">
        <f t="shared" si="2"/>
        <v>1.9111478000000002</v>
      </c>
      <c r="U27" s="549">
        <f t="shared" si="2"/>
        <v>1.9111478000000002</v>
      </c>
      <c r="V27" s="549">
        <f t="shared" si="2"/>
        <v>1.9111478000000002</v>
      </c>
      <c r="W27" s="544">
        <f>SUM(C27:V27)</f>
        <v>38.456267000000025</v>
      </c>
      <c r="X27" s="131">
        <f>W27/20</f>
        <v>1.9228133500000013</v>
      </c>
    </row>
    <row r="28" spans="1:24" s="343" customFormat="1">
      <c r="A28" s="129"/>
      <c r="B28" s="536" t="s">
        <v>146</v>
      </c>
      <c r="C28" s="553">
        <v>0.96618357487922713</v>
      </c>
      <c r="D28" s="553">
        <v>0.93351070036640305</v>
      </c>
      <c r="E28" s="553">
        <v>0.90194270566802237</v>
      </c>
      <c r="F28" s="553">
        <v>0.87144222769857238</v>
      </c>
      <c r="G28" s="553">
        <v>0.84197316685852419</v>
      </c>
      <c r="H28" s="553">
        <v>0.81350064430775282</v>
      </c>
      <c r="I28" s="553">
        <v>0.78599096068381913</v>
      </c>
      <c r="J28" s="553">
        <v>0.75941155621625056</v>
      </c>
      <c r="K28" s="553">
        <v>0.73373097218961414</v>
      </c>
      <c r="L28" s="553">
        <v>0.70891881370977217</v>
      </c>
      <c r="M28" s="553">
        <v>0.68494571372924851</v>
      </c>
      <c r="N28" s="553">
        <v>0.66178329828912896</v>
      </c>
      <c r="O28" s="553">
        <v>0.63940415293635666</v>
      </c>
      <c r="P28" s="553">
        <v>0.61778179027667302</v>
      </c>
      <c r="Q28" s="553">
        <v>0.59689061862480497</v>
      </c>
      <c r="R28" s="553">
        <v>0.57670591171478747</v>
      </c>
      <c r="S28" s="553">
        <v>0.55720377943457733</v>
      </c>
      <c r="T28" s="553">
        <v>0.53836113955031628</v>
      </c>
      <c r="U28" s="553">
        <v>0.52015569038677911</v>
      </c>
      <c r="V28" s="553">
        <v>0.50256588443167061</v>
      </c>
      <c r="W28" s="543"/>
      <c r="X28" s="531"/>
    </row>
    <row r="29" spans="1:24" s="358" customFormat="1">
      <c r="A29" s="129"/>
      <c r="B29" s="138" t="s">
        <v>1069</v>
      </c>
      <c r="C29" s="130">
        <f>C28*C27</f>
        <v>2.0719408695652177</v>
      </c>
      <c r="D29" s="130">
        <f t="shared" ref="D29:V29" si="3">D28*D27</f>
        <v>1.7840769212817105</v>
      </c>
      <c r="E29" s="130">
        <f t="shared" si="3"/>
        <v>1.7237458176634886</v>
      </c>
      <c r="F29" s="130">
        <f t="shared" si="3"/>
        <v>1.6654548962932259</v>
      </c>
      <c r="G29" s="130">
        <f t="shared" si="3"/>
        <v>1.6091351655007016</v>
      </c>
      <c r="H29" s="130">
        <f t="shared" si="3"/>
        <v>1.5547199666673444</v>
      </c>
      <c r="I29" s="130">
        <f t="shared" si="3"/>
        <v>1.5021448953307677</v>
      </c>
      <c r="J29" s="130">
        <f t="shared" si="3"/>
        <v>1.4513477249572637</v>
      </c>
      <c r="K29" s="130">
        <f t="shared" si="3"/>
        <v>1.4022683332920425</v>
      </c>
      <c r="L29" s="130">
        <f t="shared" si="3"/>
        <v>1.354848631200041</v>
      </c>
      <c r="M29" s="130">
        <f t="shared" si="3"/>
        <v>1.3090324939130833</v>
      </c>
      <c r="N29" s="130">
        <f t="shared" si="3"/>
        <v>1.2647656946020127</v>
      </c>
      <c r="O29" s="130">
        <f t="shared" si="3"/>
        <v>1.2219958401951816</v>
      </c>
      <c r="P29" s="130">
        <f t="shared" si="3"/>
        <v>1.180672309367325</v>
      </c>
      <c r="Q29" s="130">
        <f t="shared" si="3"/>
        <v>1.1407461926254352</v>
      </c>
      <c r="R29" s="130">
        <f t="shared" si="3"/>
        <v>1.1021702344207105</v>
      </c>
      <c r="S29" s="130">
        <f t="shared" si="3"/>
        <v>1.0648987772180778</v>
      </c>
      <c r="T29" s="130">
        <f t="shared" si="3"/>
        <v>1.0288877074570801</v>
      </c>
      <c r="U29" s="130">
        <f t="shared" si="3"/>
        <v>0.99409440334017418</v>
      </c>
      <c r="V29" s="130">
        <f t="shared" si="3"/>
        <v>0.96047768438664161</v>
      </c>
      <c r="W29" s="544">
        <f>SUM(C29:V29)</f>
        <v>27.387424559277527</v>
      </c>
      <c r="X29" s="131"/>
    </row>
    <row r="30" spans="1:24" ht="13.5" thickBot="1">
      <c r="A30" s="532"/>
      <c r="B30" s="533"/>
      <c r="C30" s="534"/>
      <c r="D30" s="534"/>
      <c r="E30" s="534"/>
      <c r="F30" s="534"/>
      <c r="G30" s="534"/>
      <c r="H30" s="534"/>
      <c r="I30" s="534"/>
      <c r="J30" s="534"/>
      <c r="K30" s="534"/>
      <c r="L30" s="534"/>
      <c r="M30" s="534"/>
      <c r="N30" s="534"/>
      <c r="O30" s="534"/>
      <c r="P30" s="534"/>
      <c r="Q30" s="534"/>
      <c r="R30" s="534"/>
      <c r="S30" s="534"/>
      <c r="T30" s="534"/>
      <c r="U30" s="534"/>
      <c r="V30" s="534"/>
      <c r="W30" s="557"/>
      <c r="X30" s="554"/>
    </row>
    <row r="31" spans="1:24">
      <c r="A31" s="126" t="s">
        <v>388</v>
      </c>
      <c r="B31" s="112"/>
      <c r="C31" s="550"/>
      <c r="D31" s="550"/>
      <c r="E31" s="550"/>
      <c r="F31" s="550"/>
      <c r="G31" s="550"/>
      <c r="H31" s="550"/>
      <c r="I31" s="550"/>
      <c r="J31" s="550"/>
      <c r="K31" s="550"/>
      <c r="L31" s="550"/>
      <c r="M31" s="550"/>
      <c r="N31" s="550"/>
      <c r="O31" s="550"/>
      <c r="P31" s="550"/>
      <c r="Q31" s="550"/>
      <c r="R31" s="550"/>
      <c r="S31" s="550"/>
      <c r="T31" s="550"/>
      <c r="U31" s="550"/>
      <c r="V31" s="550"/>
      <c r="W31" s="558"/>
      <c r="X31" s="551"/>
    </row>
    <row r="32" spans="1:24">
      <c r="B32" s="112"/>
      <c r="C32" s="257"/>
      <c r="D32" s="257"/>
      <c r="E32" s="257"/>
      <c r="F32" s="257"/>
      <c r="G32" s="257"/>
      <c r="H32" s="257"/>
      <c r="I32" s="257"/>
      <c r="J32" s="257"/>
      <c r="K32" s="257"/>
      <c r="L32" s="257"/>
      <c r="M32" s="257"/>
      <c r="N32" s="257"/>
      <c r="O32" s="257"/>
      <c r="P32" s="257"/>
      <c r="Q32" s="257"/>
      <c r="R32" s="257"/>
      <c r="S32" s="257"/>
      <c r="T32" s="257"/>
      <c r="U32" s="257"/>
      <c r="V32" s="257"/>
      <c r="W32" s="542"/>
      <c r="X32" s="525"/>
    </row>
    <row r="33" spans="1:24">
      <c r="A33" s="126"/>
      <c r="B33" s="127" t="s">
        <v>207</v>
      </c>
      <c r="C33" s="257"/>
      <c r="D33" s="257"/>
      <c r="E33" s="257"/>
      <c r="F33" s="257"/>
      <c r="G33" s="257"/>
      <c r="H33" s="257"/>
      <c r="I33" s="257"/>
      <c r="J33" s="257"/>
      <c r="K33" s="257"/>
      <c r="L33" s="257"/>
      <c r="M33" s="257"/>
      <c r="N33" s="257"/>
      <c r="O33" s="257"/>
      <c r="P33" s="257"/>
      <c r="Q33" s="257"/>
      <c r="R33" s="257"/>
      <c r="S33" s="257"/>
      <c r="T33" s="257"/>
      <c r="U33" s="257"/>
      <c r="V33" s="257"/>
      <c r="W33" s="542"/>
      <c r="X33" s="525"/>
    </row>
    <row r="34" spans="1:24">
      <c r="A34" s="126"/>
      <c r="B34" s="128" t="s">
        <v>151</v>
      </c>
      <c r="C34" s="527"/>
      <c r="D34" s="527"/>
      <c r="E34" s="527"/>
      <c r="F34" s="527"/>
      <c r="G34" s="527"/>
      <c r="H34" s="527"/>
      <c r="I34" s="527"/>
      <c r="J34" s="527"/>
      <c r="K34" s="527"/>
      <c r="L34" s="527"/>
      <c r="M34" s="527"/>
      <c r="N34" s="527"/>
      <c r="O34" s="527"/>
      <c r="P34" s="527"/>
      <c r="Q34" s="527"/>
      <c r="R34" s="527"/>
      <c r="S34" s="527"/>
      <c r="T34" s="527"/>
      <c r="U34" s="527"/>
      <c r="V34" s="527"/>
      <c r="W34" s="543"/>
      <c r="X34" s="528"/>
    </row>
    <row r="35" spans="1:24" ht="38.25">
      <c r="A35" s="126"/>
      <c r="B35" s="526" t="s">
        <v>209</v>
      </c>
      <c r="C35" s="527">
        <f>'28. Total Costs - Reg &amp; Nat'!G15</f>
        <v>0.13748178571428571</v>
      </c>
      <c r="D35" s="527">
        <v>0</v>
      </c>
      <c r="E35" s="527">
        <v>0</v>
      </c>
      <c r="F35" s="527">
        <v>0</v>
      </c>
      <c r="G35" s="527">
        <v>0</v>
      </c>
      <c r="H35" s="527">
        <v>0</v>
      </c>
      <c r="I35" s="527">
        <v>0</v>
      </c>
      <c r="J35" s="527">
        <v>0</v>
      </c>
      <c r="K35" s="527">
        <v>0</v>
      </c>
      <c r="L35" s="527">
        <v>0</v>
      </c>
      <c r="M35" s="527">
        <v>0</v>
      </c>
      <c r="N35" s="527">
        <v>0</v>
      </c>
      <c r="O35" s="527">
        <v>0</v>
      </c>
      <c r="P35" s="527">
        <v>0</v>
      </c>
      <c r="Q35" s="527">
        <v>0</v>
      </c>
      <c r="R35" s="527">
        <v>0</v>
      </c>
      <c r="S35" s="527">
        <v>0</v>
      </c>
      <c r="T35" s="527">
        <v>0</v>
      </c>
      <c r="U35" s="527">
        <v>0</v>
      </c>
      <c r="V35" s="527">
        <v>0</v>
      </c>
      <c r="W35" s="543">
        <f>SUM(C35:V35)</f>
        <v>0.13748178571428571</v>
      </c>
      <c r="X35" s="528">
        <f>W35/20</f>
        <v>6.8740892857142855E-3</v>
      </c>
    </row>
    <row r="36" spans="1:24" ht="25.5">
      <c r="A36" s="126"/>
      <c r="B36" s="526" t="s">
        <v>210</v>
      </c>
      <c r="C36" s="527">
        <f>'28. Total Costs - Reg &amp; Nat'!G16</f>
        <v>4.0806000000000002E-2</v>
      </c>
      <c r="D36" s="527">
        <v>0</v>
      </c>
      <c r="E36" s="527">
        <v>0</v>
      </c>
      <c r="F36" s="527">
        <v>0</v>
      </c>
      <c r="G36" s="527">
        <v>0</v>
      </c>
      <c r="H36" s="527">
        <v>0</v>
      </c>
      <c r="I36" s="527">
        <v>0</v>
      </c>
      <c r="J36" s="527">
        <v>0</v>
      </c>
      <c r="K36" s="527">
        <v>0</v>
      </c>
      <c r="L36" s="527">
        <v>0</v>
      </c>
      <c r="M36" s="527">
        <v>0</v>
      </c>
      <c r="N36" s="527">
        <v>0</v>
      </c>
      <c r="O36" s="527">
        <v>0</v>
      </c>
      <c r="P36" s="527">
        <v>0</v>
      </c>
      <c r="Q36" s="527">
        <v>0</v>
      </c>
      <c r="R36" s="527">
        <v>0</v>
      </c>
      <c r="S36" s="527">
        <v>0</v>
      </c>
      <c r="T36" s="527">
        <v>0</v>
      </c>
      <c r="U36" s="527">
        <v>0</v>
      </c>
      <c r="V36" s="527">
        <v>0</v>
      </c>
      <c r="W36" s="543">
        <f>SUM(C36:V36)</f>
        <v>4.0806000000000002E-2</v>
      </c>
      <c r="X36" s="528">
        <f>W36/20</f>
        <v>2.0403000000000001E-3</v>
      </c>
    </row>
    <row r="37" spans="1:24" ht="38.25">
      <c r="A37" s="126"/>
      <c r="B37" s="526" t="s">
        <v>211</v>
      </c>
      <c r="C37" s="527">
        <f>'28. Total Costs - Reg &amp; Nat'!G17</f>
        <v>2.4E-2</v>
      </c>
      <c r="D37" s="527">
        <v>0</v>
      </c>
      <c r="E37" s="527">
        <v>0</v>
      </c>
      <c r="F37" s="527">
        <v>0</v>
      </c>
      <c r="G37" s="527">
        <v>0</v>
      </c>
      <c r="H37" s="527">
        <v>0</v>
      </c>
      <c r="I37" s="527">
        <v>0</v>
      </c>
      <c r="J37" s="527">
        <v>0</v>
      </c>
      <c r="K37" s="527">
        <v>0</v>
      </c>
      <c r="L37" s="527">
        <v>0</v>
      </c>
      <c r="M37" s="527">
        <v>0</v>
      </c>
      <c r="N37" s="527">
        <v>0</v>
      </c>
      <c r="O37" s="527">
        <v>0</v>
      </c>
      <c r="P37" s="527">
        <v>0</v>
      </c>
      <c r="Q37" s="527">
        <v>0</v>
      </c>
      <c r="R37" s="527">
        <v>0</v>
      </c>
      <c r="S37" s="527">
        <v>0</v>
      </c>
      <c r="T37" s="527">
        <v>0</v>
      </c>
      <c r="U37" s="527">
        <v>0</v>
      </c>
      <c r="V37" s="527">
        <v>0</v>
      </c>
      <c r="W37" s="543">
        <f>SUM(C37:V37)</f>
        <v>2.4E-2</v>
      </c>
      <c r="X37" s="528">
        <f>W37/20</f>
        <v>1.2000000000000001E-3</v>
      </c>
    </row>
    <row r="38" spans="1:24" ht="25.5">
      <c r="A38" s="126"/>
      <c r="B38" s="526" t="s">
        <v>325</v>
      </c>
      <c r="C38" s="527">
        <f>'28. Total Costs - Reg &amp; Nat'!G18</f>
        <v>6.4999999999999997E-4</v>
      </c>
      <c r="D38" s="527">
        <v>0</v>
      </c>
      <c r="E38" s="527">
        <v>0</v>
      </c>
      <c r="F38" s="527">
        <v>0</v>
      </c>
      <c r="G38" s="527">
        <v>0</v>
      </c>
      <c r="H38" s="527">
        <v>0</v>
      </c>
      <c r="I38" s="527">
        <v>0</v>
      </c>
      <c r="J38" s="527">
        <v>0</v>
      </c>
      <c r="K38" s="527">
        <v>0</v>
      </c>
      <c r="L38" s="527">
        <v>0</v>
      </c>
      <c r="M38" s="527">
        <v>0</v>
      </c>
      <c r="N38" s="527">
        <v>0</v>
      </c>
      <c r="O38" s="527">
        <v>0</v>
      </c>
      <c r="P38" s="527">
        <v>0</v>
      </c>
      <c r="Q38" s="527">
        <v>0</v>
      </c>
      <c r="R38" s="527">
        <v>0</v>
      </c>
      <c r="S38" s="527">
        <v>0</v>
      </c>
      <c r="T38" s="527">
        <v>0</v>
      </c>
      <c r="U38" s="527">
        <v>0</v>
      </c>
      <c r="V38" s="527">
        <v>0</v>
      </c>
      <c r="W38" s="543">
        <f>SUM(C38:V38)</f>
        <v>6.4999999999999997E-4</v>
      </c>
      <c r="X38" s="528">
        <f>W38/20</f>
        <v>3.2499999999999997E-5</v>
      </c>
    </row>
    <row r="39" spans="1:24">
      <c r="A39" s="126"/>
      <c r="B39" s="526"/>
      <c r="C39" s="527"/>
      <c r="D39" s="527"/>
      <c r="E39" s="527"/>
      <c r="F39" s="527"/>
      <c r="G39" s="527"/>
      <c r="H39" s="527"/>
      <c r="I39" s="527"/>
      <c r="J39" s="527"/>
      <c r="K39" s="527"/>
      <c r="L39" s="527"/>
      <c r="M39" s="527"/>
      <c r="N39" s="527"/>
      <c r="O39" s="527"/>
      <c r="P39" s="527"/>
      <c r="Q39" s="527"/>
      <c r="R39" s="527"/>
      <c r="S39" s="527"/>
      <c r="T39" s="527"/>
      <c r="U39" s="527"/>
      <c r="V39" s="527"/>
      <c r="W39" s="543"/>
      <c r="X39" s="528"/>
    </row>
    <row r="40" spans="1:24">
      <c r="A40" s="126"/>
      <c r="B40" s="127" t="s">
        <v>208</v>
      </c>
      <c r="C40" s="527"/>
      <c r="D40" s="527"/>
      <c r="E40" s="527"/>
      <c r="F40" s="527"/>
      <c r="G40" s="527"/>
      <c r="H40" s="527"/>
      <c r="I40" s="527"/>
      <c r="J40" s="527"/>
      <c r="K40" s="527"/>
      <c r="L40" s="527"/>
      <c r="M40" s="527"/>
      <c r="N40" s="527"/>
      <c r="O40" s="527"/>
      <c r="P40" s="527"/>
      <c r="Q40" s="527"/>
      <c r="R40" s="527"/>
      <c r="S40" s="527"/>
      <c r="T40" s="527"/>
      <c r="U40" s="527"/>
      <c r="V40" s="527"/>
      <c r="W40" s="543"/>
      <c r="X40" s="528"/>
    </row>
    <row r="41" spans="1:24">
      <c r="A41" s="126"/>
      <c r="B41" s="128" t="s">
        <v>151</v>
      </c>
      <c r="C41" s="527"/>
      <c r="D41" s="527"/>
      <c r="E41" s="527"/>
      <c r="F41" s="527"/>
      <c r="G41" s="527"/>
      <c r="H41" s="527"/>
      <c r="I41" s="527"/>
      <c r="J41" s="527"/>
      <c r="K41" s="527"/>
      <c r="L41" s="527"/>
      <c r="M41" s="527"/>
      <c r="N41" s="527"/>
      <c r="O41" s="527"/>
      <c r="P41" s="527"/>
      <c r="Q41" s="527"/>
      <c r="R41" s="527"/>
      <c r="S41" s="527"/>
      <c r="T41" s="527"/>
      <c r="U41" s="527"/>
      <c r="V41" s="527"/>
      <c r="W41" s="543"/>
      <c r="X41" s="528"/>
    </row>
    <row r="42" spans="1:24" ht="38.25">
      <c r="A42" s="126"/>
      <c r="B42" s="526" t="s">
        <v>214</v>
      </c>
      <c r="C42" s="527">
        <f>'28. Total Costs - Reg &amp; Nat'!$G$25</f>
        <v>0.14414399999999999</v>
      </c>
      <c r="D42" s="527">
        <f>'28. Total Costs - Reg &amp; Nat'!$G$25</f>
        <v>0.14414399999999999</v>
      </c>
      <c r="E42" s="527">
        <f>'28. Total Costs - Reg &amp; Nat'!$G$25</f>
        <v>0.14414399999999999</v>
      </c>
      <c r="F42" s="527">
        <f>'28. Total Costs - Reg &amp; Nat'!$G$25</f>
        <v>0.14414399999999999</v>
      </c>
      <c r="G42" s="527">
        <f>'28. Total Costs - Reg &amp; Nat'!$G$25</f>
        <v>0.14414399999999999</v>
      </c>
      <c r="H42" s="527">
        <f>'28. Total Costs - Reg &amp; Nat'!$G$25</f>
        <v>0.14414399999999999</v>
      </c>
      <c r="I42" s="527">
        <f>'28. Total Costs - Reg &amp; Nat'!$G$25</f>
        <v>0.14414399999999999</v>
      </c>
      <c r="J42" s="527">
        <f>'28. Total Costs - Reg &amp; Nat'!$G$25</f>
        <v>0.14414399999999999</v>
      </c>
      <c r="K42" s="527">
        <f>'28. Total Costs - Reg &amp; Nat'!$G$25</f>
        <v>0.14414399999999999</v>
      </c>
      <c r="L42" s="527">
        <f>'28. Total Costs - Reg &amp; Nat'!$G$25</f>
        <v>0.14414399999999999</v>
      </c>
      <c r="M42" s="527">
        <f>'28. Total Costs - Reg &amp; Nat'!$G$25</f>
        <v>0.14414399999999999</v>
      </c>
      <c r="N42" s="527">
        <f>'28. Total Costs - Reg &amp; Nat'!$G$25</f>
        <v>0.14414399999999999</v>
      </c>
      <c r="O42" s="527">
        <f>'28. Total Costs - Reg &amp; Nat'!$G$25</f>
        <v>0.14414399999999999</v>
      </c>
      <c r="P42" s="527">
        <f>'28. Total Costs - Reg &amp; Nat'!$G$25</f>
        <v>0.14414399999999999</v>
      </c>
      <c r="Q42" s="527">
        <f>'28. Total Costs - Reg &amp; Nat'!$G$25</f>
        <v>0.14414399999999999</v>
      </c>
      <c r="R42" s="527">
        <f>'28. Total Costs - Reg &amp; Nat'!$G$25</f>
        <v>0.14414399999999999</v>
      </c>
      <c r="S42" s="527">
        <f>'28. Total Costs - Reg &amp; Nat'!$G$25</f>
        <v>0.14414399999999999</v>
      </c>
      <c r="T42" s="527">
        <f>'28. Total Costs - Reg &amp; Nat'!$G$25</f>
        <v>0.14414399999999999</v>
      </c>
      <c r="U42" s="527">
        <f>'28. Total Costs - Reg &amp; Nat'!$G$25</f>
        <v>0.14414399999999999</v>
      </c>
      <c r="V42" s="527">
        <f>'28. Total Costs - Reg &amp; Nat'!$G$25</f>
        <v>0.14414399999999999</v>
      </c>
      <c r="W42" s="543">
        <f>SUM(C42:V42)</f>
        <v>2.8828799999999992</v>
      </c>
      <c r="X42" s="528">
        <f>W42/20</f>
        <v>0.14414399999999997</v>
      </c>
    </row>
    <row r="43" spans="1:24" ht="38.25">
      <c r="A43" s="126"/>
      <c r="B43" s="526" t="s">
        <v>212</v>
      </c>
      <c r="C43" s="527">
        <f>'28. Total Costs - Reg &amp; Nat'!$G$26</f>
        <v>0.84230380000000005</v>
      </c>
      <c r="D43" s="527">
        <f>'28. Total Costs - Reg &amp; Nat'!$G$26</f>
        <v>0.84230380000000005</v>
      </c>
      <c r="E43" s="527">
        <f>'28. Total Costs - Reg &amp; Nat'!$G$26</f>
        <v>0.84230380000000005</v>
      </c>
      <c r="F43" s="527">
        <f>'28. Total Costs - Reg &amp; Nat'!$G$26</f>
        <v>0.84230380000000005</v>
      </c>
      <c r="G43" s="527">
        <f>'28. Total Costs - Reg &amp; Nat'!$G$26</f>
        <v>0.84230380000000005</v>
      </c>
      <c r="H43" s="527">
        <f>'28. Total Costs - Reg &amp; Nat'!$G$26</f>
        <v>0.84230380000000005</v>
      </c>
      <c r="I43" s="527">
        <f>'28. Total Costs - Reg &amp; Nat'!$G$26</f>
        <v>0.84230380000000005</v>
      </c>
      <c r="J43" s="527">
        <f>'28. Total Costs - Reg &amp; Nat'!$G$26</f>
        <v>0.84230380000000005</v>
      </c>
      <c r="K43" s="527">
        <f>'28. Total Costs - Reg &amp; Nat'!$G$26</f>
        <v>0.84230380000000005</v>
      </c>
      <c r="L43" s="527">
        <f>'28. Total Costs - Reg &amp; Nat'!$G$26</f>
        <v>0.84230380000000005</v>
      </c>
      <c r="M43" s="527">
        <f>'28. Total Costs - Reg &amp; Nat'!$G$26</f>
        <v>0.84230380000000005</v>
      </c>
      <c r="N43" s="527">
        <f>'28. Total Costs - Reg &amp; Nat'!$G$26</f>
        <v>0.84230380000000005</v>
      </c>
      <c r="O43" s="527">
        <f>'28. Total Costs - Reg &amp; Nat'!$G$26</f>
        <v>0.84230380000000005</v>
      </c>
      <c r="P43" s="527">
        <f>'28. Total Costs - Reg &amp; Nat'!$G$26</f>
        <v>0.84230380000000005</v>
      </c>
      <c r="Q43" s="527">
        <f>'28. Total Costs - Reg &amp; Nat'!$G$26</f>
        <v>0.84230380000000005</v>
      </c>
      <c r="R43" s="527">
        <f>'28. Total Costs - Reg &amp; Nat'!$G$26</f>
        <v>0.84230380000000005</v>
      </c>
      <c r="S43" s="527">
        <f>'28. Total Costs - Reg &amp; Nat'!$G$26</f>
        <v>0.84230380000000005</v>
      </c>
      <c r="T43" s="527">
        <f>'28. Total Costs - Reg &amp; Nat'!$G$26</f>
        <v>0.84230380000000005</v>
      </c>
      <c r="U43" s="527">
        <f>'28. Total Costs - Reg &amp; Nat'!$G$26</f>
        <v>0.84230380000000005</v>
      </c>
      <c r="V43" s="527">
        <f>'28. Total Costs - Reg &amp; Nat'!$G$26</f>
        <v>0.84230380000000005</v>
      </c>
      <c r="W43" s="543">
        <f>SUM(C43:V43)</f>
        <v>16.846076</v>
      </c>
      <c r="X43" s="528">
        <f>W43/20</f>
        <v>0.84230380000000005</v>
      </c>
    </row>
    <row r="44" spans="1:24">
      <c r="A44" s="126"/>
      <c r="B44" s="526" t="s">
        <v>199</v>
      </c>
      <c r="C44" s="527">
        <f>'28. Total Costs - Reg &amp; Nat'!$F$27</f>
        <v>0.15851999999999999</v>
      </c>
      <c r="D44" s="527">
        <f>'28. Total Costs - Reg &amp; Nat'!$F$27</f>
        <v>0.15851999999999999</v>
      </c>
      <c r="E44" s="527">
        <f>'28. Total Costs - Reg &amp; Nat'!$F$27</f>
        <v>0.15851999999999999</v>
      </c>
      <c r="F44" s="527">
        <f>'28. Total Costs - Reg &amp; Nat'!$F$27</f>
        <v>0.15851999999999999</v>
      </c>
      <c r="G44" s="527">
        <f>'28. Total Costs - Reg &amp; Nat'!$F$27</f>
        <v>0.15851999999999999</v>
      </c>
      <c r="H44" s="527">
        <f>'28. Total Costs - Reg &amp; Nat'!$F$27</f>
        <v>0.15851999999999999</v>
      </c>
      <c r="I44" s="527">
        <f>'28. Total Costs - Reg &amp; Nat'!$F$27</f>
        <v>0.15851999999999999</v>
      </c>
      <c r="J44" s="527">
        <f>'28. Total Costs - Reg &amp; Nat'!$F$27</f>
        <v>0.15851999999999999</v>
      </c>
      <c r="K44" s="527">
        <f>'28. Total Costs - Reg &amp; Nat'!$F$27</f>
        <v>0.15851999999999999</v>
      </c>
      <c r="L44" s="527">
        <f>'28. Total Costs - Reg &amp; Nat'!$F$27</f>
        <v>0.15851999999999999</v>
      </c>
      <c r="M44" s="527">
        <f>'28. Total Costs - Reg &amp; Nat'!$F$27</f>
        <v>0.15851999999999999</v>
      </c>
      <c r="N44" s="527">
        <f>'28. Total Costs - Reg &amp; Nat'!$F$27</f>
        <v>0.15851999999999999</v>
      </c>
      <c r="O44" s="527">
        <f>'28. Total Costs - Reg &amp; Nat'!$F$27</f>
        <v>0.15851999999999999</v>
      </c>
      <c r="P44" s="527">
        <f>'28. Total Costs - Reg &amp; Nat'!$F$27</f>
        <v>0.15851999999999999</v>
      </c>
      <c r="Q44" s="527">
        <f>'28. Total Costs - Reg &amp; Nat'!$F$27</f>
        <v>0.15851999999999999</v>
      </c>
      <c r="R44" s="527">
        <f>'28. Total Costs - Reg &amp; Nat'!$F$27</f>
        <v>0.15851999999999999</v>
      </c>
      <c r="S44" s="527">
        <f>'28. Total Costs - Reg &amp; Nat'!$F$27</f>
        <v>0.15851999999999999</v>
      </c>
      <c r="T44" s="527">
        <f>'28. Total Costs - Reg &amp; Nat'!$F$27</f>
        <v>0.15851999999999999</v>
      </c>
      <c r="U44" s="527">
        <f>'28. Total Costs - Reg &amp; Nat'!$F$27</f>
        <v>0.15851999999999999</v>
      </c>
      <c r="V44" s="527">
        <f>'28. Total Costs - Reg &amp; Nat'!$F$27</f>
        <v>0.15851999999999999</v>
      </c>
      <c r="W44" s="543">
        <f>SUM(C44:V44)</f>
        <v>3.1704000000000017</v>
      </c>
      <c r="X44" s="528">
        <f>W44/20</f>
        <v>0.15852000000000008</v>
      </c>
    </row>
    <row r="45" spans="1:24" ht="25.5">
      <c r="A45" s="126"/>
      <c r="B45" s="526" t="s">
        <v>326</v>
      </c>
      <c r="C45" s="527">
        <f>'28. Total Costs - Reg &amp; Nat'!G28</f>
        <v>0</v>
      </c>
      <c r="D45" s="527">
        <v>0</v>
      </c>
      <c r="E45" s="527">
        <v>0</v>
      </c>
      <c r="F45" s="527">
        <v>0</v>
      </c>
      <c r="G45" s="527">
        <v>0</v>
      </c>
      <c r="H45" s="527">
        <v>0</v>
      </c>
      <c r="I45" s="527">
        <v>0</v>
      </c>
      <c r="J45" s="527">
        <v>0</v>
      </c>
      <c r="K45" s="527">
        <v>0</v>
      </c>
      <c r="L45" s="527">
        <v>0</v>
      </c>
      <c r="M45" s="527">
        <v>0</v>
      </c>
      <c r="N45" s="527">
        <v>0</v>
      </c>
      <c r="O45" s="527">
        <v>0</v>
      </c>
      <c r="P45" s="527">
        <v>0</v>
      </c>
      <c r="Q45" s="527">
        <v>0</v>
      </c>
      <c r="R45" s="527">
        <v>0</v>
      </c>
      <c r="S45" s="527">
        <v>0</v>
      </c>
      <c r="T45" s="527">
        <v>0</v>
      </c>
      <c r="U45" s="527">
        <v>0</v>
      </c>
      <c r="V45" s="527">
        <v>0</v>
      </c>
      <c r="W45" s="543">
        <f>SUM(C45:V45)</f>
        <v>0</v>
      </c>
      <c r="X45" s="528">
        <f>W45/20</f>
        <v>0</v>
      </c>
    </row>
    <row r="46" spans="1:24" s="257" customFormat="1">
      <c r="A46" s="126"/>
      <c r="B46" s="526"/>
      <c r="C46" s="527"/>
      <c r="D46" s="527"/>
      <c r="E46" s="527"/>
      <c r="F46" s="527"/>
      <c r="G46" s="527"/>
      <c r="H46" s="527"/>
      <c r="I46" s="527"/>
      <c r="J46" s="527"/>
      <c r="K46" s="527"/>
      <c r="L46" s="527"/>
      <c r="M46" s="527"/>
      <c r="N46" s="527"/>
      <c r="O46" s="527"/>
      <c r="P46" s="527"/>
      <c r="Q46" s="527"/>
      <c r="R46" s="527"/>
      <c r="S46" s="527"/>
      <c r="T46" s="527"/>
      <c r="U46" s="527"/>
      <c r="V46" s="527"/>
      <c r="W46" s="543"/>
      <c r="X46" s="528"/>
    </row>
    <row r="47" spans="1:24">
      <c r="A47" s="524"/>
      <c r="B47" s="127"/>
      <c r="C47" s="527"/>
      <c r="D47" s="527"/>
      <c r="E47" s="527"/>
      <c r="F47" s="527"/>
      <c r="G47" s="527"/>
      <c r="H47" s="527"/>
      <c r="I47" s="527"/>
      <c r="J47" s="527"/>
      <c r="K47" s="527"/>
      <c r="L47" s="527"/>
      <c r="M47" s="527"/>
      <c r="N47" s="527"/>
      <c r="O47" s="527"/>
      <c r="P47" s="527"/>
      <c r="Q47" s="527"/>
      <c r="R47" s="527"/>
      <c r="S47" s="527"/>
      <c r="T47" s="527"/>
      <c r="U47" s="527"/>
      <c r="V47" s="527"/>
      <c r="W47" s="543"/>
      <c r="X47" s="528"/>
    </row>
    <row r="48" spans="1:24">
      <c r="A48" s="126"/>
      <c r="B48" s="257" t="s">
        <v>145</v>
      </c>
      <c r="C48" s="527">
        <f>SUM(C35:C38)</f>
        <v>0.20293778571428572</v>
      </c>
      <c r="D48" s="527">
        <f t="shared" ref="D48:V48" si="4">SUM(D35:D38)</f>
        <v>0</v>
      </c>
      <c r="E48" s="527">
        <f t="shared" si="4"/>
        <v>0</v>
      </c>
      <c r="F48" s="527">
        <f t="shared" si="4"/>
        <v>0</v>
      </c>
      <c r="G48" s="527">
        <f t="shared" si="4"/>
        <v>0</v>
      </c>
      <c r="H48" s="527">
        <f t="shared" si="4"/>
        <v>0</v>
      </c>
      <c r="I48" s="527">
        <f t="shared" si="4"/>
        <v>0</v>
      </c>
      <c r="J48" s="527">
        <f t="shared" si="4"/>
        <v>0</v>
      </c>
      <c r="K48" s="527">
        <f t="shared" si="4"/>
        <v>0</v>
      </c>
      <c r="L48" s="527">
        <f t="shared" si="4"/>
        <v>0</v>
      </c>
      <c r="M48" s="527">
        <f t="shared" si="4"/>
        <v>0</v>
      </c>
      <c r="N48" s="527">
        <f t="shared" si="4"/>
        <v>0</v>
      </c>
      <c r="O48" s="527">
        <f t="shared" si="4"/>
        <v>0</v>
      </c>
      <c r="P48" s="527">
        <f t="shared" si="4"/>
        <v>0</v>
      </c>
      <c r="Q48" s="527">
        <f t="shared" si="4"/>
        <v>0</v>
      </c>
      <c r="R48" s="527">
        <f t="shared" si="4"/>
        <v>0</v>
      </c>
      <c r="S48" s="527">
        <f t="shared" si="4"/>
        <v>0</v>
      </c>
      <c r="T48" s="527">
        <f t="shared" si="4"/>
        <v>0</v>
      </c>
      <c r="U48" s="527">
        <f t="shared" si="4"/>
        <v>0</v>
      </c>
      <c r="V48" s="527">
        <f t="shared" si="4"/>
        <v>0</v>
      </c>
      <c r="W48" s="543">
        <f>SUM(C48:V48)</f>
        <v>0.20293778571428572</v>
      </c>
      <c r="X48" s="528">
        <f>W48/20</f>
        <v>1.0146889285714287E-2</v>
      </c>
    </row>
    <row r="49" spans="1:24">
      <c r="A49" s="524"/>
      <c r="B49" s="257" t="s">
        <v>149</v>
      </c>
      <c r="C49" s="527">
        <f>SUM(C42:C45)</f>
        <v>1.1449678000000001</v>
      </c>
      <c r="D49" s="527">
        <f t="shared" ref="D49:V49" si="5">SUM(D42:D45)</f>
        <v>1.1449678000000001</v>
      </c>
      <c r="E49" s="527">
        <f t="shared" si="5"/>
        <v>1.1449678000000001</v>
      </c>
      <c r="F49" s="527">
        <f t="shared" si="5"/>
        <v>1.1449678000000001</v>
      </c>
      <c r="G49" s="527">
        <f t="shared" si="5"/>
        <v>1.1449678000000001</v>
      </c>
      <c r="H49" s="527">
        <f t="shared" si="5"/>
        <v>1.1449678000000001</v>
      </c>
      <c r="I49" s="527">
        <f t="shared" si="5"/>
        <v>1.1449678000000001</v>
      </c>
      <c r="J49" s="527">
        <f t="shared" si="5"/>
        <v>1.1449678000000001</v>
      </c>
      <c r="K49" s="527">
        <f t="shared" si="5"/>
        <v>1.1449678000000001</v>
      </c>
      <c r="L49" s="527">
        <f t="shared" si="5"/>
        <v>1.1449678000000001</v>
      </c>
      <c r="M49" s="527">
        <f t="shared" si="5"/>
        <v>1.1449678000000001</v>
      </c>
      <c r="N49" s="527">
        <f t="shared" si="5"/>
        <v>1.1449678000000001</v>
      </c>
      <c r="O49" s="527">
        <f t="shared" si="5"/>
        <v>1.1449678000000001</v>
      </c>
      <c r="P49" s="527">
        <f t="shared" si="5"/>
        <v>1.1449678000000001</v>
      </c>
      <c r="Q49" s="527">
        <f t="shared" si="5"/>
        <v>1.1449678000000001</v>
      </c>
      <c r="R49" s="527">
        <f t="shared" si="5"/>
        <v>1.1449678000000001</v>
      </c>
      <c r="S49" s="527">
        <f t="shared" si="5"/>
        <v>1.1449678000000001</v>
      </c>
      <c r="T49" s="527">
        <f t="shared" si="5"/>
        <v>1.1449678000000001</v>
      </c>
      <c r="U49" s="527">
        <f t="shared" si="5"/>
        <v>1.1449678000000001</v>
      </c>
      <c r="V49" s="527">
        <f t="shared" si="5"/>
        <v>1.1449678000000001</v>
      </c>
      <c r="W49" s="543">
        <f>SUM(C49:V49)</f>
        <v>22.899356000000001</v>
      </c>
      <c r="X49" s="528">
        <f>W49/20</f>
        <v>1.1449678000000001</v>
      </c>
    </row>
    <row r="50" spans="1:24">
      <c r="A50" s="524"/>
      <c r="B50" s="112" t="s">
        <v>144</v>
      </c>
      <c r="C50" s="549">
        <f>SUM(C48:C49)</f>
        <v>1.3479055857142859</v>
      </c>
      <c r="D50" s="549">
        <f t="shared" ref="D50:V50" si="6">SUM(D48:D49)</f>
        <v>1.1449678000000001</v>
      </c>
      <c r="E50" s="549">
        <f t="shared" si="6"/>
        <v>1.1449678000000001</v>
      </c>
      <c r="F50" s="549">
        <f t="shared" si="6"/>
        <v>1.1449678000000001</v>
      </c>
      <c r="G50" s="549">
        <f t="shared" si="6"/>
        <v>1.1449678000000001</v>
      </c>
      <c r="H50" s="549">
        <f t="shared" si="6"/>
        <v>1.1449678000000001</v>
      </c>
      <c r="I50" s="549">
        <f t="shared" si="6"/>
        <v>1.1449678000000001</v>
      </c>
      <c r="J50" s="549">
        <f t="shared" si="6"/>
        <v>1.1449678000000001</v>
      </c>
      <c r="K50" s="549">
        <f t="shared" si="6"/>
        <v>1.1449678000000001</v>
      </c>
      <c r="L50" s="549">
        <f t="shared" si="6"/>
        <v>1.1449678000000001</v>
      </c>
      <c r="M50" s="549">
        <f t="shared" si="6"/>
        <v>1.1449678000000001</v>
      </c>
      <c r="N50" s="549">
        <f t="shared" si="6"/>
        <v>1.1449678000000001</v>
      </c>
      <c r="O50" s="549">
        <f t="shared" si="6"/>
        <v>1.1449678000000001</v>
      </c>
      <c r="P50" s="549">
        <f t="shared" si="6"/>
        <v>1.1449678000000001</v>
      </c>
      <c r="Q50" s="549">
        <f t="shared" si="6"/>
        <v>1.1449678000000001</v>
      </c>
      <c r="R50" s="549">
        <f t="shared" si="6"/>
        <v>1.1449678000000001</v>
      </c>
      <c r="S50" s="549">
        <f t="shared" si="6"/>
        <v>1.1449678000000001</v>
      </c>
      <c r="T50" s="549">
        <f t="shared" si="6"/>
        <v>1.1449678000000001</v>
      </c>
      <c r="U50" s="549">
        <f t="shared" si="6"/>
        <v>1.1449678000000001</v>
      </c>
      <c r="V50" s="549">
        <f t="shared" si="6"/>
        <v>1.1449678000000001</v>
      </c>
      <c r="W50" s="544">
        <f>SUM(C50:V50)</f>
        <v>23.102293785714284</v>
      </c>
      <c r="X50" s="131">
        <f>W50/20</f>
        <v>1.1551146892857143</v>
      </c>
    </row>
    <row r="51" spans="1:24" s="343" customFormat="1">
      <c r="A51" s="129"/>
      <c r="B51" s="536" t="s">
        <v>146</v>
      </c>
      <c r="C51" s="530">
        <v>0.96618357487922713</v>
      </c>
      <c r="D51" s="530">
        <v>0.93351070036640305</v>
      </c>
      <c r="E51" s="530">
        <v>0.90194270566802237</v>
      </c>
      <c r="F51" s="530">
        <v>0.87144222769857238</v>
      </c>
      <c r="G51" s="530">
        <v>0.84197316685852419</v>
      </c>
      <c r="H51" s="530">
        <v>0.81350064430775282</v>
      </c>
      <c r="I51" s="530">
        <v>0.78599096068381913</v>
      </c>
      <c r="J51" s="530">
        <v>0.75941155621625056</v>
      </c>
      <c r="K51" s="530">
        <v>0.73373097218961414</v>
      </c>
      <c r="L51" s="530">
        <v>0.70891881370977217</v>
      </c>
      <c r="M51" s="530">
        <v>0.68494571372924851</v>
      </c>
      <c r="N51" s="530">
        <v>0.66178329828912896</v>
      </c>
      <c r="O51" s="530">
        <v>0.63940415293635666</v>
      </c>
      <c r="P51" s="530">
        <v>0.61778179027667302</v>
      </c>
      <c r="Q51" s="530">
        <v>0.59689061862480497</v>
      </c>
      <c r="R51" s="530">
        <v>0.57670591171478747</v>
      </c>
      <c r="S51" s="530">
        <v>0.55720377943457733</v>
      </c>
      <c r="T51" s="530">
        <v>0.53836113955031628</v>
      </c>
      <c r="U51" s="530">
        <v>0.52015569038677911</v>
      </c>
      <c r="V51" s="530">
        <v>0.50256588443167061</v>
      </c>
      <c r="W51" s="543"/>
      <c r="X51" s="531"/>
    </row>
    <row r="52" spans="1:24" s="358" customFormat="1">
      <c r="A52" s="129"/>
      <c r="B52" s="138" t="s">
        <v>1069</v>
      </c>
      <c r="C52" s="132">
        <f>C51*C50</f>
        <v>1.3023242374051072</v>
      </c>
      <c r="D52" s="132">
        <f t="shared" ref="D52:V52" si="7">D51*D50</f>
        <v>1.0688396928749797</v>
      </c>
      <c r="E52" s="132">
        <f t="shared" si="7"/>
        <v>1.0326953554347631</v>
      </c>
      <c r="F52" s="132">
        <f t="shared" si="7"/>
        <v>0.99777329027513351</v>
      </c>
      <c r="G52" s="132">
        <f t="shared" si="7"/>
        <v>0.96403216451703744</v>
      </c>
      <c r="H52" s="132">
        <f t="shared" si="7"/>
        <v>0.9314320430116303</v>
      </c>
      <c r="I52" s="132">
        <f t="shared" si="7"/>
        <v>0.89993434107403891</v>
      </c>
      <c r="J52" s="132">
        <f t="shared" si="7"/>
        <v>0.86950177881549684</v>
      </c>
      <c r="K52" s="132">
        <f t="shared" si="7"/>
        <v>0.84009833701980374</v>
      </c>
      <c r="L52" s="132">
        <f t="shared" si="7"/>
        <v>0.81168921451188769</v>
      </c>
      <c r="M52" s="132">
        <f t="shared" si="7"/>
        <v>0.78424078696800748</v>
      </c>
      <c r="N52" s="132">
        <f t="shared" si="7"/>
        <v>0.75772056711884783</v>
      </c>
      <c r="O52" s="132">
        <f t="shared" si="7"/>
        <v>0.73209716629840393</v>
      </c>
      <c r="P52" s="132">
        <f t="shared" si="7"/>
        <v>0.70734025729314376</v>
      </c>
      <c r="Q52" s="132">
        <f t="shared" si="7"/>
        <v>0.68342053844748207</v>
      </c>
      <c r="R52" s="132">
        <f t="shared" si="7"/>
        <v>0.66030969898307446</v>
      </c>
      <c r="S52" s="132">
        <f t="shared" si="7"/>
        <v>0.63798038549089331</v>
      </c>
      <c r="T52" s="132">
        <f t="shared" si="7"/>
        <v>0.61640616955641869</v>
      </c>
      <c r="U52" s="132">
        <f t="shared" si="7"/>
        <v>0.59556151647963163</v>
      </c>
      <c r="V52" s="132">
        <f t="shared" si="7"/>
        <v>0.57542175505278415</v>
      </c>
      <c r="W52" s="544">
        <f>SUM(C52:V52)</f>
        <v>16.468819296628563</v>
      </c>
      <c r="X52" s="131"/>
    </row>
    <row r="53" spans="1:24" ht="13.5" thickBot="1">
      <c r="A53" s="532"/>
      <c r="B53" s="533"/>
      <c r="C53" s="534"/>
      <c r="D53" s="534"/>
      <c r="E53" s="534"/>
      <c r="F53" s="534"/>
      <c r="G53" s="534"/>
      <c r="H53" s="534"/>
      <c r="I53" s="534"/>
      <c r="J53" s="534"/>
      <c r="K53" s="534"/>
      <c r="L53" s="534"/>
      <c r="M53" s="534"/>
      <c r="N53" s="534"/>
      <c r="O53" s="534"/>
      <c r="P53" s="534"/>
      <c r="Q53" s="534"/>
      <c r="R53" s="534"/>
      <c r="S53" s="534"/>
      <c r="T53" s="534"/>
      <c r="U53" s="534"/>
      <c r="V53" s="534"/>
      <c r="W53" s="557"/>
      <c r="X53" s="554"/>
    </row>
    <row r="54" spans="1:24">
      <c r="A54" s="126" t="s">
        <v>386</v>
      </c>
      <c r="B54" s="112"/>
      <c r="C54" s="550"/>
      <c r="D54" s="550"/>
      <c r="E54" s="550"/>
      <c r="F54" s="550"/>
      <c r="G54" s="550"/>
      <c r="H54" s="550"/>
      <c r="I54" s="550"/>
      <c r="J54" s="550"/>
      <c r="K54" s="550"/>
      <c r="L54" s="550"/>
      <c r="M54" s="550"/>
      <c r="N54" s="550"/>
      <c r="O54" s="550"/>
      <c r="P54" s="550"/>
      <c r="Q54" s="550"/>
      <c r="R54" s="550"/>
      <c r="S54" s="550"/>
      <c r="T54" s="550"/>
      <c r="U54" s="550"/>
      <c r="V54" s="550"/>
      <c r="W54" s="558"/>
      <c r="X54" s="551"/>
    </row>
    <row r="55" spans="1:24">
      <c r="B55" s="112"/>
      <c r="C55" s="257"/>
      <c r="D55" s="257"/>
      <c r="E55" s="257"/>
      <c r="F55" s="257"/>
      <c r="G55" s="257"/>
      <c r="H55" s="257"/>
      <c r="I55" s="257"/>
      <c r="J55" s="257"/>
      <c r="K55" s="257"/>
      <c r="L55" s="257"/>
      <c r="M55" s="257"/>
      <c r="N55" s="257"/>
      <c r="O55" s="257"/>
      <c r="P55" s="257"/>
      <c r="Q55" s="257"/>
      <c r="R55" s="257"/>
      <c r="S55" s="257"/>
      <c r="T55" s="257"/>
      <c r="U55" s="257"/>
      <c r="V55" s="257"/>
      <c r="W55" s="542"/>
      <c r="X55" s="525"/>
    </row>
    <row r="56" spans="1:24">
      <c r="A56" s="126"/>
      <c r="B56" s="127" t="s">
        <v>207</v>
      </c>
      <c r="C56" s="257"/>
      <c r="D56" s="257"/>
      <c r="E56" s="257"/>
      <c r="F56" s="257"/>
      <c r="G56" s="257"/>
      <c r="H56" s="257"/>
      <c r="I56" s="257"/>
      <c r="J56" s="257"/>
      <c r="K56" s="257"/>
      <c r="L56" s="257"/>
      <c r="M56" s="257"/>
      <c r="N56" s="257"/>
      <c r="O56" s="257"/>
      <c r="P56" s="257"/>
      <c r="Q56" s="257"/>
      <c r="R56" s="257"/>
      <c r="S56" s="257"/>
      <c r="T56" s="257"/>
      <c r="U56" s="257"/>
      <c r="V56" s="257"/>
      <c r="W56" s="542"/>
      <c r="X56" s="525"/>
    </row>
    <row r="57" spans="1:24">
      <c r="A57" s="126"/>
      <c r="B57" s="128" t="s">
        <v>151</v>
      </c>
      <c r="C57" s="527"/>
      <c r="D57" s="527"/>
      <c r="E57" s="527"/>
      <c r="F57" s="527"/>
      <c r="G57" s="527"/>
      <c r="H57" s="527"/>
      <c r="I57" s="527"/>
      <c r="J57" s="527"/>
      <c r="K57" s="527"/>
      <c r="L57" s="527"/>
      <c r="M57" s="527"/>
      <c r="N57" s="527"/>
      <c r="O57" s="527"/>
      <c r="P57" s="527"/>
      <c r="Q57" s="527"/>
      <c r="R57" s="527"/>
      <c r="S57" s="527"/>
      <c r="T57" s="527"/>
      <c r="U57" s="527"/>
      <c r="V57" s="527"/>
      <c r="W57" s="543"/>
      <c r="X57" s="528"/>
    </row>
    <row r="58" spans="1:24" ht="38.25">
      <c r="A58" s="126"/>
      <c r="B58" s="526" t="s">
        <v>209</v>
      </c>
      <c r="C58" s="527">
        <f>'28. Total Costs - Reg &amp; Nat'!I15</f>
        <v>0.60445749999999998</v>
      </c>
      <c r="D58" s="527">
        <v>0</v>
      </c>
      <c r="E58" s="527">
        <v>0</v>
      </c>
      <c r="F58" s="527">
        <v>0</v>
      </c>
      <c r="G58" s="527">
        <v>0</v>
      </c>
      <c r="H58" s="527">
        <v>0</v>
      </c>
      <c r="I58" s="527">
        <v>0</v>
      </c>
      <c r="J58" s="527">
        <v>0</v>
      </c>
      <c r="K58" s="527">
        <v>0</v>
      </c>
      <c r="L58" s="527">
        <v>0</v>
      </c>
      <c r="M58" s="527">
        <v>0</v>
      </c>
      <c r="N58" s="527">
        <v>0</v>
      </c>
      <c r="O58" s="527">
        <v>0</v>
      </c>
      <c r="P58" s="527">
        <v>0</v>
      </c>
      <c r="Q58" s="527">
        <v>0</v>
      </c>
      <c r="R58" s="527">
        <v>0</v>
      </c>
      <c r="S58" s="527">
        <v>0</v>
      </c>
      <c r="T58" s="527">
        <v>0</v>
      </c>
      <c r="U58" s="527">
        <v>0</v>
      </c>
      <c r="V58" s="527">
        <v>0</v>
      </c>
      <c r="W58" s="543">
        <f>SUM(C58:V58)</f>
        <v>0.60445749999999998</v>
      </c>
      <c r="X58" s="528">
        <f>W58/20</f>
        <v>3.0222875E-2</v>
      </c>
    </row>
    <row r="59" spans="1:24" ht="25.5">
      <c r="A59" s="126"/>
      <c r="B59" s="526" t="s">
        <v>210</v>
      </c>
      <c r="C59" s="527">
        <f>'28. Total Costs - Reg &amp; Nat'!I16</f>
        <v>0.50387199999999999</v>
      </c>
      <c r="D59" s="527">
        <v>0</v>
      </c>
      <c r="E59" s="527">
        <v>0</v>
      </c>
      <c r="F59" s="527">
        <v>0</v>
      </c>
      <c r="G59" s="527">
        <v>0</v>
      </c>
      <c r="H59" s="527">
        <v>0</v>
      </c>
      <c r="I59" s="527">
        <v>0</v>
      </c>
      <c r="J59" s="527">
        <v>0</v>
      </c>
      <c r="K59" s="527">
        <v>0</v>
      </c>
      <c r="L59" s="527">
        <v>0</v>
      </c>
      <c r="M59" s="527">
        <v>0</v>
      </c>
      <c r="N59" s="527">
        <v>0</v>
      </c>
      <c r="O59" s="527">
        <v>0</v>
      </c>
      <c r="P59" s="527">
        <v>0</v>
      </c>
      <c r="Q59" s="527">
        <v>0</v>
      </c>
      <c r="R59" s="527">
        <v>0</v>
      </c>
      <c r="S59" s="527">
        <v>0</v>
      </c>
      <c r="T59" s="527">
        <v>0</v>
      </c>
      <c r="U59" s="527">
        <v>0</v>
      </c>
      <c r="V59" s="527">
        <v>0</v>
      </c>
      <c r="W59" s="543">
        <f>SUM(C59:V59)</f>
        <v>0.50387199999999999</v>
      </c>
      <c r="X59" s="528">
        <f>W59/20</f>
        <v>2.51936E-2</v>
      </c>
    </row>
    <row r="60" spans="1:24" ht="38.25">
      <c r="A60" s="126"/>
      <c r="B60" s="526" t="s">
        <v>211</v>
      </c>
      <c r="C60" s="527">
        <f>'28. Total Costs - Reg &amp; Nat'!I17</f>
        <v>2.4E-2</v>
      </c>
      <c r="D60" s="527">
        <v>0</v>
      </c>
      <c r="E60" s="527">
        <v>0</v>
      </c>
      <c r="F60" s="527">
        <v>0</v>
      </c>
      <c r="G60" s="527">
        <v>0</v>
      </c>
      <c r="H60" s="527">
        <v>0</v>
      </c>
      <c r="I60" s="527">
        <v>0</v>
      </c>
      <c r="J60" s="527">
        <v>0</v>
      </c>
      <c r="K60" s="527">
        <v>0</v>
      </c>
      <c r="L60" s="527">
        <v>0</v>
      </c>
      <c r="M60" s="527">
        <v>0</v>
      </c>
      <c r="N60" s="527">
        <v>0</v>
      </c>
      <c r="O60" s="527">
        <v>0</v>
      </c>
      <c r="P60" s="527">
        <v>0</v>
      </c>
      <c r="Q60" s="527">
        <v>0</v>
      </c>
      <c r="R60" s="527">
        <v>0</v>
      </c>
      <c r="S60" s="527">
        <v>0</v>
      </c>
      <c r="T60" s="527">
        <v>0</v>
      </c>
      <c r="U60" s="527">
        <v>0</v>
      </c>
      <c r="V60" s="527">
        <v>0</v>
      </c>
      <c r="W60" s="543">
        <f>SUM(C60:V60)</f>
        <v>2.4E-2</v>
      </c>
      <c r="X60" s="528">
        <f>W60/20</f>
        <v>1.2000000000000001E-3</v>
      </c>
    </row>
    <row r="61" spans="1:24" ht="25.5">
      <c r="A61" s="126"/>
      <c r="B61" s="526" t="s">
        <v>325</v>
      </c>
      <c r="C61" s="527">
        <f>'28. Total Costs - Reg &amp; Nat'!I18</f>
        <v>3.6319999999999998E-2</v>
      </c>
      <c r="D61" s="527">
        <v>0</v>
      </c>
      <c r="E61" s="527">
        <v>0</v>
      </c>
      <c r="F61" s="527">
        <v>0</v>
      </c>
      <c r="G61" s="527">
        <v>0</v>
      </c>
      <c r="H61" s="527">
        <v>0</v>
      </c>
      <c r="I61" s="527">
        <v>0</v>
      </c>
      <c r="J61" s="527">
        <v>0</v>
      </c>
      <c r="K61" s="527">
        <v>0</v>
      </c>
      <c r="L61" s="527">
        <v>0</v>
      </c>
      <c r="M61" s="527">
        <v>0</v>
      </c>
      <c r="N61" s="527">
        <v>0</v>
      </c>
      <c r="O61" s="527">
        <v>0</v>
      </c>
      <c r="P61" s="527">
        <v>0</v>
      </c>
      <c r="Q61" s="527">
        <v>0</v>
      </c>
      <c r="R61" s="527">
        <v>0</v>
      </c>
      <c r="S61" s="527">
        <v>0</v>
      </c>
      <c r="T61" s="527">
        <v>0</v>
      </c>
      <c r="U61" s="527">
        <v>0</v>
      </c>
      <c r="V61" s="527">
        <v>0</v>
      </c>
      <c r="W61" s="543">
        <f>SUM(C61:V61)</f>
        <v>3.6319999999999998E-2</v>
      </c>
      <c r="X61" s="528">
        <f>W61/20</f>
        <v>1.8159999999999999E-3</v>
      </c>
    </row>
    <row r="62" spans="1:24">
      <c r="A62" s="126"/>
      <c r="B62" s="526"/>
      <c r="C62" s="527"/>
      <c r="D62" s="527"/>
      <c r="E62" s="527"/>
      <c r="F62" s="527"/>
      <c r="G62" s="527"/>
      <c r="H62" s="527"/>
      <c r="I62" s="527"/>
      <c r="J62" s="527"/>
      <c r="K62" s="527"/>
      <c r="L62" s="527"/>
      <c r="M62" s="527"/>
      <c r="N62" s="527"/>
      <c r="O62" s="527"/>
      <c r="P62" s="527"/>
      <c r="Q62" s="527"/>
      <c r="R62" s="527"/>
      <c r="S62" s="527"/>
      <c r="T62" s="527"/>
      <c r="U62" s="527"/>
      <c r="V62" s="527"/>
      <c r="W62" s="543"/>
      <c r="X62" s="528"/>
    </row>
    <row r="63" spans="1:24">
      <c r="A63" s="126"/>
      <c r="B63" s="127" t="s">
        <v>208</v>
      </c>
      <c r="C63" s="527"/>
      <c r="D63" s="527"/>
      <c r="E63" s="527"/>
      <c r="F63" s="527"/>
      <c r="G63" s="527"/>
      <c r="H63" s="527"/>
      <c r="I63" s="527"/>
      <c r="J63" s="527"/>
      <c r="K63" s="527"/>
      <c r="L63" s="527"/>
      <c r="M63" s="527"/>
      <c r="N63" s="527"/>
      <c r="O63" s="527"/>
      <c r="P63" s="527"/>
      <c r="Q63" s="527"/>
      <c r="R63" s="527"/>
      <c r="S63" s="527"/>
      <c r="T63" s="527"/>
      <c r="U63" s="527"/>
      <c r="V63" s="527"/>
      <c r="W63" s="543"/>
      <c r="X63" s="528"/>
    </row>
    <row r="64" spans="1:24">
      <c r="A64" s="126"/>
      <c r="B64" s="128" t="s">
        <v>151</v>
      </c>
      <c r="C64" s="527"/>
      <c r="D64" s="527"/>
      <c r="E64" s="527"/>
      <c r="F64" s="527"/>
      <c r="G64" s="527"/>
      <c r="H64" s="527"/>
      <c r="I64" s="527"/>
      <c r="J64" s="527"/>
      <c r="K64" s="527"/>
      <c r="L64" s="527"/>
      <c r="M64" s="527"/>
      <c r="N64" s="527"/>
      <c r="O64" s="527"/>
      <c r="P64" s="527"/>
      <c r="Q64" s="527"/>
      <c r="R64" s="527"/>
      <c r="S64" s="527"/>
      <c r="T64" s="527"/>
      <c r="U64" s="527"/>
      <c r="V64" s="527"/>
      <c r="W64" s="543"/>
      <c r="X64" s="528"/>
    </row>
    <row r="65" spans="1:24" ht="38.25">
      <c r="A65" s="126"/>
      <c r="B65" s="526" t="s">
        <v>214</v>
      </c>
      <c r="C65" s="527">
        <f>'28. Total Costs - Reg &amp; Nat'!$I$25</f>
        <v>0.865425</v>
      </c>
      <c r="D65" s="527">
        <f>'28. Total Costs - Reg &amp; Nat'!$I$25</f>
        <v>0.865425</v>
      </c>
      <c r="E65" s="527">
        <f>'28. Total Costs - Reg &amp; Nat'!$I$25</f>
        <v>0.865425</v>
      </c>
      <c r="F65" s="527">
        <f>'28. Total Costs - Reg &amp; Nat'!$I$25</f>
        <v>0.865425</v>
      </c>
      <c r="G65" s="527">
        <f>'28. Total Costs - Reg &amp; Nat'!$I$25</f>
        <v>0.865425</v>
      </c>
      <c r="H65" s="527">
        <f>'28. Total Costs - Reg &amp; Nat'!$I$25</f>
        <v>0.865425</v>
      </c>
      <c r="I65" s="527">
        <f>'28. Total Costs - Reg &amp; Nat'!$I$25</f>
        <v>0.865425</v>
      </c>
      <c r="J65" s="527">
        <f>'28. Total Costs - Reg &amp; Nat'!$I$25</f>
        <v>0.865425</v>
      </c>
      <c r="K65" s="527">
        <f>'28. Total Costs - Reg &amp; Nat'!$I$25</f>
        <v>0.865425</v>
      </c>
      <c r="L65" s="527">
        <f>'28. Total Costs - Reg &amp; Nat'!$I$25</f>
        <v>0.865425</v>
      </c>
      <c r="M65" s="527">
        <f>'28. Total Costs - Reg &amp; Nat'!$I$25</f>
        <v>0.865425</v>
      </c>
      <c r="N65" s="527">
        <f>'28. Total Costs - Reg &amp; Nat'!$I$25</f>
        <v>0.865425</v>
      </c>
      <c r="O65" s="527">
        <f>'28. Total Costs - Reg &amp; Nat'!$I$25</f>
        <v>0.865425</v>
      </c>
      <c r="P65" s="527">
        <f>'28. Total Costs - Reg &amp; Nat'!$I$25</f>
        <v>0.865425</v>
      </c>
      <c r="Q65" s="527">
        <f>'28. Total Costs - Reg &amp; Nat'!$I$25</f>
        <v>0.865425</v>
      </c>
      <c r="R65" s="527">
        <f>'28. Total Costs - Reg &amp; Nat'!$I$25</f>
        <v>0.865425</v>
      </c>
      <c r="S65" s="527">
        <f>'28. Total Costs - Reg &amp; Nat'!$I$25</f>
        <v>0.865425</v>
      </c>
      <c r="T65" s="527">
        <f>'28. Total Costs - Reg &amp; Nat'!$I$25</f>
        <v>0.865425</v>
      </c>
      <c r="U65" s="527">
        <f>'28. Total Costs - Reg &amp; Nat'!$I$25</f>
        <v>0.865425</v>
      </c>
      <c r="V65" s="527">
        <f>'28. Total Costs - Reg &amp; Nat'!$I$25</f>
        <v>0.865425</v>
      </c>
      <c r="W65" s="543">
        <f>SUM(C65:V65)</f>
        <v>17.308499999999999</v>
      </c>
      <c r="X65" s="528">
        <f>W65/20</f>
        <v>0.86542499999999989</v>
      </c>
    </row>
    <row r="66" spans="1:24" ht="38.25">
      <c r="A66" s="126"/>
      <c r="B66" s="526" t="s">
        <v>212</v>
      </c>
      <c r="C66" s="527">
        <f>'28. Total Costs - Reg &amp; Nat'!$I$26</f>
        <v>1.0283541600000001</v>
      </c>
      <c r="D66" s="527">
        <f>'28. Total Costs - Reg &amp; Nat'!$I$26</f>
        <v>1.0283541600000001</v>
      </c>
      <c r="E66" s="527">
        <f>'28. Total Costs - Reg &amp; Nat'!$I$26</f>
        <v>1.0283541600000001</v>
      </c>
      <c r="F66" s="527">
        <f>'28. Total Costs - Reg &amp; Nat'!$I$26</f>
        <v>1.0283541600000001</v>
      </c>
      <c r="G66" s="527">
        <f>'28. Total Costs - Reg &amp; Nat'!$I$26</f>
        <v>1.0283541600000001</v>
      </c>
      <c r="H66" s="527">
        <f>'28. Total Costs - Reg &amp; Nat'!$I$26</f>
        <v>1.0283541600000001</v>
      </c>
      <c r="I66" s="527">
        <f>'28. Total Costs - Reg &amp; Nat'!$I$26</f>
        <v>1.0283541600000001</v>
      </c>
      <c r="J66" s="527">
        <f>'28. Total Costs - Reg &amp; Nat'!$I$26</f>
        <v>1.0283541600000001</v>
      </c>
      <c r="K66" s="527">
        <f>'28. Total Costs - Reg &amp; Nat'!$I$26</f>
        <v>1.0283541600000001</v>
      </c>
      <c r="L66" s="527">
        <f>'28. Total Costs - Reg &amp; Nat'!$I$26</f>
        <v>1.0283541600000001</v>
      </c>
      <c r="M66" s="527">
        <f>'28. Total Costs - Reg &amp; Nat'!$I$26</f>
        <v>1.0283541600000001</v>
      </c>
      <c r="N66" s="527">
        <f>'28. Total Costs - Reg &amp; Nat'!$I$26</f>
        <v>1.0283541600000001</v>
      </c>
      <c r="O66" s="527">
        <f>'28. Total Costs - Reg &amp; Nat'!$I$26</f>
        <v>1.0283541600000001</v>
      </c>
      <c r="P66" s="527">
        <f>'28. Total Costs - Reg &amp; Nat'!$I$26</f>
        <v>1.0283541600000001</v>
      </c>
      <c r="Q66" s="527">
        <f>'28. Total Costs - Reg &amp; Nat'!$I$26</f>
        <v>1.0283541600000001</v>
      </c>
      <c r="R66" s="527">
        <f>'28. Total Costs - Reg &amp; Nat'!$I$26</f>
        <v>1.0283541600000001</v>
      </c>
      <c r="S66" s="527">
        <f>'28. Total Costs - Reg &amp; Nat'!$I$26</f>
        <v>1.0283541600000001</v>
      </c>
      <c r="T66" s="527">
        <f>'28. Total Costs - Reg &amp; Nat'!$I$26</f>
        <v>1.0283541600000001</v>
      </c>
      <c r="U66" s="527">
        <f>'28. Total Costs - Reg &amp; Nat'!$I$26</f>
        <v>1.0283541600000001</v>
      </c>
      <c r="V66" s="527">
        <f>'28. Total Costs - Reg &amp; Nat'!$I$26</f>
        <v>1.0283541600000001</v>
      </c>
      <c r="W66" s="543">
        <f>SUM(C66:V66)</f>
        <v>20.567083199999992</v>
      </c>
      <c r="X66" s="528">
        <f>W66/20</f>
        <v>1.0283541599999997</v>
      </c>
    </row>
    <row r="67" spans="1:24">
      <c r="A67" s="126"/>
      <c r="B67" s="526" t="s">
        <v>199</v>
      </c>
      <c r="C67" s="527">
        <f>'28. Total Costs - Reg &amp; Nat'!$H$27</f>
        <v>0.71333999999999997</v>
      </c>
      <c r="D67" s="527">
        <f>'28. Total Costs - Reg &amp; Nat'!$H$27</f>
        <v>0.71333999999999997</v>
      </c>
      <c r="E67" s="527">
        <f>'28. Total Costs - Reg &amp; Nat'!$H$27</f>
        <v>0.71333999999999997</v>
      </c>
      <c r="F67" s="527">
        <f>'28. Total Costs - Reg &amp; Nat'!$H$27</f>
        <v>0.71333999999999997</v>
      </c>
      <c r="G67" s="527">
        <f>'28. Total Costs - Reg &amp; Nat'!$H$27</f>
        <v>0.71333999999999997</v>
      </c>
      <c r="H67" s="527">
        <f>'28. Total Costs - Reg &amp; Nat'!$H$27</f>
        <v>0.71333999999999997</v>
      </c>
      <c r="I67" s="527">
        <f>'28. Total Costs - Reg &amp; Nat'!$H$27</f>
        <v>0.71333999999999997</v>
      </c>
      <c r="J67" s="527">
        <f>'28. Total Costs - Reg &amp; Nat'!$H$27</f>
        <v>0.71333999999999997</v>
      </c>
      <c r="K67" s="527">
        <f>'28. Total Costs - Reg &amp; Nat'!$H$27</f>
        <v>0.71333999999999997</v>
      </c>
      <c r="L67" s="527">
        <f>'28. Total Costs - Reg &amp; Nat'!$H$27</f>
        <v>0.71333999999999997</v>
      </c>
      <c r="M67" s="527">
        <f>'28. Total Costs - Reg &amp; Nat'!$H$27</f>
        <v>0.71333999999999997</v>
      </c>
      <c r="N67" s="527">
        <f>'28. Total Costs - Reg &amp; Nat'!$H$27</f>
        <v>0.71333999999999997</v>
      </c>
      <c r="O67" s="527">
        <f>'28. Total Costs - Reg &amp; Nat'!$H$27</f>
        <v>0.71333999999999997</v>
      </c>
      <c r="P67" s="527">
        <f>'28. Total Costs - Reg &amp; Nat'!$H$27</f>
        <v>0.71333999999999997</v>
      </c>
      <c r="Q67" s="527">
        <f>'28. Total Costs - Reg &amp; Nat'!$H$27</f>
        <v>0.71333999999999997</v>
      </c>
      <c r="R67" s="527">
        <f>'28. Total Costs - Reg &amp; Nat'!$H$27</f>
        <v>0.71333999999999997</v>
      </c>
      <c r="S67" s="527">
        <f>'28. Total Costs - Reg &amp; Nat'!$H$27</f>
        <v>0.71333999999999997</v>
      </c>
      <c r="T67" s="527">
        <f>'28. Total Costs - Reg &amp; Nat'!$H$27</f>
        <v>0.71333999999999997</v>
      </c>
      <c r="U67" s="527">
        <f>'28. Total Costs - Reg &amp; Nat'!$H$27</f>
        <v>0.71333999999999997</v>
      </c>
      <c r="V67" s="527">
        <f>'28. Total Costs - Reg &amp; Nat'!$H$27</f>
        <v>0.71333999999999997</v>
      </c>
      <c r="W67" s="543">
        <f>SUM(C67:V67)</f>
        <v>14.266800000000002</v>
      </c>
      <c r="X67" s="528">
        <f>W67/20</f>
        <v>0.71334000000000009</v>
      </c>
    </row>
    <row r="68" spans="1:24" ht="25.5">
      <c r="A68" s="126"/>
      <c r="B68" s="526" t="s">
        <v>326</v>
      </c>
      <c r="C68" s="527">
        <f>'28. Total Costs - Reg &amp; Nat'!$I$28</f>
        <v>2.5000000000000001E-3</v>
      </c>
      <c r="D68" s="527">
        <f>'28. Total Costs - Reg &amp; Nat'!$I$28</f>
        <v>2.5000000000000001E-3</v>
      </c>
      <c r="E68" s="527">
        <f>'28. Total Costs - Reg &amp; Nat'!$I$28</f>
        <v>2.5000000000000001E-3</v>
      </c>
      <c r="F68" s="527">
        <f>'28. Total Costs - Reg &amp; Nat'!$I$28</f>
        <v>2.5000000000000001E-3</v>
      </c>
      <c r="G68" s="527">
        <f>'28. Total Costs - Reg &amp; Nat'!$I$28</f>
        <v>2.5000000000000001E-3</v>
      </c>
      <c r="H68" s="527">
        <f>'28. Total Costs - Reg &amp; Nat'!$I$28</f>
        <v>2.5000000000000001E-3</v>
      </c>
      <c r="I68" s="527">
        <f>'28. Total Costs - Reg &amp; Nat'!$I$28</f>
        <v>2.5000000000000001E-3</v>
      </c>
      <c r="J68" s="527">
        <f>'28. Total Costs - Reg &amp; Nat'!$I$28</f>
        <v>2.5000000000000001E-3</v>
      </c>
      <c r="K68" s="527">
        <f>'28. Total Costs - Reg &amp; Nat'!$I$28</f>
        <v>2.5000000000000001E-3</v>
      </c>
      <c r="L68" s="527">
        <f>'28. Total Costs - Reg &amp; Nat'!$I$28</f>
        <v>2.5000000000000001E-3</v>
      </c>
      <c r="M68" s="527">
        <f>'28. Total Costs - Reg &amp; Nat'!$I$28</f>
        <v>2.5000000000000001E-3</v>
      </c>
      <c r="N68" s="527">
        <f>'28. Total Costs - Reg &amp; Nat'!$I$28</f>
        <v>2.5000000000000001E-3</v>
      </c>
      <c r="O68" s="527">
        <f>'28. Total Costs - Reg &amp; Nat'!$I$28</f>
        <v>2.5000000000000001E-3</v>
      </c>
      <c r="P68" s="527">
        <f>'28. Total Costs - Reg &amp; Nat'!$I$28</f>
        <v>2.5000000000000001E-3</v>
      </c>
      <c r="Q68" s="527">
        <f>'28. Total Costs - Reg &amp; Nat'!$I$28</f>
        <v>2.5000000000000001E-3</v>
      </c>
      <c r="R68" s="527">
        <f>'28. Total Costs - Reg &amp; Nat'!$I$28</f>
        <v>2.5000000000000001E-3</v>
      </c>
      <c r="S68" s="527">
        <f>'28. Total Costs - Reg &amp; Nat'!$I$28</f>
        <v>2.5000000000000001E-3</v>
      </c>
      <c r="T68" s="527">
        <f>'28. Total Costs - Reg &amp; Nat'!$I$28</f>
        <v>2.5000000000000001E-3</v>
      </c>
      <c r="U68" s="527">
        <f>'28. Total Costs - Reg &amp; Nat'!$I$28</f>
        <v>2.5000000000000001E-3</v>
      </c>
      <c r="V68" s="527">
        <f>'28. Total Costs - Reg &amp; Nat'!$I$28</f>
        <v>2.5000000000000001E-3</v>
      </c>
      <c r="W68" s="543">
        <f>SUM(C68:V68)</f>
        <v>5.000000000000001E-2</v>
      </c>
      <c r="X68" s="528">
        <f>W68/20</f>
        <v>2.5000000000000005E-3</v>
      </c>
    </row>
    <row r="69" spans="1:24" s="257" customFormat="1">
      <c r="A69" s="126"/>
      <c r="B69" s="526"/>
      <c r="C69" s="527"/>
      <c r="D69" s="527"/>
      <c r="E69" s="527"/>
      <c r="F69" s="527"/>
      <c r="G69" s="527"/>
      <c r="H69" s="527"/>
      <c r="I69" s="527"/>
      <c r="J69" s="527"/>
      <c r="K69" s="527"/>
      <c r="L69" s="527"/>
      <c r="M69" s="527"/>
      <c r="N69" s="527"/>
      <c r="O69" s="527"/>
      <c r="P69" s="527"/>
      <c r="Q69" s="527"/>
      <c r="R69" s="527"/>
      <c r="S69" s="527"/>
      <c r="T69" s="527"/>
      <c r="U69" s="527"/>
      <c r="V69" s="527"/>
      <c r="W69" s="543"/>
      <c r="X69" s="528"/>
    </row>
    <row r="70" spans="1:24">
      <c r="A70" s="524"/>
      <c r="B70" s="128"/>
      <c r="C70" s="527"/>
      <c r="D70" s="527"/>
      <c r="E70" s="527"/>
      <c r="F70" s="527"/>
      <c r="G70" s="527"/>
      <c r="H70" s="527"/>
      <c r="I70" s="527"/>
      <c r="J70" s="527"/>
      <c r="K70" s="527"/>
      <c r="L70" s="527"/>
      <c r="M70" s="527"/>
      <c r="N70" s="527"/>
      <c r="O70" s="527"/>
      <c r="P70" s="527"/>
      <c r="Q70" s="527"/>
      <c r="R70" s="527"/>
      <c r="S70" s="527"/>
      <c r="T70" s="527"/>
      <c r="U70" s="527"/>
      <c r="V70" s="527"/>
      <c r="W70" s="543"/>
      <c r="X70" s="528"/>
    </row>
    <row r="71" spans="1:24">
      <c r="A71" s="126"/>
      <c r="B71" s="257" t="s">
        <v>145</v>
      </c>
      <c r="C71" s="527">
        <f>SUM(C58:C61)</f>
        <v>1.1686494999999999</v>
      </c>
      <c r="D71" s="527">
        <f t="shared" ref="D71:V71" si="8">SUM(D58:D61)</f>
        <v>0</v>
      </c>
      <c r="E71" s="527">
        <f t="shared" si="8"/>
        <v>0</v>
      </c>
      <c r="F71" s="527">
        <f t="shared" si="8"/>
        <v>0</v>
      </c>
      <c r="G71" s="527">
        <f t="shared" si="8"/>
        <v>0</v>
      </c>
      <c r="H71" s="527">
        <f t="shared" si="8"/>
        <v>0</v>
      </c>
      <c r="I71" s="527">
        <f t="shared" si="8"/>
        <v>0</v>
      </c>
      <c r="J71" s="527">
        <f t="shared" si="8"/>
        <v>0</v>
      </c>
      <c r="K71" s="527">
        <f t="shared" si="8"/>
        <v>0</v>
      </c>
      <c r="L71" s="527">
        <f t="shared" si="8"/>
        <v>0</v>
      </c>
      <c r="M71" s="527">
        <f t="shared" si="8"/>
        <v>0</v>
      </c>
      <c r="N71" s="527">
        <f t="shared" si="8"/>
        <v>0</v>
      </c>
      <c r="O71" s="527">
        <f t="shared" si="8"/>
        <v>0</v>
      </c>
      <c r="P71" s="527">
        <f t="shared" si="8"/>
        <v>0</v>
      </c>
      <c r="Q71" s="527">
        <f t="shared" si="8"/>
        <v>0</v>
      </c>
      <c r="R71" s="527">
        <f t="shared" si="8"/>
        <v>0</v>
      </c>
      <c r="S71" s="527">
        <f t="shared" si="8"/>
        <v>0</v>
      </c>
      <c r="T71" s="527">
        <f t="shared" si="8"/>
        <v>0</v>
      </c>
      <c r="U71" s="527">
        <f t="shared" si="8"/>
        <v>0</v>
      </c>
      <c r="V71" s="527">
        <f t="shared" si="8"/>
        <v>0</v>
      </c>
      <c r="W71" s="543">
        <f>SUM(C71:V71)</f>
        <v>1.1686494999999999</v>
      </c>
      <c r="X71" s="528">
        <f>W71/20</f>
        <v>5.8432474999999998E-2</v>
      </c>
    </row>
    <row r="72" spans="1:24">
      <c r="A72" s="524"/>
      <c r="B72" s="257" t="s">
        <v>149</v>
      </c>
      <c r="C72" s="527">
        <f>SUM(C65:C68)</f>
        <v>2.6096191600000003</v>
      </c>
      <c r="D72" s="527">
        <f t="shared" ref="D72:V72" si="9">SUM(D65:D68)</f>
        <v>2.6096191600000003</v>
      </c>
      <c r="E72" s="527">
        <f t="shared" si="9"/>
        <v>2.6096191600000003</v>
      </c>
      <c r="F72" s="527">
        <f t="shared" si="9"/>
        <v>2.6096191600000003</v>
      </c>
      <c r="G72" s="527">
        <f t="shared" si="9"/>
        <v>2.6096191600000003</v>
      </c>
      <c r="H72" s="527">
        <f t="shared" si="9"/>
        <v>2.6096191600000003</v>
      </c>
      <c r="I72" s="527">
        <f t="shared" si="9"/>
        <v>2.6096191600000003</v>
      </c>
      <c r="J72" s="527">
        <f t="shared" si="9"/>
        <v>2.6096191600000003</v>
      </c>
      <c r="K72" s="527">
        <f t="shared" si="9"/>
        <v>2.6096191600000003</v>
      </c>
      <c r="L72" s="527">
        <f t="shared" si="9"/>
        <v>2.6096191600000003</v>
      </c>
      <c r="M72" s="527">
        <f t="shared" si="9"/>
        <v>2.6096191600000003</v>
      </c>
      <c r="N72" s="527">
        <f t="shared" si="9"/>
        <v>2.6096191600000003</v>
      </c>
      <c r="O72" s="527">
        <f t="shared" si="9"/>
        <v>2.6096191600000003</v>
      </c>
      <c r="P72" s="527">
        <f t="shared" si="9"/>
        <v>2.6096191600000003</v>
      </c>
      <c r="Q72" s="527">
        <f t="shared" si="9"/>
        <v>2.6096191600000003</v>
      </c>
      <c r="R72" s="527">
        <f t="shared" si="9"/>
        <v>2.6096191600000003</v>
      </c>
      <c r="S72" s="527">
        <f t="shared" si="9"/>
        <v>2.6096191600000003</v>
      </c>
      <c r="T72" s="527">
        <f t="shared" si="9"/>
        <v>2.6096191600000003</v>
      </c>
      <c r="U72" s="527">
        <f t="shared" si="9"/>
        <v>2.6096191600000003</v>
      </c>
      <c r="V72" s="527">
        <f t="shared" si="9"/>
        <v>2.6096191600000003</v>
      </c>
      <c r="W72" s="543">
        <f>SUM(C72:V72)</f>
        <v>52.192383200000016</v>
      </c>
      <c r="X72" s="528">
        <f>W72/20</f>
        <v>2.6096191600000007</v>
      </c>
    </row>
    <row r="73" spans="1:24">
      <c r="A73" s="524"/>
      <c r="B73" s="112" t="s">
        <v>144</v>
      </c>
      <c r="C73" s="549">
        <f>SUM(C71:C72)</f>
        <v>3.7782686600000002</v>
      </c>
      <c r="D73" s="549">
        <f t="shared" ref="D73:V73" si="10">SUM(D71:D72)</f>
        <v>2.6096191600000003</v>
      </c>
      <c r="E73" s="549">
        <f t="shared" si="10"/>
        <v>2.6096191600000003</v>
      </c>
      <c r="F73" s="549">
        <f t="shared" si="10"/>
        <v>2.6096191600000003</v>
      </c>
      <c r="G73" s="549">
        <f t="shared" si="10"/>
        <v>2.6096191600000003</v>
      </c>
      <c r="H73" s="549">
        <f t="shared" si="10"/>
        <v>2.6096191600000003</v>
      </c>
      <c r="I73" s="549">
        <f t="shared" si="10"/>
        <v>2.6096191600000003</v>
      </c>
      <c r="J73" s="549">
        <f t="shared" si="10"/>
        <v>2.6096191600000003</v>
      </c>
      <c r="K73" s="549">
        <f t="shared" si="10"/>
        <v>2.6096191600000003</v>
      </c>
      <c r="L73" s="549">
        <f t="shared" si="10"/>
        <v>2.6096191600000003</v>
      </c>
      <c r="M73" s="549">
        <f t="shared" si="10"/>
        <v>2.6096191600000003</v>
      </c>
      <c r="N73" s="549">
        <f t="shared" si="10"/>
        <v>2.6096191600000003</v>
      </c>
      <c r="O73" s="549">
        <f t="shared" si="10"/>
        <v>2.6096191600000003</v>
      </c>
      <c r="P73" s="549">
        <f t="shared" si="10"/>
        <v>2.6096191600000003</v>
      </c>
      <c r="Q73" s="549">
        <f t="shared" si="10"/>
        <v>2.6096191600000003</v>
      </c>
      <c r="R73" s="549">
        <f t="shared" si="10"/>
        <v>2.6096191600000003</v>
      </c>
      <c r="S73" s="549">
        <f t="shared" si="10"/>
        <v>2.6096191600000003</v>
      </c>
      <c r="T73" s="549">
        <f t="shared" si="10"/>
        <v>2.6096191600000003</v>
      </c>
      <c r="U73" s="549">
        <f t="shared" si="10"/>
        <v>2.6096191600000003</v>
      </c>
      <c r="V73" s="549">
        <f t="shared" si="10"/>
        <v>2.6096191600000003</v>
      </c>
      <c r="W73" s="544">
        <f>SUM(C73:V73)</f>
        <v>53.361032700000017</v>
      </c>
      <c r="X73" s="131">
        <f>W73/20</f>
        <v>2.6680516350000008</v>
      </c>
    </row>
    <row r="74" spans="1:24" s="343" customFormat="1">
      <c r="A74" s="129"/>
      <c r="B74" s="536" t="s">
        <v>146</v>
      </c>
      <c r="C74" s="530">
        <v>0.96618357487922713</v>
      </c>
      <c r="D74" s="530">
        <v>0.93351070036640305</v>
      </c>
      <c r="E74" s="530">
        <v>0.90194270566802237</v>
      </c>
      <c r="F74" s="530">
        <v>0.87144222769857238</v>
      </c>
      <c r="G74" s="530">
        <v>0.84197316685852419</v>
      </c>
      <c r="H74" s="530">
        <v>0.81350064430775282</v>
      </c>
      <c r="I74" s="530">
        <v>0.78599096068381913</v>
      </c>
      <c r="J74" s="530">
        <v>0.75941155621625056</v>
      </c>
      <c r="K74" s="530">
        <v>0.73373097218961414</v>
      </c>
      <c r="L74" s="530">
        <v>0.70891881370977217</v>
      </c>
      <c r="M74" s="530">
        <v>0.68494571372924851</v>
      </c>
      <c r="N74" s="530">
        <v>0.66178329828912896</v>
      </c>
      <c r="O74" s="530">
        <v>0.63940415293635666</v>
      </c>
      <c r="P74" s="530">
        <v>0.61778179027667302</v>
      </c>
      <c r="Q74" s="530">
        <v>0.59689061862480497</v>
      </c>
      <c r="R74" s="530">
        <v>0.57670591171478747</v>
      </c>
      <c r="S74" s="530">
        <v>0.55720377943457733</v>
      </c>
      <c r="T74" s="530">
        <v>0.53836113955031628</v>
      </c>
      <c r="U74" s="530">
        <v>0.52015569038677911</v>
      </c>
      <c r="V74" s="530">
        <v>0.50256588443167061</v>
      </c>
      <c r="W74" s="543"/>
      <c r="X74" s="531"/>
    </row>
    <row r="75" spans="1:24" s="358" customFormat="1">
      <c r="A75" s="129"/>
      <c r="B75" s="138" t="s">
        <v>1069</v>
      </c>
      <c r="C75" s="132">
        <f>C74*C73</f>
        <v>3.6505011207729474</v>
      </c>
      <c r="D75" s="132">
        <f t="shared" ref="D75:V75" si="11">D74*D73</f>
        <v>2.4361074097411848</v>
      </c>
      <c r="E75" s="132">
        <f t="shared" si="11"/>
        <v>2.3537269659335118</v>
      </c>
      <c r="F75" s="132">
        <f t="shared" si="11"/>
        <v>2.2741323342352775</v>
      </c>
      <c r="G75" s="132">
        <f t="shared" si="11"/>
        <v>2.1972293084398822</v>
      </c>
      <c r="H75" s="132">
        <f t="shared" si="11"/>
        <v>2.1229268680578568</v>
      </c>
      <c r="I75" s="132">
        <f t="shared" si="11"/>
        <v>2.0511370705873011</v>
      </c>
      <c r="J75" s="132">
        <f t="shared" si="11"/>
        <v>1.9817749474273447</v>
      </c>
      <c r="K75" s="132">
        <f t="shared" si="11"/>
        <v>1.9147584033114444</v>
      </c>
      <c r="L75" s="132">
        <f t="shared" si="11"/>
        <v>1.8500081191414923</v>
      </c>
      <c r="M75" s="132">
        <f t="shared" si="11"/>
        <v>1.7874474581077222</v>
      </c>
      <c r="N75" s="132">
        <f t="shared" si="11"/>
        <v>1.7270023749833063</v>
      </c>
      <c r="O75" s="132">
        <f t="shared" si="11"/>
        <v>1.6686013284862868</v>
      </c>
      <c r="P75" s="132">
        <f t="shared" si="11"/>
        <v>1.6121751966051077</v>
      </c>
      <c r="Q75" s="132">
        <f t="shared" si="11"/>
        <v>1.5576571947875442</v>
      </c>
      <c r="R75" s="132">
        <f t="shared" si="11"/>
        <v>1.504982796896178</v>
      </c>
      <c r="S75" s="132">
        <f t="shared" si="11"/>
        <v>1.454089658836887</v>
      </c>
      <c r="T75" s="132">
        <f t="shared" si="11"/>
        <v>1.4049175447699394</v>
      </c>
      <c r="U75" s="132">
        <f t="shared" si="11"/>
        <v>1.3574082558163667</v>
      </c>
      <c r="V75" s="132">
        <f t="shared" si="11"/>
        <v>1.3115055611752335</v>
      </c>
      <c r="W75" s="544">
        <f>SUM(C75:V75)</f>
        <v>38.21808991811281</v>
      </c>
      <c r="X75" s="131"/>
    </row>
    <row r="76" spans="1:24" ht="13.5" thickBot="1">
      <c r="A76" s="532"/>
      <c r="B76" s="533"/>
      <c r="C76" s="534"/>
      <c r="D76" s="534"/>
      <c r="E76" s="534"/>
      <c r="F76" s="534"/>
      <c r="G76" s="534"/>
      <c r="H76" s="534"/>
      <c r="I76" s="534"/>
      <c r="J76" s="534"/>
      <c r="K76" s="534"/>
      <c r="L76" s="534"/>
      <c r="M76" s="534"/>
      <c r="N76" s="534"/>
      <c r="O76" s="534"/>
      <c r="P76" s="534"/>
      <c r="Q76" s="534"/>
      <c r="R76" s="534"/>
      <c r="S76" s="534"/>
      <c r="T76" s="534"/>
      <c r="U76" s="534"/>
      <c r="V76" s="534"/>
      <c r="W76" s="557"/>
      <c r="X76" s="554"/>
    </row>
    <row r="77" spans="1:24">
      <c r="A77" s="126" t="s">
        <v>387</v>
      </c>
      <c r="B77" s="112"/>
      <c r="C77" s="550"/>
      <c r="D77" s="550"/>
      <c r="E77" s="550"/>
      <c r="F77" s="550"/>
      <c r="G77" s="550"/>
      <c r="H77" s="550"/>
      <c r="I77" s="550"/>
      <c r="J77" s="550"/>
      <c r="K77" s="550"/>
      <c r="L77" s="550"/>
      <c r="M77" s="550"/>
      <c r="N77" s="550"/>
      <c r="O77" s="550"/>
      <c r="P77" s="550"/>
      <c r="Q77" s="550"/>
      <c r="R77" s="550"/>
      <c r="S77" s="550"/>
      <c r="T77" s="550"/>
      <c r="U77" s="550"/>
      <c r="V77" s="550"/>
      <c r="W77" s="558"/>
      <c r="X77" s="551"/>
    </row>
    <row r="78" spans="1:24">
      <c r="B78" s="112"/>
      <c r="C78" s="257"/>
      <c r="D78" s="257"/>
      <c r="E78" s="257"/>
      <c r="F78" s="257"/>
      <c r="G78" s="257"/>
      <c r="H78" s="257"/>
      <c r="I78" s="257"/>
      <c r="J78" s="257"/>
      <c r="K78" s="257"/>
      <c r="L78" s="257"/>
      <c r="M78" s="257"/>
      <c r="N78" s="257"/>
      <c r="O78" s="257"/>
      <c r="P78" s="257"/>
      <c r="Q78" s="257"/>
      <c r="R78" s="257"/>
      <c r="S78" s="257"/>
      <c r="T78" s="257"/>
      <c r="U78" s="257"/>
      <c r="V78" s="257"/>
      <c r="W78" s="542"/>
      <c r="X78" s="525"/>
    </row>
    <row r="79" spans="1:24">
      <c r="A79" s="126"/>
      <c r="B79" s="127" t="s">
        <v>207</v>
      </c>
      <c r="C79" s="257"/>
      <c r="D79" s="257"/>
      <c r="E79" s="257"/>
      <c r="F79" s="257"/>
      <c r="G79" s="257"/>
      <c r="H79" s="257"/>
      <c r="I79" s="257"/>
      <c r="J79" s="257"/>
      <c r="K79" s="257"/>
      <c r="L79" s="257"/>
      <c r="M79" s="257"/>
      <c r="N79" s="257"/>
      <c r="O79" s="257"/>
      <c r="P79" s="257"/>
      <c r="Q79" s="257"/>
      <c r="R79" s="257"/>
      <c r="S79" s="257"/>
      <c r="T79" s="257"/>
      <c r="U79" s="257"/>
      <c r="V79" s="257"/>
      <c r="W79" s="542"/>
      <c r="X79" s="525"/>
    </row>
    <row r="80" spans="1:24">
      <c r="A80" s="126"/>
      <c r="B80" s="128" t="s">
        <v>151</v>
      </c>
      <c r="C80" s="527"/>
      <c r="D80" s="527"/>
      <c r="E80" s="527"/>
      <c r="F80" s="527"/>
      <c r="G80" s="527"/>
      <c r="H80" s="527"/>
      <c r="I80" s="527"/>
      <c r="J80" s="527"/>
      <c r="K80" s="527"/>
      <c r="L80" s="527"/>
      <c r="M80" s="527"/>
      <c r="N80" s="527"/>
      <c r="O80" s="527"/>
      <c r="P80" s="527"/>
      <c r="Q80" s="527"/>
      <c r="R80" s="527"/>
      <c r="S80" s="527"/>
      <c r="T80" s="527"/>
      <c r="U80" s="527"/>
      <c r="V80" s="527"/>
      <c r="W80" s="543"/>
      <c r="X80" s="528"/>
    </row>
    <row r="81" spans="1:24" ht="38.25">
      <c r="A81" s="126"/>
      <c r="B81" s="526" t="s">
        <v>209</v>
      </c>
      <c r="C81" s="527">
        <f>'28. Total Costs - Reg &amp; Nat'!K15</f>
        <v>0.96363571428571437</v>
      </c>
      <c r="D81" s="527">
        <v>0</v>
      </c>
      <c r="E81" s="527">
        <v>0</v>
      </c>
      <c r="F81" s="527">
        <v>0</v>
      </c>
      <c r="G81" s="527">
        <v>0</v>
      </c>
      <c r="H81" s="527">
        <v>0</v>
      </c>
      <c r="I81" s="527">
        <v>0</v>
      </c>
      <c r="J81" s="527">
        <v>0</v>
      </c>
      <c r="K81" s="527">
        <v>0</v>
      </c>
      <c r="L81" s="527">
        <v>0</v>
      </c>
      <c r="M81" s="527">
        <v>0</v>
      </c>
      <c r="N81" s="527">
        <v>0</v>
      </c>
      <c r="O81" s="527">
        <v>0</v>
      </c>
      <c r="P81" s="527">
        <v>0</v>
      </c>
      <c r="Q81" s="527">
        <v>0</v>
      </c>
      <c r="R81" s="527">
        <v>0</v>
      </c>
      <c r="S81" s="527">
        <v>0</v>
      </c>
      <c r="T81" s="527">
        <v>0</v>
      </c>
      <c r="U81" s="527">
        <v>0</v>
      </c>
      <c r="V81" s="527">
        <v>0</v>
      </c>
      <c r="W81" s="543">
        <f>SUM(C81:V81)</f>
        <v>0.96363571428571437</v>
      </c>
      <c r="X81" s="528">
        <f>W81/20</f>
        <v>4.8181785714285719E-2</v>
      </c>
    </row>
    <row r="82" spans="1:24" ht="25.5">
      <c r="A82" s="126"/>
      <c r="B82" s="526" t="s">
        <v>210</v>
      </c>
      <c r="C82" s="527">
        <f>'28. Total Costs - Reg &amp; Nat'!K16</f>
        <v>0.138683</v>
      </c>
      <c r="D82" s="527">
        <v>0</v>
      </c>
      <c r="E82" s="527">
        <v>0</v>
      </c>
      <c r="F82" s="527">
        <v>0</v>
      </c>
      <c r="G82" s="527">
        <v>0</v>
      </c>
      <c r="H82" s="527">
        <v>0</v>
      </c>
      <c r="I82" s="527">
        <v>0</v>
      </c>
      <c r="J82" s="527">
        <v>0</v>
      </c>
      <c r="K82" s="527">
        <v>0</v>
      </c>
      <c r="L82" s="527">
        <v>0</v>
      </c>
      <c r="M82" s="527">
        <v>0</v>
      </c>
      <c r="N82" s="527">
        <v>0</v>
      </c>
      <c r="O82" s="527">
        <v>0</v>
      </c>
      <c r="P82" s="527">
        <v>0</v>
      </c>
      <c r="Q82" s="527">
        <v>0</v>
      </c>
      <c r="R82" s="527">
        <v>0</v>
      </c>
      <c r="S82" s="527">
        <v>0</v>
      </c>
      <c r="T82" s="527">
        <v>0</v>
      </c>
      <c r="U82" s="527">
        <v>0</v>
      </c>
      <c r="V82" s="527">
        <v>0</v>
      </c>
      <c r="W82" s="543">
        <f>SUM(C82:V82)</f>
        <v>0.138683</v>
      </c>
      <c r="X82" s="528">
        <f>W82/20</f>
        <v>6.93415E-3</v>
      </c>
    </row>
    <row r="83" spans="1:24" ht="38.25">
      <c r="A83" s="126"/>
      <c r="B83" s="526" t="s">
        <v>211</v>
      </c>
      <c r="C83" s="527">
        <f>'28. Total Costs - Reg &amp; Nat'!K17</f>
        <v>2.4E-2</v>
      </c>
      <c r="D83" s="527">
        <v>0</v>
      </c>
      <c r="E83" s="527">
        <v>0</v>
      </c>
      <c r="F83" s="527">
        <v>0</v>
      </c>
      <c r="G83" s="527">
        <v>0</v>
      </c>
      <c r="H83" s="527">
        <v>0</v>
      </c>
      <c r="I83" s="527">
        <v>0</v>
      </c>
      <c r="J83" s="527">
        <v>0</v>
      </c>
      <c r="K83" s="527">
        <v>0</v>
      </c>
      <c r="L83" s="527">
        <v>0</v>
      </c>
      <c r="M83" s="527">
        <v>0</v>
      </c>
      <c r="N83" s="527">
        <v>0</v>
      </c>
      <c r="O83" s="527">
        <v>0</v>
      </c>
      <c r="P83" s="527">
        <v>0</v>
      </c>
      <c r="Q83" s="527">
        <v>0</v>
      </c>
      <c r="R83" s="527">
        <v>0</v>
      </c>
      <c r="S83" s="527">
        <v>0</v>
      </c>
      <c r="T83" s="527">
        <v>0</v>
      </c>
      <c r="U83" s="527">
        <v>0</v>
      </c>
      <c r="V83" s="527">
        <v>0</v>
      </c>
      <c r="W83" s="543">
        <f>SUM(C83:V83)</f>
        <v>2.4E-2</v>
      </c>
      <c r="X83" s="528">
        <f>W83/20</f>
        <v>1.2000000000000001E-3</v>
      </c>
    </row>
    <row r="84" spans="1:24" ht="25.5">
      <c r="A84" s="126"/>
      <c r="B84" s="526" t="s">
        <v>325</v>
      </c>
      <c r="C84" s="527">
        <f>'28. Total Costs - Reg &amp; Nat'!K18</f>
        <v>2.3800000000000002E-3</v>
      </c>
      <c r="D84" s="527">
        <v>0</v>
      </c>
      <c r="E84" s="527">
        <v>0</v>
      </c>
      <c r="F84" s="527">
        <v>0</v>
      </c>
      <c r="G84" s="527">
        <v>0</v>
      </c>
      <c r="H84" s="527">
        <v>0</v>
      </c>
      <c r="I84" s="527">
        <v>0</v>
      </c>
      <c r="J84" s="527">
        <v>0</v>
      </c>
      <c r="K84" s="527">
        <v>0</v>
      </c>
      <c r="L84" s="527">
        <v>0</v>
      </c>
      <c r="M84" s="527">
        <v>0</v>
      </c>
      <c r="N84" s="527">
        <v>0</v>
      </c>
      <c r="O84" s="527">
        <v>0</v>
      </c>
      <c r="P84" s="527">
        <v>0</v>
      </c>
      <c r="Q84" s="527">
        <v>0</v>
      </c>
      <c r="R84" s="527">
        <v>0</v>
      </c>
      <c r="S84" s="527">
        <v>0</v>
      </c>
      <c r="T84" s="527">
        <v>0</v>
      </c>
      <c r="U84" s="527">
        <v>0</v>
      </c>
      <c r="V84" s="527">
        <v>0</v>
      </c>
      <c r="W84" s="543">
        <f>SUM(C84:V84)</f>
        <v>2.3800000000000002E-3</v>
      </c>
      <c r="X84" s="528">
        <f>W84/20</f>
        <v>1.1900000000000001E-4</v>
      </c>
    </row>
    <row r="85" spans="1:24">
      <c r="A85" s="126"/>
      <c r="B85" s="526"/>
      <c r="C85" s="527"/>
      <c r="D85" s="527"/>
      <c r="E85" s="527"/>
      <c r="F85" s="527"/>
      <c r="G85" s="527"/>
      <c r="H85" s="527"/>
      <c r="I85" s="527"/>
      <c r="J85" s="527"/>
      <c r="K85" s="527"/>
      <c r="L85" s="527"/>
      <c r="M85" s="527"/>
      <c r="N85" s="527"/>
      <c r="O85" s="527"/>
      <c r="P85" s="527"/>
      <c r="Q85" s="527"/>
      <c r="R85" s="527"/>
      <c r="S85" s="527"/>
      <c r="T85" s="527"/>
      <c r="U85" s="527"/>
      <c r="V85" s="527"/>
      <c r="W85" s="543"/>
      <c r="X85" s="528"/>
    </row>
    <row r="86" spans="1:24">
      <c r="A86" s="126"/>
      <c r="B86" s="127" t="s">
        <v>208</v>
      </c>
      <c r="C86" s="527"/>
      <c r="D86" s="527"/>
      <c r="E86" s="527"/>
      <c r="F86" s="527"/>
      <c r="G86" s="527"/>
      <c r="H86" s="527"/>
      <c r="I86" s="527"/>
      <c r="J86" s="527"/>
      <c r="K86" s="527"/>
      <c r="L86" s="527"/>
      <c r="M86" s="527"/>
      <c r="N86" s="527"/>
      <c r="O86" s="527"/>
      <c r="P86" s="527"/>
      <c r="Q86" s="527"/>
      <c r="R86" s="527"/>
      <c r="S86" s="527"/>
      <c r="T86" s="527"/>
      <c r="U86" s="527"/>
      <c r="V86" s="527"/>
      <c r="W86" s="543"/>
      <c r="X86" s="528"/>
    </row>
    <row r="87" spans="1:24">
      <c r="A87" s="126"/>
      <c r="B87" s="128" t="s">
        <v>151</v>
      </c>
      <c r="C87" s="527"/>
      <c r="D87" s="527"/>
      <c r="E87" s="527"/>
      <c r="F87" s="527"/>
      <c r="G87" s="527"/>
      <c r="H87" s="527"/>
      <c r="I87" s="527"/>
      <c r="J87" s="527"/>
      <c r="K87" s="527"/>
      <c r="L87" s="527"/>
      <c r="M87" s="527"/>
      <c r="N87" s="527"/>
      <c r="O87" s="527"/>
      <c r="P87" s="527"/>
      <c r="Q87" s="527"/>
      <c r="R87" s="527"/>
      <c r="S87" s="527"/>
      <c r="T87" s="527"/>
      <c r="U87" s="527"/>
      <c r="V87" s="527"/>
      <c r="W87" s="543"/>
      <c r="X87" s="528"/>
    </row>
    <row r="88" spans="1:24" ht="38.25">
      <c r="A88" s="126"/>
      <c r="B88" s="526" t="s">
        <v>214</v>
      </c>
      <c r="C88" s="527">
        <f>'28. Total Costs - Reg &amp; Nat'!$K$25</f>
        <v>0.42862499999999998</v>
      </c>
      <c r="D88" s="527">
        <f>'28. Total Costs - Reg &amp; Nat'!$K$25</f>
        <v>0.42862499999999998</v>
      </c>
      <c r="E88" s="527">
        <f>'28. Total Costs - Reg &amp; Nat'!$K$25</f>
        <v>0.42862499999999998</v>
      </c>
      <c r="F88" s="527">
        <f>'28. Total Costs - Reg &amp; Nat'!$K$25</f>
        <v>0.42862499999999998</v>
      </c>
      <c r="G88" s="527">
        <f>'28. Total Costs - Reg &amp; Nat'!$K$25</f>
        <v>0.42862499999999998</v>
      </c>
      <c r="H88" s="527">
        <f>'28. Total Costs - Reg &amp; Nat'!$K$25</f>
        <v>0.42862499999999998</v>
      </c>
      <c r="I88" s="527">
        <f>'28. Total Costs - Reg &amp; Nat'!$K$25</f>
        <v>0.42862499999999998</v>
      </c>
      <c r="J88" s="527">
        <f>'28. Total Costs - Reg &amp; Nat'!$K$25</f>
        <v>0.42862499999999998</v>
      </c>
      <c r="K88" s="527">
        <f>'28. Total Costs - Reg &amp; Nat'!$K$25</f>
        <v>0.42862499999999998</v>
      </c>
      <c r="L88" s="527">
        <f>'28. Total Costs - Reg &amp; Nat'!$K$25</f>
        <v>0.42862499999999998</v>
      </c>
      <c r="M88" s="527">
        <f>'28. Total Costs - Reg &amp; Nat'!$K$25</f>
        <v>0.42862499999999998</v>
      </c>
      <c r="N88" s="527">
        <f>'28. Total Costs - Reg &amp; Nat'!$K$25</f>
        <v>0.42862499999999998</v>
      </c>
      <c r="O88" s="527">
        <f>'28. Total Costs - Reg &amp; Nat'!$K$25</f>
        <v>0.42862499999999998</v>
      </c>
      <c r="P88" s="527">
        <f>'28. Total Costs - Reg &amp; Nat'!$K$25</f>
        <v>0.42862499999999998</v>
      </c>
      <c r="Q88" s="527">
        <f>'28. Total Costs - Reg &amp; Nat'!$K$25</f>
        <v>0.42862499999999998</v>
      </c>
      <c r="R88" s="527">
        <f>'28. Total Costs - Reg &amp; Nat'!$K$25</f>
        <v>0.42862499999999998</v>
      </c>
      <c r="S88" s="527">
        <f>'28. Total Costs - Reg &amp; Nat'!$K$25</f>
        <v>0.42862499999999998</v>
      </c>
      <c r="T88" s="527">
        <f>'28. Total Costs - Reg &amp; Nat'!$K$25</f>
        <v>0.42862499999999998</v>
      </c>
      <c r="U88" s="527">
        <f>'28. Total Costs - Reg &amp; Nat'!$K$25</f>
        <v>0.42862499999999998</v>
      </c>
      <c r="V88" s="527">
        <f>'28. Total Costs - Reg &amp; Nat'!$K$25</f>
        <v>0.42862499999999998</v>
      </c>
      <c r="W88" s="543">
        <f>SUM(C88:V88)</f>
        <v>8.5725000000000016</v>
      </c>
      <c r="X88" s="528">
        <f>W88/20</f>
        <v>0.42862500000000009</v>
      </c>
    </row>
    <row r="89" spans="1:24" ht="38.25">
      <c r="A89" s="126"/>
      <c r="B89" s="526" t="s">
        <v>212</v>
      </c>
      <c r="C89" s="527">
        <f>'28. Total Costs - Reg &amp; Nat'!$K$26</f>
        <v>1.9262278000000002</v>
      </c>
      <c r="D89" s="527">
        <f>'28. Total Costs - Reg &amp; Nat'!$K$26</f>
        <v>1.9262278000000002</v>
      </c>
      <c r="E89" s="527">
        <f>'28. Total Costs - Reg &amp; Nat'!$K$26</f>
        <v>1.9262278000000002</v>
      </c>
      <c r="F89" s="527">
        <f>'28. Total Costs - Reg &amp; Nat'!$K$26</f>
        <v>1.9262278000000002</v>
      </c>
      <c r="G89" s="527">
        <f>'28. Total Costs - Reg &amp; Nat'!$K$26</f>
        <v>1.9262278000000002</v>
      </c>
      <c r="H89" s="527">
        <f>'28. Total Costs - Reg &amp; Nat'!$K$26</f>
        <v>1.9262278000000002</v>
      </c>
      <c r="I89" s="527">
        <f>'28. Total Costs - Reg &amp; Nat'!$K$26</f>
        <v>1.9262278000000002</v>
      </c>
      <c r="J89" s="527">
        <f>'28. Total Costs - Reg &amp; Nat'!$K$26</f>
        <v>1.9262278000000002</v>
      </c>
      <c r="K89" s="527">
        <f>'28. Total Costs - Reg &amp; Nat'!$K$26</f>
        <v>1.9262278000000002</v>
      </c>
      <c r="L89" s="527">
        <f>'28. Total Costs - Reg &amp; Nat'!$K$26</f>
        <v>1.9262278000000002</v>
      </c>
      <c r="M89" s="527">
        <f>'28. Total Costs - Reg &amp; Nat'!$K$26</f>
        <v>1.9262278000000002</v>
      </c>
      <c r="N89" s="527">
        <f>'28. Total Costs - Reg &amp; Nat'!$K$26</f>
        <v>1.9262278000000002</v>
      </c>
      <c r="O89" s="527">
        <f>'28. Total Costs - Reg &amp; Nat'!$K$26</f>
        <v>1.9262278000000002</v>
      </c>
      <c r="P89" s="527">
        <f>'28. Total Costs - Reg &amp; Nat'!$K$26</f>
        <v>1.9262278000000002</v>
      </c>
      <c r="Q89" s="527">
        <f>'28. Total Costs - Reg &amp; Nat'!$K$26</f>
        <v>1.9262278000000002</v>
      </c>
      <c r="R89" s="527">
        <f>'28. Total Costs - Reg &amp; Nat'!$K$26</f>
        <v>1.9262278000000002</v>
      </c>
      <c r="S89" s="527">
        <f>'28. Total Costs - Reg &amp; Nat'!$K$26</f>
        <v>1.9262278000000002</v>
      </c>
      <c r="T89" s="527">
        <f>'28. Total Costs - Reg &amp; Nat'!$K$26</f>
        <v>1.9262278000000002</v>
      </c>
      <c r="U89" s="527">
        <f>'28. Total Costs - Reg &amp; Nat'!$K$26</f>
        <v>1.9262278000000002</v>
      </c>
      <c r="V89" s="527">
        <f>'28. Total Costs - Reg &amp; Nat'!$K$26</f>
        <v>1.9262278000000002</v>
      </c>
      <c r="W89" s="543">
        <f>SUM(C89:V89)</f>
        <v>38.524555999999997</v>
      </c>
      <c r="X89" s="528">
        <f>W89/20</f>
        <v>1.9262277999999999</v>
      </c>
    </row>
    <row r="90" spans="1:24">
      <c r="A90" s="126"/>
      <c r="B90" s="526" t="s">
        <v>199</v>
      </c>
      <c r="C90" s="527">
        <f>'28. Total Costs - Reg &amp; Nat'!$K$27</f>
        <v>0.21135999999999999</v>
      </c>
      <c r="D90" s="527">
        <f>'28. Total Costs - Reg &amp; Nat'!$K$27</f>
        <v>0.21135999999999999</v>
      </c>
      <c r="E90" s="527">
        <f>'28. Total Costs - Reg &amp; Nat'!$K$27</f>
        <v>0.21135999999999999</v>
      </c>
      <c r="F90" s="527">
        <f>'28. Total Costs - Reg &amp; Nat'!$K$27</f>
        <v>0.21135999999999999</v>
      </c>
      <c r="G90" s="527">
        <f>'28. Total Costs - Reg &amp; Nat'!$K$27</f>
        <v>0.21135999999999999</v>
      </c>
      <c r="H90" s="527">
        <f>'28. Total Costs - Reg &amp; Nat'!$K$27</f>
        <v>0.21135999999999999</v>
      </c>
      <c r="I90" s="527">
        <f>'28. Total Costs - Reg &amp; Nat'!$K$27</f>
        <v>0.21135999999999999</v>
      </c>
      <c r="J90" s="527">
        <f>'28. Total Costs - Reg &amp; Nat'!$K$27</f>
        <v>0.21135999999999999</v>
      </c>
      <c r="K90" s="527">
        <f>'28. Total Costs - Reg &amp; Nat'!$K$27</f>
        <v>0.21135999999999999</v>
      </c>
      <c r="L90" s="527">
        <f>'28. Total Costs - Reg &amp; Nat'!$K$27</f>
        <v>0.21135999999999999</v>
      </c>
      <c r="M90" s="527">
        <f>'28. Total Costs - Reg &amp; Nat'!$K$27</f>
        <v>0.21135999999999999</v>
      </c>
      <c r="N90" s="527">
        <f>'28. Total Costs - Reg &amp; Nat'!$K$27</f>
        <v>0.21135999999999999</v>
      </c>
      <c r="O90" s="527">
        <f>'28. Total Costs - Reg &amp; Nat'!$K$27</f>
        <v>0.21135999999999999</v>
      </c>
      <c r="P90" s="527">
        <f>'28. Total Costs - Reg &amp; Nat'!$K$27</f>
        <v>0.21135999999999999</v>
      </c>
      <c r="Q90" s="527">
        <f>'28. Total Costs - Reg &amp; Nat'!$K$27</f>
        <v>0.21135999999999999</v>
      </c>
      <c r="R90" s="527">
        <f>'28. Total Costs - Reg &amp; Nat'!$K$27</f>
        <v>0.21135999999999999</v>
      </c>
      <c r="S90" s="527">
        <f>'28. Total Costs - Reg &amp; Nat'!$K$27</f>
        <v>0.21135999999999999</v>
      </c>
      <c r="T90" s="527">
        <f>'28. Total Costs - Reg &amp; Nat'!$K$27</f>
        <v>0.21135999999999999</v>
      </c>
      <c r="U90" s="527">
        <f>'28. Total Costs - Reg &amp; Nat'!$K$27</f>
        <v>0.21135999999999999</v>
      </c>
      <c r="V90" s="527">
        <f>'28. Total Costs - Reg &amp; Nat'!$K$27</f>
        <v>0.21135999999999999</v>
      </c>
      <c r="W90" s="543">
        <f>SUM(C90:V90)</f>
        <v>4.2271999999999998</v>
      </c>
      <c r="X90" s="528">
        <f>W90/20</f>
        <v>0.21135999999999999</v>
      </c>
    </row>
    <row r="91" spans="1:24" ht="25.5">
      <c r="A91" s="126"/>
      <c r="B91" s="526" t="s">
        <v>326</v>
      </c>
      <c r="C91" s="527">
        <f>'28. Total Costs - Reg &amp; Nat'!$K$28</f>
        <v>1E-3</v>
      </c>
      <c r="D91" s="527">
        <f>'28. Total Costs - Reg &amp; Nat'!$K$28</f>
        <v>1E-3</v>
      </c>
      <c r="E91" s="527">
        <f>'28. Total Costs - Reg &amp; Nat'!$K$28</f>
        <v>1E-3</v>
      </c>
      <c r="F91" s="527">
        <f>'28. Total Costs - Reg &amp; Nat'!$K$28</f>
        <v>1E-3</v>
      </c>
      <c r="G91" s="527">
        <f>'28. Total Costs - Reg &amp; Nat'!$K$28</f>
        <v>1E-3</v>
      </c>
      <c r="H91" s="527">
        <f>'28. Total Costs - Reg &amp; Nat'!$K$28</f>
        <v>1E-3</v>
      </c>
      <c r="I91" s="527">
        <f>'28. Total Costs - Reg &amp; Nat'!$K$28</f>
        <v>1E-3</v>
      </c>
      <c r="J91" s="527">
        <f>'28. Total Costs - Reg &amp; Nat'!$K$28</f>
        <v>1E-3</v>
      </c>
      <c r="K91" s="527">
        <f>'28. Total Costs - Reg &amp; Nat'!$K$28</f>
        <v>1E-3</v>
      </c>
      <c r="L91" s="527">
        <f>'28. Total Costs - Reg &amp; Nat'!$K$28</f>
        <v>1E-3</v>
      </c>
      <c r="M91" s="527">
        <f>'28. Total Costs - Reg &amp; Nat'!$K$28</f>
        <v>1E-3</v>
      </c>
      <c r="N91" s="527">
        <f>'28. Total Costs - Reg &amp; Nat'!$K$28</f>
        <v>1E-3</v>
      </c>
      <c r="O91" s="527">
        <f>'28. Total Costs - Reg &amp; Nat'!$K$28</f>
        <v>1E-3</v>
      </c>
      <c r="P91" s="527">
        <f>'28. Total Costs - Reg &amp; Nat'!$K$28</f>
        <v>1E-3</v>
      </c>
      <c r="Q91" s="527">
        <f>'28. Total Costs - Reg &amp; Nat'!$K$28</f>
        <v>1E-3</v>
      </c>
      <c r="R91" s="527">
        <f>'28. Total Costs - Reg &amp; Nat'!$K$28</f>
        <v>1E-3</v>
      </c>
      <c r="S91" s="527">
        <f>'28. Total Costs - Reg &amp; Nat'!$K$28</f>
        <v>1E-3</v>
      </c>
      <c r="T91" s="527">
        <f>'28. Total Costs - Reg &amp; Nat'!$K$28</f>
        <v>1E-3</v>
      </c>
      <c r="U91" s="527">
        <f>'28. Total Costs - Reg &amp; Nat'!$K$28</f>
        <v>1E-3</v>
      </c>
      <c r="V91" s="527">
        <f>'28. Total Costs - Reg &amp; Nat'!$K$28</f>
        <v>1E-3</v>
      </c>
      <c r="W91" s="543">
        <f>SUM(C91:V91)</f>
        <v>2.0000000000000011E-2</v>
      </c>
      <c r="X91" s="528">
        <f>W91/20</f>
        <v>1.0000000000000005E-3</v>
      </c>
    </row>
    <row r="92" spans="1:24" s="257" customFormat="1">
      <c r="A92" s="126"/>
      <c r="B92" s="526"/>
      <c r="C92" s="527"/>
      <c r="D92" s="527"/>
      <c r="E92" s="527"/>
      <c r="F92" s="527"/>
      <c r="G92" s="527"/>
      <c r="H92" s="527"/>
      <c r="I92" s="527"/>
      <c r="J92" s="527"/>
      <c r="K92" s="527"/>
      <c r="L92" s="527"/>
      <c r="M92" s="527"/>
      <c r="N92" s="527"/>
      <c r="O92" s="527"/>
      <c r="P92" s="527"/>
      <c r="Q92" s="527"/>
      <c r="R92" s="527"/>
      <c r="S92" s="527"/>
      <c r="T92" s="527"/>
      <c r="U92" s="527"/>
      <c r="V92" s="527"/>
      <c r="W92" s="543"/>
      <c r="X92" s="528"/>
    </row>
    <row r="93" spans="1:24">
      <c r="A93" s="524"/>
      <c r="B93" s="128"/>
      <c r="C93" s="527"/>
      <c r="D93" s="527"/>
      <c r="E93" s="527"/>
      <c r="F93" s="527"/>
      <c r="G93" s="527"/>
      <c r="H93" s="527"/>
      <c r="I93" s="527"/>
      <c r="J93" s="527"/>
      <c r="K93" s="527"/>
      <c r="L93" s="527"/>
      <c r="M93" s="527"/>
      <c r="N93" s="527"/>
      <c r="O93" s="527"/>
      <c r="P93" s="527"/>
      <c r="Q93" s="527"/>
      <c r="R93" s="527"/>
      <c r="S93" s="527"/>
      <c r="T93" s="527"/>
      <c r="U93" s="527"/>
      <c r="V93" s="527"/>
      <c r="W93" s="543"/>
      <c r="X93" s="528"/>
    </row>
    <row r="94" spans="1:24">
      <c r="A94" s="126"/>
      <c r="B94" s="257" t="s">
        <v>145</v>
      </c>
      <c r="C94" s="527">
        <f>SUM(C81:C84)</f>
        <v>1.1286987142857146</v>
      </c>
      <c r="D94" s="527">
        <f t="shared" ref="D94:V94" si="12">SUM(D81:D84)</f>
        <v>0</v>
      </c>
      <c r="E94" s="527">
        <f t="shared" si="12"/>
        <v>0</v>
      </c>
      <c r="F94" s="527">
        <f t="shared" si="12"/>
        <v>0</v>
      </c>
      <c r="G94" s="527">
        <f t="shared" si="12"/>
        <v>0</v>
      </c>
      <c r="H94" s="527">
        <f t="shared" si="12"/>
        <v>0</v>
      </c>
      <c r="I94" s="527">
        <f t="shared" si="12"/>
        <v>0</v>
      </c>
      <c r="J94" s="527">
        <f t="shared" si="12"/>
        <v>0</v>
      </c>
      <c r="K94" s="527">
        <f t="shared" si="12"/>
        <v>0</v>
      </c>
      <c r="L94" s="527">
        <f t="shared" si="12"/>
        <v>0</v>
      </c>
      <c r="M94" s="527">
        <f t="shared" si="12"/>
        <v>0</v>
      </c>
      <c r="N94" s="527">
        <f t="shared" si="12"/>
        <v>0</v>
      </c>
      <c r="O94" s="527">
        <f t="shared" si="12"/>
        <v>0</v>
      </c>
      <c r="P94" s="527">
        <f t="shared" si="12"/>
        <v>0</v>
      </c>
      <c r="Q94" s="527">
        <f t="shared" si="12"/>
        <v>0</v>
      </c>
      <c r="R94" s="527">
        <f t="shared" si="12"/>
        <v>0</v>
      </c>
      <c r="S94" s="527">
        <f t="shared" si="12"/>
        <v>0</v>
      </c>
      <c r="T94" s="527">
        <f t="shared" si="12"/>
        <v>0</v>
      </c>
      <c r="U94" s="527">
        <f t="shared" si="12"/>
        <v>0</v>
      </c>
      <c r="V94" s="527">
        <f t="shared" si="12"/>
        <v>0</v>
      </c>
      <c r="W94" s="543">
        <f>SUM(C94:V94)</f>
        <v>1.1286987142857146</v>
      </c>
      <c r="X94" s="528">
        <f>W94/20</f>
        <v>5.6434935714285726E-2</v>
      </c>
    </row>
    <row r="95" spans="1:24">
      <c r="A95" s="524"/>
      <c r="B95" s="257" t="s">
        <v>149</v>
      </c>
      <c r="C95" s="527">
        <f>SUM(C88:C91)</f>
        <v>2.5672128000000001</v>
      </c>
      <c r="D95" s="527">
        <f t="shared" ref="D95:V95" si="13">SUM(D88:D91)</f>
        <v>2.5672128000000001</v>
      </c>
      <c r="E95" s="527">
        <f t="shared" si="13"/>
        <v>2.5672128000000001</v>
      </c>
      <c r="F95" s="527">
        <f t="shared" si="13"/>
        <v>2.5672128000000001</v>
      </c>
      <c r="G95" s="527">
        <f t="shared" si="13"/>
        <v>2.5672128000000001</v>
      </c>
      <c r="H95" s="527">
        <f t="shared" si="13"/>
        <v>2.5672128000000001</v>
      </c>
      <c r="I95" s="527">
        <f t="shared" si="13"/>
        <v>2.5672128000000001</v>
      </c>
      <c r="J95" s="527">
        <f t="shared" si="13"/>
        <v>2.5672128000000001</v>
      </c>
      <c r="K95" s="527">
        <f t="shared" si="13"/>
        <v>2.5672128000000001</v>
      </c>
      <c r="L95" s="527">
        <f t="shared" si="13"/>
        <v>2.5672128000000001</v>
      </c>
      <c r="M95" s="527">
        <f t="shared" si="13"/>
        <v>2.5672128000000001</v>
      </c>
      <c r="N95" s="527">
        <f t="shared" si="13"/>
        <v>2.5672128000000001</v>
      </c>
      <c r="O95" s="527">
        <f t="shared" si="13"/>
        <v>2.5672128000000001</v>
      </c>
      <c r="P95" s="527">
        <f t="shared" si="13"/>
        <v>2.5672128000000001</v>
      </c>
      <c r="Q95" s="527">
        <f t="shared" si="13"/>
        <v>2.5672128000000001</v>
      </c>
      <c r="R95" s="527">
        <f t="shared" si="13"/>
        <v>2.5672128000000001</v>
      </c>
      <c r="S95" s="527">
        <f t="shared" si="13"/>
        <v>2.5672128000000001</v>
      </c>
      <c r="T95" s="527">
        <f t="shared" si="13"/>
        <v>2.5672128000000001</v>
      </c>
      <c r="U95" s="527">
        <f t="shared" si="13"/>
        <v>2.5672128000000001</v>
      </c>
      <c r="V95" s="527">
        <f t="shared" si="13"/>
        <v>2.5672128000000001</v>
      </c>
      <c r="W95" s="543">
        <f>SUM(C95:V95)</f>
        <v>51.344256000000001</v>
      </c>
      <c r="X95" s="528">
        <f>W95/20</f>
        <v>2.5672128000000001</v>
      </c>
    </row>
    <row r="96" spans="1:24">
      <c r="A96" s="524"/>
      <c r="B96" s="112" t="s">
        <v>144</v>
      </c>
      <c r="C96" s="549">
        <f>SUM(C94:C95)</f>
        <v>3.6959115142857146</v>
      </c>
      <c r="D96" s="549">
        <f t="shared" ref="D96:V96" si="14">SUM(D94:D95)</f>
        <v>2.5672128000000001</v>
      </c>
      <c r="E96" s="549">
        <f t="shared" si="14"/>
        <v>2.5672128000000001</v>
      </c>
      <c r="F96" s="549">
        <f t="shared" si="14"/>
        <v>2.5672128000000001</v>
      </c>
      <c r="G96" s="549">
        <f t="shared" si="14"/>
        <v>2.5672128000000001</v>
      </c>
      <c r="H96" s="549">
        <f t="shared" si="14"/>
        <v>2.5672128000000001</v>
      </c>
      <c r="I96" s="549">
        <f t="shared" si="14"/>
        <v>2.5672128000000001</v>
      </c>
      <c r="J96" s="549">
        <f t="shared" si="14"/>
        <v>2.5672128000000001</v>
      </c>
      <c r="K96" s="549">
        <f t="shared" si="14"/>
        <v>2.5672128000000001</v>
      </c>
      <c r="L96" s="549">
        <f t="shared" si="14"/>
        <v>2.5672128000000001</v>
      </c>
      <c r="M96" s="549">
        <f t="shared" si="14"/>
        <v>2.5672128000000001</v>
      </c>
      <c r="N96" s="549">
        <f t="shared" si="14"/>
        <v>2.5672128000000001</v>
      </c>
      <c r="O96" s="549">
        <f t="shared" si="14"/>
        <v>2.5672128000000001</v>
      </c>
      <c r="P96" s="549">
        <f t="shared" si="14"/>
        <v>2.5672128000000001</v>
      </c>
      <c r="Q96" s="549">
        <f t="shared" si="14"/>
        <v>2.5672128000000001</v>
      </c>
      <c r="R96" s="549">
        <f t="shared" si="14"/>
        <v>2.5672128000000001</v>
      </c>
      <c r="S96" s="549">
        <f t="shared" si="14"/>
        <v>2.5672128000000001</v>
      </c>
      <c r="T96" s="549">
        <f t="shared" si="14"/>
        <v>2.5672128000000001</v>
      </c>
      <c r="U96" s="549">
        <f t="shared" si="14"/>
        <v>2.5672128000000001</v>
      </c>
      <c r="V96" s="549">
        <f t="shared" si="14"/>
        <v>2.5672128000000001</v>
      </c>
      <c r="W96" s="544">
        <f>SUM(C96:V96)</f>
        <v>52.472954714285713</v>
      </c>
      <c r="X96" s="131">
        <f>W96/20</f>
        <v>2.6236477357142856</v>
      </c>
    </row>
    <row r="97" spans="1:24" s="343" customFormat="1">
      <c r="A97" s="129"/>
      <c r="B97" s="536" t="s">
        <v>146</v>
      </c>
      <c r="C97" s="530">
        <v>0.96618357487922713</v>
      </c>
      <c r="D97" s="530">
        <v>0.93351070036640305</v>
      </c>
      <c r="E97" s="530">
        <v>0.90194270566802237</v>
      </c>
      <c r="F97" s="530">
        <v>0.87144222769857238</v>
      </c>
      <c r="G97" s="530">
        <v>0.84197316685852419</v>
      </c>
      <c r="H97" s="530">
        <v>0.81350064430775282</v>
      </c>
      <c r="I97" s="530">
        <v>0.78599096068381913</v>
      </c>
      <c r="J97" s="530">
        <v>0.75941155621625056</v>
      </c>
      <c r="K97" s="530">
        <v>0.73373097218961414</v>
      </c>
      <c r="L97" s="530">
        <v>0.70891881370977217</v>
      </c>
      <c r="M97" s="530">
        <v>0.68494571372924851</v>
      </c>
      <c r="N97" s="530">
        <v>0.66178329828912896</v>
      </c>
      <c r="O97" s="530">
        <v>0.63940415293635666</v>
      </c>
      <c r="P97" s="530">
        <v>0.61778179027667302</v>
      </c>
      <c r="Q97" s="530">
        <v>0.59689061862480497</v>
      </c>
      <c r="R97" s="530">
        <v>0.57670591171478747</v>
      </c>
      <c r="S97" s="530">
        <v>0.55720377943457733</v>
      </c>
      <c r="T97" s="530">
        <v>0.53836113955031628</v>
      </c>
      <c r="U97" s="530">
        <v>0.52015569038677911</v>
      </c>
      <c r="V97" s="530">
        <v>0.50256588443167061</v>
      </c>
      <c r="W97" s="543"/>
      <c r="X97" s="531"/>
    </row>
    <row r="98" spans="1:24" s="358" customFormat="1">
      <c r="A98" s="129"/>
      <c r="B98" s="138" t="s">
        <v>1069</v>
      </c>
      <c r="C98" s="132">
        <f>C97*C96</f>
        <v>3.5709289993098694</v>
      </c>
      <c r="D98" s="132">
        <f t="shared" ref="D98:V98" si="15">D97*D96</f>
        <v>2.3965206189175947</v>
      </c>
      <c r="E98" s="132">
        <f t="shared" si="15"/>
        <v>2.3154788588575794</v>
      </c>
      <c r="F98" s="132">
        <f t="shared" si="15"/>
        <v>2.2371776414082896</v>
      </c>
      <c r="G98" s="132">
        <f t="shared" si="15"/>
        <v>2.1615242912157391</v>
      </c>
      <c r="H98" s="132">
        <f t="shared" si="15"/>
        <v>2.0884292668751101</v>
      </c>
      <c r="I98" s="132">
        <f t="shared" si="15"/>
        <v>2.0178060549517971</v>
      </c>
      <c r="J98" s="132">
        <f t="shared" si="15"/>
        <v>1.9495710675862781</v>
      </c>
      <c r="K98" s="132">
        <f t="shared" si="15"/>
        <v>1.8836435435616214</v>
      </c>
      <c r="L98" s="132">
        <f t="shared" si="15"/>
        <v>1.8199454527165426</v>
      </c>
      <c r="M98" s="132">
        <f t="shared" si="15"/>
        <v>1.7584014035908626</v>
      </c>
      <c r="N98" s="132">
        <f t="shared" si="15"/>
        <v>1.69893855419407</v>
      </c>
      <c r="O98" s="132">
        <f t="shared" si="15"/>
        <v>1.6414865257913724</v>
      </c>
      <c r="P98" s="132">
        <f t="shared" si="15"/>
        <v>1.5859773196051905</v>
      </c>
      <c r="Q98" s="132">
        <f t="shared" si="15"/>
        <v>1.5323452363335177</v>
      </c>
      <c r="R98" s="132">
        <f t="shared" si="15"/>
        <v>1.4805267983898724</v>
      </c>
      <c r="S98" s="132">
        <f t="shared" si="15"/>
        <v>1.4304606747728237</v>
      </c>
      <c r="T98" s="132">
        <f t="shared" si="15"/>
        <v>1.3820876084761582</v>
      </c>
      <c r="U98" s="132">
        <f t="shared" si="15"/>
        <v>1.3353503463537764</v>
      </c>
      <c r="V98" s="132">
        <f t="shared" si="15"/>
        <v>1.2901935713563055</v>
      </c>
      <c r="W98" s="544">
        <f>SUM(C98:V98)</f>
        <v>37.576793834264372</v>
      </c>
      <c r="X98" s="131"/>
    </row>
    <row r="99" spans="1:24" ht="13.5" thickBot="1">
      <c r="A99" s="532"/>
      <c r="B99" s="533"/>
      <c r="C99" s="534"/>
      <c r="D99" s="534"/>
      <c r="E99" s="534"/>
      <c r="F99" s="534"/>
      <c r="G99" s="534"/>
      <c r="H99" s="534"/>
      <c r="I99" s="534"/>
      <c r="J99" s="534"/>
      <c r="K99" s="534"/>
      <c r="L99" s="534"/>
      <c r="M99" s="534"/>
      <c r="N99" s="534"/>
      <c r="O99" s="534"/>
      <c r="P99" s="534"/>
      <c r="Q99" s="534"/>
      <c r="R99" s="534"/>
      <c r="S99" s="534"/>
      <c r="T99" s="534"/>
      <c r="U99" s="534"/>
      <c r="V99" s="534"/>
      <c r="W99" s="557"/>
      <c r="X99" s="554"/>
    </row>
    <row r="100" spans="1:24">
      <c r="A100" s="126" t="s">
        <v>777</v>
      </c>
      <c r="B100" s="112"/>
      <c r="C100" s="550"/>
      <c r="D100" s="550"/>
      <c r="E100" s="550"/>
      <c r="F100" s="550"/>
      <c r="G100" s="550"/>
      <c r="H100" s="550"/>
      <c r="I100" s="550"/>
      <c r="J100" s="550"/>
      <c r="K100" s="550"/>
      <c r="L100" s="550"/>
      <c r="M100" s="550"/>
      <c r="N100" s="550"/>
      <c r="O100" s="550"/>
      <c r="P100" s="550"/>
      <c r="Q100" s="550"/>
      <c r="R100" s="550"/>
      <c r="S100" s="550"/>
      <c r="T100" s="550"/>
      <c r="U100" s="550"/>
      <c r="V100" s="550"/>
      <c r="W100" s="558"/>
      <c r="X100" s="551"/>
    </row>
    <row r="101" spans="1:24">
      <c r="B101" s="112"/>
      <c r="C101" s="257"/>
      <c r="D101" s="257"/>
      <c r="E101" s="257"/>
      <c r="F101" s="257"/>
      <c r="G101" s="257"/>
      <c r="H101" s="257"/>
      <c r="I101" s="257"/>
      <c r="J101" s="257"/>
      <c r="K101" s="257"/>
      <c r="L101" s="257"/>
      <c r="M101" s="257"/>
      <c r="N101" s="257"/>
      <c r="O101" s="257"/>
      <c r="P101" s="257"/>
      <c r="Q101" s="257"/>
      <c r="R101" s="257"/>
      <c r="S101" s="257"/>
      <c r="T101" s="257"/>
      <c r="U101" s="257"/>
      <c r="V101" s="257"/>
      <c r="W101" s="542"/>
      <c r="X101" s="525"/>
    </row>
    <row r="102" spans="1:24">
      <c r="A102" s="126"/>
      <c r="B102" s="127" t="s">
        <v>207</v>
      </c>
      <c r="C102" s="257"/>
      <c r="D102" s="257"/>
      <c r="E102" s="257"/>
      <c r="F102" s="257"/>
      <c r="G102" s="257"/>
      <c r="H102" s="257"/>
      <c r="I102" s="257"/>
      <c r="J102" s="257"/>
      <c r="K102" s="257"/>
      <c r="L102" s="257"/>
      <c r="M102" s="257"/>
      <c r="N102" s="257"/>
      <c r="O102" s="257"/>
      <c r="P102" s="257"/>
      <c r="Q102" s="257"/>
      <c r="R102" s="257"/>
      <c r="S102" s="257"/>
      <c r="T102" s="257"/>
      <c r="U102" s="257"/>
      <c r="V102" s="257"/>
      <c r="W102" s="542"/>
      <c r="X102" s="525"/>
    </row>
    <row r="103" spans="1:24">
      <c r="A103" s="126"/>
      <c r="B103" s="128" t="s">
        <v>151</v>
      </c>
      <c r="C103" s="527"/>
      <c r="D103" s="527"/>
      <c r="E103" s="527"/>
      <c r="F103" s="527"/>
      <c r="G103" s="527"/>
      <c r="H103" s="527"/>
      <c r="I103" s="527"/>
      <c r="J103" s="527"/>
      <c r="K103" s="527"/>
      <c r="L103" s="527"/>
      <c r="M103" s="527"/>
      <c r="N103" s="527"/>
      <c r="O103" s="527"/>
      <c r="P103" s="527"/>
      <c r="Q103" s="527"/>
      <c r="R103" s="527"/>
      <c r="S103" s="527"/>
      <c r="T103" s="527"/>
      <c r="U103" s="527"/>
      <c r="V103" s="527"/>
      <c r="W103" s="543"/>
      <c r="X103" s="528"/>
    </row>
    <row r="104" spans="1:24" ht="38.25">
      <c r="A104" s="126"/>
      <c r="B104" s="526" t="s">
        <v>209</v>
      </c>
      <c r="C104" s="527">
        <f>'28. Total Costs - Reg &amp; Nat'!C15</f>
        <v>1.835575</v>
      </c>
      <c r="D104" s="527">
        <v>0</v>
      </c>
      <c r="E104" s="527">
        <v>0</v>
      </c>
      <c r="F104" s="527">
        <v>0</v>
      </c>
      <c r="G104" s="527">
        <v>0</v>
      </c>
      <c r="H104" s="527">
        <v>0</v>
      </c>
      <c r="I104" s="527">
        <v>0</v>
      </c>
      <c r="J104" s="527">
        <v>0</v>
      </c>
      <c r="K104" s="527">
        <v>0</v>
      </c>
      <c r="L104" s="527">
        <v>0</v>
      </c>
      <c r="M104" s="527">
        <v>0</v>
      </c>
      <c r="N104" s="527">
        <v>0</v>
      </c>
      <c r="O104" s="527">
        <v>0</v>
      </c>
      <c r="P104" s="527">
        <v>0</v>
      </c>
      <c r="Q104" s="527">
        <v>0</v>
      </c>
      <c r="R104" s="527">
        <v>0</v>
      </c>
      <c r="S104" s="527">
        <v>0</v>
      </c>
      <c r="T104" s="527">
        <v>0</v>
      </c>
      <c r="U104" s="527">
        <v>0</v>
      </c>
      <c r="V104" s="527">
        <v>0</v>
      </c>
      <c r="W104" s="543">
        <f>SUM(C104:V104)</f>
        <v>1.835575</v>
      </c>
      <c r="X104" s="528">
        <f>W104/20</f>
        <v>9.1778749999999992E-2</v>
      </c>
    </row>
    <row r="105" spans="1:24" ht="25.5">
      <c r="A105" s="126"/>
      <c r="B105" s="526" t="s">
        <v>210</v>
      </c>
      <c r="C105" s="527">
        <f>'28. Total Costs - Reg &amp; Nat'!C16</f>
        <v>0.75817199999999996</v>
      </c>
      <c r="D105" s="527">
        <v>0</v>
      </c>
      <c r="E105" s="527">
        <v>0</v>
      </c>
      <c r="F105" s="527">
        <v>0</v>
      </c>
      <c r="G105" s="527">
        <v>0</v>
      </c>
      <c r="H105" s="527">
        <v>0</v>
      </c>
      <c r="I105" s="527">
        <v>0</v>
      </c>
      <c r="J105" s="527">
        <v>0</v>
      </c>
      <c r="K105" s="527">
        <v>0</v>
      </c>
      <c r="L105" s="527">
        <v>0</v>
      </c>
      <c r="M105" s="527">
        <v>0</v>
      </c>
      <c r="N105" s="527">
        <v>0</v>
      </c>
      <c r="O105" s="527">
        <v>0</v>
      </c>
      <c r="P105" s="527">
        <v>0</v>
      </c>
      <c r="Q105" s="527">
        <v>0</v>
      </c>
      <c r="R105" s="527">
        <v>0</v>
      </c>
      <c r="S105" s="527">
        <v>0</v>
      </c>
      <c r="T105" s="527">
        <v>0</v>
      </c>
      <c r="U105" s="527">
        <v>0</v>
      </c>
      <c r="V105" s="527">
        <v>0</v>
      </c>
      <c r="W105" s="543">
        <f>SUM(C105:V105)</f>
        <v>0.75817199999999996</v>
      </c>
      <c r="X105" s="528">
        <f>W105/20</f>
        <v>3.7908600000000001E-2</v>
      </c>
    </row>
    <row r="106" spans="1:24" ht="38.25">
      <c r="A106" s="126"/>
      <c r="B106" s="526" t="s">
        <v>211</v>
      </c>
      <c r="C106" s="527">
        <f>'28. Total Costs - Reg &amp; Nat'!C17</f>
        <v>2.4E-2</v>
      </c>
      <c r="D106" s="527">
        <v>0</v>
      </c>
      <c r="E106" s="527">
        <v>0</v>
      </c>
      <c r="F106" s="527">
        <v>0</v>
      </c>
      <c r="G106" s="527">
        <v>0</v>
      </c>
      <c r="H106" s="527">
        <v>0</v>
      </c>
      <c r="I106" s="527">
        <v>0</v>
      </c>
      <c r="J106" s="527">
        <v>0</v>
      </c>
      <c r="K106" s="527">
        <v>0</v>
      </c>
      <c r="L106" s="527">
        <v>0</v>
      </c>
      <c r="M106" s="527">
        <v>0</v>
      </c>
      <c r="N106" s="527">
        <v>0</v>
      </c>
      <c r="O106" s="527">
        <v>0</v>
      </c>
      <c r="P106" s="527">
        <v>0</v>
      </c>
      <c r="Q106" s="527">
        <v>0</v>
      </c>
      <c r="R106" s="527">
        <v>0</v>
      </c>
      <c r="S106" s="527">
        <v>0</v>
      </c>
      <c r="T106" s="527">
        <v>0</v>
      </c>
      <c r="U106" s="527">
        <v>0</v>
      </c>
      <c r="V106" s="527">
        <v>0</v>
      </c>
      <c r="W106" s="543">
        <f>SUM(C106:V106)</f>
        <v>2.4E-2</v>
      </c>
      <c r="X106" s="528">
        <f>W106/20</f>
        <v>1.2000000000000001E-3</v>
      </c>
    </row>
    <row r="107" spans="1:24" ht="25.5">
      <c r="A107" s="126"/>
      <c r="B107" s="526" t="s">
        <v>325</v>
      </c>
      <c r="C107" s="527">
        <f>'28. Total Costs - Reg &amp; Nat'!C18</f>
        <v>4.385E-2</v>
      </c>
      <c r="D107" s="527">
        <v>0</v>
      </c>
      <c r="E107" s="527">
        <v>0</v>
      </c>
      <c r="F107" s="527">
        <v>0</v>
      </c>
      <c r="G107" s="527">
        <v>0</v>
      </c>
      <c r="H107" s="527">
        <v>0</v>
      </c>
      <c r="I107" s="527">
        <v>0</v>
      </c>
      <c r="J107" s="527">
        <v>0</v>
      </c>
      <c r="K107" s="527">
        <v>0</v>
      </c>
      <c r="L107" s="527">
        <v>0</v>
      </c>
      <c r="M107" s="527">
        <v>0</v>
      </c>
      <c r="N107" s="527">
        <v>0</v>
      </c>
      <c r="O107" s="527">
        <v>0</v>
      </c>
      <c r="P107" s="527">
        <v>0</v>
      </c>
      <c r="Q107" s="527">
        <v>0</v>
      </c>
      <c r="R107" s="527">
        <v>0</v>
      </c>
      <c r="S107" s="527">
        <v>0</v>
      </c>
      <c r="T107" s="527">
        <v>0</v>
      </c>
      <c r="U107" s="527">
        <v>0</v>
      </c>
      <c r="V107" s="527">
        <v>0</v>
      </c>
      <c r="W107" s="543">
        <f>SUM(C107:V107)</f>
        <v>4.385E-2</v>
      </c>
      <c r="X107" s="528">
        <f>W107/20</f>
        <v>2.1925E-3</v>
      </c>
    </row>
    <row r="108" spans="1:24">
      <c r="A108" s="126"/>
      <c r="B108" s="526"/>
      <c r="C108" s="527"/>
      <c r="D108" s="527"/>
      <c r="E108" s="527"/>
      <c r="F108" s="527"/>
      <c r="G108" s="527"/>
      <c r="H108" s="527"/>
      <c r="I108" s="527"/>
      <c r="J108" s="527"/>
      <c r="K108" s="527"/>
      <c r="L108" s="527"/>
      <c r="M108" s="527"/>
      <c r="N108" s="527"/>
      <c r="O108" s="527"/>
      <c r="P108" s="527"/>
      <c r="Q108" s="527"/>
      <c r="R108" s="527"/>
      <c r="S108" s="527"/>
      <c r="T108" s="527"/>
      <c r="U108" s="527"/>
      <c r="V108" s="527"/>
      <c r="W108" s="543"/>
      <c r="X108" s="528"/>
    </row>
    <row r="109" spans="1:24">
      <c r="A109" s="126"/>
      <c r="B109" s="127" t="s">
        <v>208</v>
      </c>
      <c r="C109" s="527"/>
      <c r="D109" s="527"/>
      <c r="E109" s="527"/>
      <c r="F109" s="527"/>
      <c r="G109" s="527"/>
      <c r="H109" s="527"/>
      <c r="I109" s="527"/>
      <c r="J109" s="527"/>
      <c r="K109" s="527"/>
      <c r="L109" s="527"/>
      <c r="M109" s="527"/>
      <c r="N109" s="527"/>
      <c r="O109" s="527"/>
      <c r="P109" s="527"/>
      <c r="Q109" s="527"/>
      <c r="R109" s="527"/>
      <c r="S109" s="527"/>
      <c r="T109" s="527"/>
      <c r="U109" s="527"/>
      <c r="V109" s="527"/>
      <c r="W109" s="543"/>
      <c r="X109" s="528"/>
    </row>
    <row r="110" spans="1:24">
      <c r="A110" s="126"/>
      <c r="B110" s="128" t="s">
        <v>151</v>
      </c>
      <c r="C110" s="527"/>
      <c r="D110" s="527"/>
      <c r="E110" s="527"/>
      <c r="F110" s="527"/>
      <c r="G110" s="527"/>
      <c r="H110" s="527"/>
      <c r="I110" s="527"/>
      <c r="J110" s="527"/>
      <c r="K110" s="527"/>
      <c r="L110" s="527"/>
      <c r="M110" s="527"/>
      <c r="N110" s="527"/>
      <c r="O110" s="527"/>
      <c r="P110" s="527"/>
      <c r="Q110" s="527"/>
      <c r="R110" s="527"/>
      <c r="S110" s="527"/>
      <c r="T110" s="527"/>
      <c r="U110" s="527"/>
      <c r="V110" s="527"/>
      <c r="W110" s="543"/>
      <c r="X110" s="528"/>
    </row>
    <row r="111" spans="1:24" ht="38.25">
      <c r="A111" s="126"/>
      <c r="B111" s="526" t="s">
        <v>214</v>
      </c>
      <c r="C111" s="527">
        <f>'28. Total Costs - Reg &amp; Nat'!$C$25</f>
        <v>1.8096690000000002</v>
      </c>
      <c r="D111" s="527">
        <f>'28. Total Costs - Reg &amp; Nat'!$C$25</f>
        <v>1.8096690000000002</v>
      </c>
      <c r="E111" s="527">
        <f>'28. Total Costs - Reg &amp; Nat'!$C$25</f>
        <v>1.8096690000000002</v>
      </c>
      <c r="F111" s="527">
        <f>'28. Total Costs - Reg &amp; Nat'!$C$25</f>
        <v>1.8096690000000002</v>
      </c>
      <c r="G111" s="527">
        <f>'28. Total Costs - Reg &amp; Nat'!$C$25</f>
        <v>1.8096690000000002</v>
      </c>
      <c r="H111" s="527">
        <f>'28. Total Costs - Reg &amp; Nat'!$C$25</f>
        <v>1.8096690000000002</v>
      </c>
      <c r="I111" s="527">
        <f>'28. Total Costs - Reg &amp; Nat'!$C$25</f>
        <v>1.8096690000000002</v>
      </c>
      <c r="J111" s="527">
        <f>'28. Total Costs - Reg &amp; Nat'!$C$25</f>
        <v>1.8096690000000002</v>
      </c>
      <c r="K111" s="527">
        <f>'28. Total Costs - Reg &amp; Nat'!$C$25</f>
        <v>1.8096690000000002</v>
      </c>
      <c r="L111" s="527">
        <f>'28. Total Costs - Reg &amp; Nat'!$C$25</f>
        <v>1.8096690000000002</v>
      </c>
      <c r="M111" s="527">
        <f>'28. Total Costs - Reg &amp; Nat'!$C$25</f>
        <v>1.8096690000000002</v>
      </c>
      <c r="N111" s="527">
        <f>'28. Total Costs - Reg &amp; Nat'!$C$25</f>
        <v>1.8096690000000002</v>
      </c>
      <c r="O111" s="527">
        <f>'28. Total Costs - Reg &amp; Nat'!$C$25</f>
        <v>1.8096690000000002</v>
      </c>
      <c r="P111" s="527">
        <f>'28. Total Costs - Reg &amp; Nat'!$C$25</f>
        <v>1.8096690000000002</v>
      </c>
      <c r="Q111" s="527">
        <f>'28. Total Costs - Reg &amp; Nat'!$C$25</f>
        <v>1.8096690000000002</v>
      </c>
      <c r="R111" s="527">
        <f>'28. Total Costs - Reg &amp; Nat'!$C$25</f>
        <v>1.8096690000000002</v>
      </c>
      <c r="S111" s="527">
        <f>'28. Total Costs - Reg &amp; Nat'!$C$25</f>
        <v>1.8096690000000002</v>
      </c>
      <c r="T111" s="527">
        <f>'28. Total Costs - Reg &amp; Nat'!$C$25</f>
        <v>1.8096690000000002</v>
      </c>
      <c r="U111" s="527">
        <f>'28. Total Costs - Reg &amp; Nat'!$C$25</f>
        <v>1.8096690000000002</v>
      </c>
      <c r="V111" s="527">
        <f>'28. Total Costs - Reg &amp; Nat'!$C$25</f>
        <v>1.8096690000000002</v>
      </c>
      <c r="W111" s="543">
        <f>SUM(C111:V111)</f>
        <v>36.193379999999998</v>
      </c>
      <c r="X111" s="528">
        <f>W111/20</f>
        <v>1.809669</v>
      </c>
    </row>
    <row r="112" spans="1:24" ht="38.25">
      <c r="A112" s="126"/>
      <c r="B112" s="526" t="s">
        <v>212</v>
      </c>
      <c r="C112" s="527">
        <f>'28. Total Costs - Reg &amp; Nat'!$C$26</f>
        <v>5.0459385600000006</v>
      </c>
      <c r="D112" s="527">
        <f>'28. Total Costs - Reg &amp; Nat'!$C$26</f>
        <v>5.0459385600000006</v>
      </c>
      <c r="E112" s="527">
        <f>'28. Total Costs - Reg &amp; Nat'!$C$26</f>
        <v>5.0459385600000006</v>
      </c>
      <c r="F112" s="527">
        <f>'28. Total Costs - Reg &amp; Nat'!$C$26</f>
        <v>5.0459385600000006</v>
      </c>
      <c r="G112" s="527">
        <f>'28. Total Costs - Reg &amp; Nat'!$C$26</f>
        <v>5.0459385600000006</v>
      </c>
      <c r="H112" s="527">
        <f>'28. Total Costs - Reg &amp; Nat'!$C$26</f>
        <v>5.0459385600000006</v>
      </c>
      <c r="I112" s="527">
        <f>'28. Total Costs - Reg &amp; Nat'!$C$26</f>
        <v>5.0459385600000006</v>
      </c>
      <c r="J112" s="527">
        <f>'28. Total Costs - Reg &amp; Nat'!$C$26</f>
        <v>5.0459385600000006</v>
      </c>
      <c r="K112" s="527">
        <f>'28. Total Costs - Reg &amp; Nat'!$C$26</f>
        <v>5.0459385600000006</v>
      </c>
      <c r="L112" s="527">
        <f>'28. Total Costs - Reg &amp; Nat'!$C$26</f>
        <v>5.0459385600000006</v>
      </c>
      <c r="M112" s="527">
        <f>'28. Total Costs - Reg &amp; Nat'!$C$26</f>
        <v>5.0459385600000006</v>
      </c>
      <c r="N112" s="527">
        <f>'28. Total Costs - Reg &amp; Nat'!$C$26</f>
        <v>5.0459385600000006</v>
      </c>
      <c r="O112" s="527">
        <f>'28. Total Costs - Reg &amp; Nat'!$C$26</f>
        <v>5.0459385600000006</v>
      </c>
      <c r="P112" s="527">
        <f>'28. Total Costs - Reg &amp; Nat'!$C$26</f>
        <v>5.0459385600000006</v>
      </c>
      <c r="Q112" s="527">
        <f>'28. Total Costs - Reg &amp; Nat'!$C$26</f>
        <v>5.0459385600000006</v>
      </c>
      <c r="R112" s="527">
        <f>'28. Total Costs - Reg &amp; Nat'!$C$26</f>
        <v>5.0459385600000006</v>
      </c>
      <c r="S112" s="527">
        <f>'28. Total Costs - Reg &amp; Nat'!$C$26</f>
        <v>5.0459385600000006</v>
      </c>
      <c r="T112" s="527">
        <f>'28. Total Costs - Reg &amp; Nat'!$C$26</f>
        <v>5.0459385600000006</v>
      </c>
      <c r="U112" s="527">
        <f>'28. Total Costs - Reg &amp; Nat'!$C$26</f>
        <v>5.0459385600000006</v>
      </c>
      <c r="V112" s="527">
        <f>'28. Total Costs - Reg &amp; Nat'!$C$26</f>
        <v>5.0459385600000006</v>
      </c>
      <c r="W112" s="543">
        <f>SUM(C112:V112)</f>
        <v>100.91877119999999</v>
      </c>
      <c r="X112" s="528">
        <f>W112/20</f>
        <v>5.0459385599999997</v>
      </c>
    </row>
    <row r="113" spans="1:24">
      <c r="A113" s="126"/>
      <c r="B113" s="526" t="s">
        <v>199</v>
      </c>
      <c r="C113" s="527">
        <f>'28. Total Costs - Reg &amp; Nat'!$C$27</f>
        <v>1.37384</v>
      </c>
      <c r="D113" s="527">
        <f>'28. Total Costs - Reg &amp; Nat'!$C$27</f>
        <v>1.37384</v>
      </c>
      <c r="E113" s="527">
        <f>'28. Total Costs - Reg &amp; Nat'!$C$27</f>
        <v>1.37384</v>
      </c>
      <c r="F113" s="527">
        <f>'28. Total Costs - Reg &amp; Nat'!$C$27</f>
        <v>1.37384</v>
      </c>
      <c r="G113" s="527">
        <f>'28. Total Costs - Reg &amp; Nat'!$C$27</f>
        <v>1.37384</v>
      </c>
      <c r="H113" s="527">
        <f>'28. Total Costs - Reg &amp; Nat'!$C$27</f>
        <v>1.37384</v>
      </c>
      <c r="I113" s="527">
        <f>'28. Total Costs - Reg &amp; Nat'!$C$27</f>
        <v>1.37384</v>
      </c>
      <c r="J113" s="527">
        <f>'28. Total Costs - Reg &amp; Nat'!$C$27</f>
        <v>1.37384</v>
      </c>
      <c r="K113" s="527">
        <f>'28. Total Costs - Reg &amp; Nat'!$C$27</f>
        <v>1.37384</v>
      </c>
      <c r="L113" s="527">
        <f>'28. Total Costs - Reg &amp; Nat'!$C$27</f>
        <v>1.37384</v>
      </c>
      <c r="M113" s="527">
        <f>'28. Total Costs - Reg &amp; Nat'!$C$27</f>
        <v>1.37384</v>
      </c>
      <c r="N113" s="527">
        <f>'28. Total Costs - Reg &amp; Nat'!$C$27</f>
        <v>1.37384</v>
      </c>
      <c r="O113" s="527">
        <f>'28. Total Costs - Reg &amp; Nat'!$C$27</f>
        <v>1.37384</v>
      </c>
      <c r="P113" s="527">
        <f>'28. Total Costs - Reg &amp; Nat'!$C$27</f>
        <v>1.37384</v>
      </c>
      <c r="Q113" s="527">
        <f>'28. Total Costs - Reg &amp; Nat'!$C$27</f>
        <v>1.37384</v>
      </c>
      <c r="R113" s="527">
        <f>'28. Total Costs - Reg &amp; Nat'!$C$27</f>
        <v>1.37384</v>
      </c>
      <c r="S113" s="527">
        <f>'28. Total Costs - Reg &amp; Nat'!$C$27</f>
        <v>1.37384</v>
      </c>
      <c r="T113" s="527">
        <f>'28. Total Costs - Reg &amp; Nat'!$C$27</f>
        <v>1.37384</v>
      </c>
      <c r="U113" s="527">
        <f>'28. Total Costs - Reg &amp; Nat'!$C$27</f>
        <v>1.37384</v>
      </c>
      <c r="V113" s="527">
        <f>'28. Total Costs - Reg &amp; Nat'!$C$27</f>
        <v>1.37384</v>
      </c>
      <c r="W113" s="543">
        <f>SUM(C113:V113)</f>
        <v>27.476800000000008</v>
      </c>
      <c r="X113" s="528">
        <f>W113/20</f>
        <v>1.3738400000000004</v>
      </c>
    </row>
    <row r="114" spans="1:24" ht="25.5">
      <c r="A114" s="126"/>
      <c r="B114" s="526" t="s">
        <v>326</v>
      </c>
      <c r="C114" s="527">
        <f>'28. Total Costs - Reg &amp; Nat'!$C$28</f>
        <v>3.5000000000000001E-3</v>
      </c>
      <c r="D114" s="527">
        <f>'28. Total Costs - Reg &amp; Nat'!$C$28</f>
        <v>3.5000000000000001E-3</v>
      </c>
      <c r="E114" s="527">
        <f>'28. Total Costs - Reg &amp; Nat'!$C$28</f>
        <v>3.5000000000000001E-3</v>
      </c>
      <c r="F114" s="527">
        <f>'28. Total Costs - Reg &amp; Nat'!$C$28</f>
        <v>3.5000000000000001E-3</v>
      </c>
      <c r="G114" s="527">
        <f>'28. Total Costs - Reg &amp; Nat'!$C$28</f>
        <v>3.5000000000000001E-3</v>
      </c>
      <c r="H114" s="527">
        <f>'28. Total Costs - Reg &amp; Nat'!$C$28</f>
        <v>3.5000000000000001E-3</v>
      </c>
      <c r="I114" s="527">
        <f>'28. Total Costs - Reg &amp; Nat'!$C$28</f>
        <v>3.5000000000000001E-3</v>
      </c>
      <c r="J114" s="527">
        <f>'28. Total Costs - Reg &amp; Nat'!$C$28</f>
        <v>3.5000000000000001E-3</v>
      </c>
      <c r="K114" s="527">
        <f>'28. Total Costs - Reg &amp; Nat'!$C$28</f>
        <v>3.5000000000000001E-3</v>
      </c>
      <c r="L114" s="527">
        <f>'28. Total Costs - Reg &amp; Nat'!$C$28</f>
        <v>3.5000000000000001E-3</v>
      </c>
      <c r="M114" s="527">
        <f>'28. Total Costs - Reg &amp; Nat'!$C$28</f>
        <v>3.5000000000000001E-3</v>
      </c>
      <c r="N114" s="527">
        <f>'28. Total Costs - Reg &amp; Nat'!$C$28</f>
        <v>3.5000000000000001E-3</v>
      </c>
      <c r="O114" s="527">
        <f>'28. Total Costs - Reg &amp; Nat'!$C$28</f>
        <v>3.5000000000000001E-3</v>
      </c>
      <c r="P114" s="527">
        <f>'28. Total Costs - Reg &amp; Nat'!$C$28</f>
        <v>3.5000000000000001E-3</v>
      </c>
      <c r="Q114" s="527">
        <f>'28. Total Costs - Reg &amp; Nat'!$C$28</f>
        <v>3.5000000000000001E-3</v>
      </c>
      <c r="R114" s="527">
        <f>'28. Total Costs - Reg &amp; Nat'!$C$28</f>
        <v>3.5000000000000001E-3</v>
      </c>
      <c r="S114" s="527">
        <f>'28. Total Costs - Reg &amp; Nat'!$C$28</f>
        <v>3.5000000000000001E-3</v>
      </c>
      <c r="T114" s="527">
        <f>'28. Total Costs - Reg &amp; Nat'!$C$28</f>
        <v>3.5000000000000001E-3</v>
      </c>
      <c r="U114" s="527">
        <f>'28. Total Costs - Reg &amp; Nat'!$C$28</f>
        <v>3.5000000000000001E-3</v>
      </c>
      <c r="V114" s="527">
        <f>'28. Total Costs - Reg &amp; Nat'!$C$28</f>
        <v>3.5000000000000001E-3</v>
      </c>
      <c r="W114" s="543">
        <f>SUM(C114:V114)</f>
        <v>7.0000000000000034E-2</v>
      </c>
      <c r="X114" s="528">
        <f>W114/20</f>
        <v>3.5000000000000018E-3</v>
      </c>
    </row>
    <row r="115" spans="1:24" s="257" customFormat="1">
      <c r="A115" s="126"/>
      <c r="B115" s="526"/>
      <c r="C115" s="527"/>
      <c r="D115" s="527"/>
      <c r="E115" s="527"/>
      <c r="F115" s="527"/>
      <c r="G115" s="527"/>
      <c r="H115" s="527"/>
      <c r="I115" s="527"/>
      <c r="J115" s="527"/>
      <c r="K115" s="527"/>
      <c r="L115" s="527"/>
      <c r="M115" s="527"/>
      <c r="N115" s="527"/>
      <c r="O115" s="527"/>
      <c r="P115" s="527"/>
      <c r="Q115" s="527"/>
      <c r="R115" s="527"/>
      <c r="S115" s="527"/>
      <c r="T115" s="527"/>
      <c r="U115" s="527"/>
      <c r="V115" s="527"/>
      <c r="W115" s="559"/>
      <c r="X115" s="555"/>
    </row>
    <row r="116" spans="1:24">
      <c r="A116" s="524"/>
      <c r="B116" s="128"/>
      <c r="C116" s="527"/>
      <c r="D116" s="527"/>
      <c r="E116" s="527"/>
      <c r="F116" s="527"/>
      <c r="G116" s="527"/>
      <c r="H116" s="527"/>
      <c r="I116" s="527"/>
      <c r="J116" s="527"/>
      <c r="K116" s="527"/>
      <c r="L116" s="527"/>
      <c r="M116" s="527"/>
      <c r="N116" s="527"/>
      <c r="O116" s="527"/>
      <c r="P116" s="527"/>
      <c r="Q116" s="527"/>
      <c r="R116" s="527"/>
      <c r="S116" s="527"/>
      <c r="T116" s="527"/>
      <c r="U116" s="527"/>
      <c r="V116" s="527"/>
      <c r="W116" s="543"/>
      <c r="X116" s="528"/>
    </row>
    <row r="117" spans="1:24">
      <c r="A117" s="126"/>
      <c r="B117" s="257" t="s">
        <v>145</v>
      </c>
      <c r="C117" s="527">
        <f>SUM(C104:C107)</f>
        <v>2.661597</v>
      </c>
      <c r="D117" s="527">
        <f t="shared" ref="D117:V117" si="16">SUM(D104:D107)</f>
        <v>0</v>
      </c>
      <c r="E117" s="527">
        <f t="shared" si="16"/>
        <v>0</v>
      </c>
      <c r="F117" s="527">
        <f t="shared" si="16"/>
        <v>0</v>
      </c>
      <c r="G117" s="527">
        <f t="shared" si="16"/>
        <v>0</v>
      </c>
      <c r="H117" s="527">
        <f t="shared" si="16"/>
        <v>0</v>
      </c>
      <c r="I117" s="527">
        <f t="shared" si="16"/>
        <v>0</v>
      </c>
      <c r="J117" s="527">
        <f t="shared" si="16"/>
        <v>0</v>
      </c>
      <c r="K117" s="527">
        <f t="shared" si="16"/>
        <v>0</v>
      </c>
      <c r="L117" s="527">
        <f t="shared" si="16"/>
        <v>0</v>
      </c>
      <c r="M117" s="527">
        <f t="shared" si="16"/>
        <v>0</v>
      </c>
      <c r="N117" s="527">
        <f t="shared" si="16"/>
        <v>0</v>
      </c>
      <c r="O117" s="527">
        <f t="shared" si="16"/>
        <v>0</v>
      </c>
      <c r="P117" s="527">
        <f t="shared" si="16"/>
        <v>0</v>
      </c>
      <c r="Q117" s="527">
        <f t="shared" si="16"/>
        <v>0</v>
      </c>
      <c r="R117" s="527">
        <f t="shared" si="16"/>
        <v>0</v>
      </c>
      <c r="S117" s="527">
        <f t="shared" si="16"/>
        <v>0</v>
      </c>
      <c r="T117" s="527">
        <f t="shared" si="16"/>
        <v>0</v>
      </c>
      <c r="U117" s="527">
        <f t="shared" si="16"/>
        <v>0</v>
      </c>
      <c r="V117" s="527">
        <f t="shared" si="16"/>
        <v>0</v>
      </c>
      <c r="W117" s="543">
        <f>SUM(C117:V117)</f>
        <v>2.661597</v>
      </c>
      <c r="X117" s="528">
        <f>W117/20</f>
        <v>0.13307985</v>
      </c>
    </row>
    <row r="118" spans="1:24">
      <c r="A118" s="524"/>
      <c r="B118" s="257" t="s">
        <v>149</v>
      </c>
      <c r="C118" s="527">
        <f>SUM(C111:C114)</f>
        <v>8.2329475600000013</v>
      </c>
      <c r="D118" s="527">
        <f t="shared" ref="D118:V118" si="17">SUM(D111:D114)</f>
        <v>8.2329475600000013</v>
      </c>
      <c r="E118" s="527">
        <f t="shared" si="17"/>
        <v>8.2329475600000013</v>
      </c>
      <c r="F118" s="527">
        <f t="shared" si="17"/>
        <v>8.2329475600000013</v>
      </c>
      <c r="G118" s="527">
        <f t="shared" si="17"/>
        <v>8.2329475600000013</v>
      </c>
      <c r="H118" s="527">
        <f t="shared" si="17"/>
        <v>8.2329475600000013</v>
      </c>
      <c r="I118" s="527">
        <f t="shared" si="17"/>
        <v>8.2329475600000013</v>
      </c>
      <c r="J118" s="527">
        <f t="shared" si="17"/>
        <v>8.2329475600000013</v>
      </c>
      <c r="K118" s="527">
        <f t="shared" si="17"/>
        <v>8.2329475600000013</v>
      </c>
      <c r="L118" s="527">
        <f t="shared" si="17"/>
        <v>8.2329475600000013</v>
      </c>
      <c r="M118" s="527">
        <f t="shared" si="17"/>
        <v>8.2329475600000013</v>
      </c>
      <c r="N118" s="527">
        <f t="shared" si="17"/>
        <v>8.2329475600000013</v>
      </c>
      <c r="O118" s="527">
        <f t="shared" si="17"/>
        <v>8.2329475600000013</v>
      </c>
      <c r="P118" s="527">
        <f t="shared" si="17"/>
        <v>8.2329475600000013</v>
      </c>
      <c r="Q118" s="527">
        <f t="shared" si="17"/>
        <v>8.2329475600000013</v>
      </c>
      <c r="R118" s="527">
        <f t="shared" si="17"/>
        <v>8.2329475600000013</v>
      </c>
      <c r="S118" s="527">
        <f t="shared" si="17"/>
        <v>8.2329475600000013</v>
      </c>
      <c r="T118" s="527">
        <f t="shared" si="17"/>
        <v>8.2329475600000013</v>
      </c>
      <c r="U118" s="527">
        <f t="shared" si="17"/>
        <v>8.2329475600000013</v>
      </c>
      <c r="V118" s="527">
        <f t="shared" si="17"/>
        <v>8.2329475600000013</v>
      </c>
      <c r="W118" s="543">
        <f>SUM(C118:V118)</f>
        <v>164.65895120000008</v>
      </c>
      <c r="X118" s="528">
        <f>W118/20</f>
        <v>8.2329475600000031</v>
      </c>
    </row>
    <row r="119" spans="1:24">
      <c r="A119" s="524"/>
      <c r="B119" s="112" t="s">
        <v>144</v>
      </c>
      <c r="C119" s="549">
        <f>SUM(C117:C118)</f>
        <v>10.894544560000002</v>
      </c>
      <c r="D119" s="549">
        <f t="shared" ref="D119:V119" si="18">SUM(D117:D118)</f>
        <v>8.2329475600000013</v>
      </c>
      <c r="E119" s="549">
        <f t="shared" si="18"/>
        <v>8.2329475600000013</v>
      </c>
      <c r="F119" s="549">
        <f t="shared" si="18"/>
        <v>8.2329475600000013</v>
      </c>
      <c r="G119" s="549">
        <f t="shared" si="18"/>
        <v>8.2329475600000013</v>
      </c>
      <c r="H119" s="549">
        <f t="shared" si="18"/>
        <v>8.2329475600000013</v>
      </c>
      <c r="I119" s="549">
        <f t="shared" si="18"/>
        <v>8.2329475600000013</v>
      </c>
      <c r="J119" s="549">
        <f t="shared" si="18"/>
        <v>8.2329475600000013</v>
      </c>
      <c r="K119" s="549">
        <f t="shared" si="18"/>
        <v>8.2329475600000013</v>
      </c>
      <c r="L119" s="549">
        <f t="shared" si="18"/>
        <v>8.2329475600000013</v>
      </c>
      <c r="M119" s="549">
        <f t="shared" si="18"/>
        <v>8.2329475600000013</v>
      </c>
      <c r="N119" s="549">
        <f t="shared" si="18"/>
        <v>8.2329475600000013</v>
      </c>
      <c r="O119" s="549">
        <f t="shared" si="18"/>
        <v>8.2329475600000013</v>
      </c>
      <c r="P119" s="549">
        <f t="shared" si="18"/>
        <v>8.2329475600000013</v>
      </c>
      <c r="Q119" s="549">
        <f t="shared" si="18"/>
        <v>8.2329475600000013</v>
      </c>
      <c r="R119" s="549">
        <f t="shared" si="18"/>
        <v>8.2329475600000013</v>
      </c>
      <c r="S119" s="549">
        <f t="shared" si="18"/>
        <v>8.2329475600000013</v>
      </c>
      <c r="T119" s="549">
        <f t="shared" si="18"/>
        <v>8.2329475600000013</v>
      </c>
      <c r="U119" s="549">
        <f t="shared" si="18"/>
        <v>8.2329475600000013</v>
      </c>
      <c r="V119" s="549">
        <f t="shared" si="18"/>
        <v>8.2329475600000013</v>
      </c>
      <c r="W119" s="544">
        <f>SUM(C119:V119)</f>
        <v>167.32054820000008</v>
      </c>
      <c r="X119" s="131">
        <f>W119/20</f>
        <v>8.3660274100000045</v>
      </c>
    </row>
    <row r="120" spans="1:24" s="343" customFormat="1">
      <c r="A120" s="129"/>
      <c r="B120" s="536" t="s">
        <v>146</v>
      </c>
      <c r="C120" s="530">
        <v>0.96618357487922713</v>
      </c>
      <c r="D120" s="530">
        <v>0.93351070036640305</v>
      </c>
      <c r="E120" s="530">
        <v>0.90194270566802237</v>
      </c>
      <c r="F120" s="530">
        <v>0.87144222769857238</v>
      </c>
      <c r="G120" s="530">
        <v>0.84197316685852419</v>
      </c>
      <c r="H120" s="530">
        <v>0.81350064430775282</v>
      </c>
      <c r="I120" s="530">
        <v>0.78599096068381913</v>
      </c>
      <c r="J120" s="530">
        <v>0.75941155621625056</v>
      </c>
      <c r="K120" s="530">
        <v>0.73373097218961414</v>
      </c>
      <c r="L120" s="530">
        <v>0.70891881370977217</v>
      </c>
      <c r="M120" s="530">
        <v>0.68494571372924851</v>
      </c>
      <c r="N120" s="530">
        <v>0.66178329828912896</v>
      </c>
      <c r="O120" s="530">
        <v>0.63940415293635666</v>
      </c>
      <c r="P120" s="530">
        <v>0.61778179027667302</v>
      </c>
      <c r="Q120" s="530">
        <v>0.59689061862480497</v>
      </c>
      <c r="R120" s="530">
        <v>0.57670591171478747</v>
      </c>
      <c r="S120" s="530">
        <v>0.55720377943457733</v>
      </c>
      <c r="T120" s="530">
        <v>0.53836113955031628</v>
      </c>
      <c r="U120" s="530">
        <v>0.52015569038677911</v>
      </c>
      <c r="V120" s="530">
        <v>0.50256588443167061</v>
      </c>
      <c r="W120" s="543"/>
      <c r="X120" s="528"/>
    </row>
    <row r="121" spans="1:24" s="358" customFormat="1">
      <c r="A121" s="129"/>
      <c r="B121" s="138" t="s">
        <v>1069</v>
      </c>
      <c r="C121" s="132">
        <f>C120*C119</f>
        <v>10.526130009661838</v>
      </c>
      <c r="D121" s="132">
        <f t="shared" ref="D121:V121" si="19">D120*D119</f>
        <v>7.6855446428154703</v>
      </c>
      <c r="E121" s="132">
        <f t="shared" si="19"/>
        <v>7.425646997889344</v>
      </c>
      <c r="F121" s="132">
        <f t="shared" si="19"/>
        <v>7.1745381622119266</v>
      </c>
      <c r="G121" s="132">
        <f t="shared" si="19"/>
        <v>6.9319209296733604</v>
      </c>
      <c r="H121" s="132">
        <f t="shared" si="19"/>
        <v>6.6975081446119429</v>
      </c>
      <c r="I121" s="132">
        <f t="shared" si="19"/>
        <v>6.4710223619439056</v>
      </c>
      <c r="J121" s="132">
        <f t="shared" si="19"/>
        <v>6.252195518786384</v>
      </c>
      <c r="K121" s="132">
        <f t="shared" si="19"/>
        <v>6.0407686171849129</v>
      </c>
      <c r="L121" s="132">
        <f t="shared" si="19"/>
        <v>5.836491417569964</v>
      </c>
      <c r="M121" s="132">
        <f t="shared" si="19"/>
        <v>5.6391221425796756</v>
      </c>
      <c r="N121" s="132">
        <f t="shared" si="19"/>
        <v>5.4484271908982373</v>
      </c>
      <c r="O121" s="132">
        <f t="shared" si="19"/>
        <v>5.264180860771245</v>
      </c>
      <c r="P121" s="132">
        <f t="shared" si="19"/>
        <v>5.0861650828707674</v>
      </c>
      <c r="Q121" s="132">
        <f t="shared" si="19"/>
        <v>4.9141691621939794</v>
      </c>
      <c r="R121" s="132">
        <f t="shared" si="19"/>
        <v>4.7479895286898355</v>
      </c>
      <c r="S121" s="132">
        <f t="shared" si="19"/>
        <v>4.5874294963186824</v>
      </c>
      <c r="T121" s="132">
        <f t="shared" si="19"/>
        <v>4.432299030259597</v>
      </c>
      <c r="U121" s="132">
        <f t="shared" si="19"/>
        <v>4.2824145219899492</v>
      </c>
      <c r="V121" s="132">
        <f t="shared" si="19"/>
        <v>4.1375985719709654</v>
      </c>
      <c r="W121" s="544">
        <f>SUM(C121:V121)</f>
        <v>119.581562390892</v>
      </c>
      <c r="X121" s="131"/>
    </row>
    <row r="122" spans="1:24" ht="13.5" thickBot="1">
      <c r="A122" s="532"/>
      <c r="B122" s="533"/>
      <c r="C122" s="556"/>
      <c r="D122" s="556"/>
      <c r="E122" s="556"/>
      <c r="F122" s="556"/>
      <c r="G122" s="556"/>
      <c r="H122" s="556"/>
      <c r="I122" s="556"/>
      <c r="J122" s="556"/>
      <c r="K122" s="556"/>
      <c r="L122" s="556"/>
      <c r="M122" s="556"/>
      <c r="N122" s="556"/>
      <c r="O122" s="556"/>
      <c r="P122" s="556"/>
      <c r="Q122" s="556"/>
      <c r="R122" s="556"/>
      <c r="S122" s="556"/>
      <c r="T122" s="556"/>
      <c r="U122" s="556"/>
      <c r="V122" s="556"/>
      <c r="W122" s="557"/>
      <c r="X122" s="554"/>
    </row>
  </sheetData>
  <sheetProtection password="8725" sheet="1" objects="1" scenarios="1"/>
  <mergeCells count="6">
    <mergeCell ref="A3:X3"/>
    <mergeCell ref="A2:X2"/>
    <mergeCell ref="A6:A7"/>
    <mergeCell ref="W6:W7"/>
    <mergeCell ref="X6:X7"/>
    <mergeCell ref="A5:X5"/>
  </mergeCells>
  <pageMargins left="0.70866141732283472" right="0.70866141732283472" top="0.74803149606299213" bottom="0.74803149606299213" header="0.31496062992125984" footer="0.31496062992125984"/>
  <pageSetup paperSize="9" scale="67" orientation="landscape" r:id="rId1"/>
</worksheet>
</file>

<file path=xl/worksheets/sheet32.xml><?xml version="1.0" encoding="utf-8"?>
<worksheet xmlns="http://schemas.openxmlformats.org/spreadsheetml/2006/main" xmlns:r="http://schemas.openxmlformats.org/officeDocument/2006/relationships">
  <dimension ref="A1:Y94"/>
  <sheetViews>
    <sheetView zoomScale="80" zoomScaleNormal="80" zoomScaleSheetLayoutView="80" workbookViewId="0">
      <selection activeCell="Z5" sqref="Z5"/>
    </sheetView>
  </sheetViews>
  <sheetFormatPr defaultRowHeight="12.75"/>
  <cols>
    <col min="1" max="1" width="15.140625" style="231" customWidth="1"/>
    <col min="2" max="2" width="34" style="231" customWidth="1"/>
    <col min="3" max="3" width="6.7109375" style="231" bestFit="1" customWidth="1"/>
    <col min="4" max="22" width="6.42578125" style="231" bestFit="1" customWidth="1"/>
    <col min="23" max="23" width="10.5703125" style="231" customWidth="1"/>
    <col min="24" max="24" width="11.140625" style="231" customWidth="1"/>
    <col min="25" max="16384" width="9.140625" style="231"/>
  </cols>
  <sheetData>
    <row r="1" spans="1:25" s="225" customFormat="1" ht="31.5" customHeight="1">
      <c r="A1" s="244" t="s">
        <v>1077</v>
      </c>
      <c r="B1" s="224"/>
      <c r="C1" s="224"/>
      <c r="D1" s="224"/>
      <c r="E1" s="224"/>
      <c r="F1" s="224"/>
      <c r="G1" s="224"/>
    </row>
    <row r="2" spans="1:25" ht="40.5" customHeight="1">
      <c r="A2" s="577" t="s">
        <v>970</v>
      </c>
      <c r="B2" s="577"/>
      <c r="C2" s="577"/>
      <c r="D2" s="577"/>
      <c r="E2" s="577"/>
      <c r="F2" s="577"/>
      <c r="G2" s="577"/>
      <c r="H2" s="577"/>
      <c r="I2" s="577"/>
      <c r="J2" s="577"/>
      <c r="K2" s="577"/>
      <c r="L2" s="577"/>
      <c r="M2" s="577"/>
      <c r="N2" s="577"/>
      <c r="O2" s="577"/>
      <c r="P2" s="577"/>
      <c r="Q2" s="577"/>
      <c r="R2" s="577"/>
      <c r="S2" s="577"/>
      <c r="T2" s="577"/>
      <c r="U2" s="577"/>
      <c r="V2" s="577"/>
      <c r="W2" s="577"/>
      <c r="X2" s="577"/>
    </row>
    <row r="3" spans="1:25" ht="30.75" customHeight="1">
      <c r="A3" s="577" t="s">
        <v>147</v>
      </c>
      <c r="B3" s="577"/>
      <c r="C3" s="577"/>
      <c r="D3" s="577"/>
      <c r="E3" s="577"/>
      <c r="F3" s="577"/>
      <c r="G3" s="577"/>
      <c r="H3" s="577"/>
      <c r="I3" s="577"/>
      <c r="J3" s="577"/>
      <c r="K3" s="577"/>
      <c r="L3" s="577"/>
      <c r="M3" s="577"/>
      <c r="N3" s="577"/>
      <c r="O3" s="577"/>
      <c r="P3" s="577"/>
      <c r="Q3" s="577"/>
      <c r="R3" s="577"/>
      <c r="S3" s="577"/>
      <c r="T3" s="577"/>
      <c r="U3" s="577"/>
      <c r="V3" s="577"/>
      <c r="W3" s="577"/>
      <c r="X3" s="577"/>
      <c r="Y3" s="237"/>
    </row>
    <row r="4" spans="1:25" ht="15.75" customHeight="1">
      <c r="A4" s="468"/>
      <c r="B4" s="468"/>
      <c r="C4" s="468"/>
      <c r="D4" s="468"/>
      <c r="E4" s="468"/>
      <c r="F4" s="468"/>
      <c r="G4" s="468"/>
      <c r="H4" s="468"/>
      <c r="I4" s="468"/>
      <c r="J4" s="468"/>
      <c r="K4" s="468"/>
      <c r="L4" s="468"/>
      <c r="M4" s="468"/>
      <c r="N4" s="468"/>
      <c r="O4" s="468"/>
      <c r="P4" s="468"/>
      <c r="Q4" s="468"/>
      <c r="R4" s="468"/>
      <c r="S4" s="468"/>
      <c r="T4" s="468"/>
      <c r="U4" s="468"/>
      <c r="V4" s="468"/>
      <c r="W4" s="468"/>
      <c r="X4" s="468"/>
      <c r="Y4" s="237"/>
    </row>
    <row r="5" spans="1:25" ht="19.5" customHeight="1">
      <c r="A5" s="626" t="s">
        <v>969</v>
      </c>
      <c r="B5" s="626"/>
      <c r="C5" s="626"/>
      <c r="D5" s="626"/>
      <c r="E5" s="626"/>
      <c r="F5" s="626"/>
      <c r="G5" s="626"/>
      <c r="H5" s="626"/>
      <c r="I5" s="626"/>
      <c r="J5" s="626"/>
      <c r="K5" s="626"/>
      <c r="L5" s="626"/>
      <c r="M5" s="626"/>
      <c r="N5" s="626"/>
      <c r="O5" s="626"/>
      <c r="P5" s="626"/>
      <c r="Q5" s="626"/>
      <c r="R5" s="626"/>
      <c r="S5" s="626"/>
      <c r="T5" s="626"/>
      <c r="U5" s="626"/>
      <c r="V5" s="626"/>
      <c r="W5" s="626"/>
      <c r="X5" s="626"/>
    </row>
    <row r="6" spans="1:25" ht="25.5" customHeight="1">
      <c r="A6" s="696" t="s">
        <v>1068</v>
      </c>
      <c r="B6" s="547" t="s">
        <v>148</v>
      </c>
      <c r="C6" s="548">
        <v>2013</v>
      </c>
      <c r="D6" s="548">
        <v>2014</v>
      </c>
      <c r="E6" s="548">
        <v>2015</v>
      </c>
      <c r="F6" s="548">
        <v>2016</v>
      </c>
      <c r="G6" s="548">
        <v>2017</v>
      </c>
      <c r="H6" s="548">
        <v>2018</v>
      </c>
      <c r="I6" s="548">
        <v>2019</v>
      </c>
      <c r="J6" s="548">
        <v>2020</v>
      </c>
      <c r="K6" s="548">
        <v>2021</v>
      </c>
      <c r="L6" s="548">
        <v>2022</v>
      </c>
      <c r="M6" s="548">
        <v>2023</v>
      </c>
      <c r="N6" s="548">
        <v>2024</v>
      </c>
      <c r="O6" s="548">
        <v>2025</v>
      </c>
      <c r="P6" s="548">
        <v>2026</v>
      </c>
      <c r="Q6" s="548">
        <v>2027</v>
      </c>
      <c r="R6" s="548">
        <v>2028</v>
      </c>
      <c r="S6" s="548">
        <v>2029</v>
      </c>
      <c r="T6" s="548">
        <v>2030</v>
      </c>
      <c r="U6" s="548">
        <v>2031</v>
      </c>
      <c r="V6" s="548">
        <v>2032</v>
      </c>
      <c r="W6" s="696" t="s">
        <v>52</v>
      </c>
      <c r="X6" s="697" t="s">
        <v>1067</v>
      </c>
    </row>
    <row r="7" spans="1:25" ht="15.75" customHeight="1" thickBot="1">
      <c r="A7" s="695"/>
      <c r="B7" s="124" t="s">
        <v>1065</v>
      </c>
      <c r="C7" s="125">
        <v>1</v>
      </c>
      <c r="D7" s="125">
        <v>2</v>
      </c>
      <c r="E7" s="125">
        <v>3</v>
      </c>
      <c r="F7" s="125">
        <v>4</v>
      </c>
      <c r="G7" s="125">
        <v>5</v>
      </c>
      <c r="H7" s="125">
        <v>6</v>
      </c>
      <c r="I7" s="125">
        <v>7</v>
      </c>
      <c r="J7" s="125">
        <v>8</v>
      </c>
      <c r="K7" s="125">
        <v>9</v>
      </c>
      <c r="L7" s="125">
        <v>10</v>
      </c>
      <c r="M7" s="125">
        <v>11</v>
      </c>
      <c r="N7" s="125">
        <v>12</v>
      </c>
      <c r="O7" s="125">
        <v>13</v>
      </c>
      <c r="P7" s="125">
        <v>14</v>
      </c>
      <c r="Q7" s="125">
        <v>15</v>
      </c>
      <c r="R7" s="125">
        <v>16</v>
      </c>
      <c r="S7" s="125">
        <v>17</v>
      </c>
      <c r="T7" s="125">
        <v>18</v>
      </c>
      <c r="U7" s="125">
        <v>19</v>
      </c>
      <c r="V7" s="125">
        <v>20</v>
      </c>
      <c r="W7" s="695"/>
      <c r="X7" s="698"/>
    </row>
    <row r="8" spans="1:25" ht="18.75" customHeight="1">
      <c r="A8" s="126" t="s">
        <v>483</v>
      </c>
      <c r="B8" s="133"/>
      <c r="C8" s="522"/>
      <c r="D8" s="522"/>
      <c r="E8" s="522"/>
      <c r="F8" s="522"/>
      <c r="G8" s="522"/>
      <c r="H8" s="522"/>
      <c r="I8" s="522"/>
      <c r="J8" s="522"/>
      <c r="K8" s="522"/>
      <c r="L8" s="522"/>
      <c r="M8" s="522"/>
      <c r="N8" s="522"/>
      <c r="O8" s="522"/>
      <c r="P8" s="522"/>
      <c r="Q8" s="522"/>
      <c r="R8" s="522"/>
      <c r="S8" s="522"/>
      <c r="T8" s="522"/>
      <c r="U8" s="522"/>
      <c r="V8" s="522"/>
      <c r="W8" s="541"/>
      <c r="X8" s="523"/>
    </row>
    <row r="9" spans="1:25">
      <c r="A9" s="126"/>
      <c r="B9" s="526"/>
      <c r="C9" s="527"/>
      <c r="D9" s="527"/>
      <c r="E9" s="527"/>
      <c r="F9" s="527"/>
      <c r="G9" s="527"/>
      <c r="H9" s="527"/>
      <c r="I9" s="527"/>
      <c r="J9" s="527"/>
      <c r="K9" s="527"/>
      <c r="L9" s="527"/>
      <c r="M9" s="527"/>
      <c r="N9" s="527"/>
      <c r="O9" s="527"/>
      <c r="P9" s="527"/>
      <c r="Q9" s="527"/>
      <c r="R9" s="527"/>
      <c r="S9" s="527"/>
      <c r="T9" s="527"/>
      <c r="U9" s="527"/>
      <c r="V9" s="527"/>
      <c r="W9" s="543"/>
      <c r="X9" s="528"/>
    </row>
    <row r="10" spans="1:25">
      <c r="A10" s="126"/>
      <c r="B10" s="127" t="s">
        <v>208</v>
      </c>
      <c r="C10" s="257"/>
      <c r="D10" s="257"/>
      <c r="E10" s="257"/>
      <c r="F10" s="257"/>
      <c r="G10" s="257"/>
      <c r="H10" s="257"/>
      <c r="I10" s="257"/>
      <c r="J10" s="257"/>
      <c r="K10" s="257"/>
      <c r="L10" s="257"/>
      <c r="M10" s="257"/>
      <c r="N10" s="257"/>
      <c r="O10" s="257"/>
      <c r="P10" s="257"/>
      <c r="Q10" s="257"/>
      <c r="R10" s="257"/>
      <c r="S10" s="257"/>
      <c r="T10" s="257"/>
      <c r="U10" s="257"/>
      <c r="V10" s="257"/>
      <c r="W10" s="543"/>
      <c r="X10" s="528"/>
    </row>
    <row r="11" spans="1:25">
      <c r="A11" s="126"/>
      <c r="B11" s="128" t="s">
        <v>150</v>
      </c>
      <c r="C11" s="257"/>
      <c r="D11" s="257"/>
      <c r="E11" s="257"/>
      <c r="F11" s="257"/>
      <c r="G11" s="257"/>
      <c r="H11" s="257"/>
      <c r="I11" s="257"/>
      <c r="J11" s="257"/>
      <c r="K11" s="257"/>
      <c r="L11" s="257"/>
      <c r="M11" s="257"/>
      <c r="N11" s="257"/>
      <c r="O11" s="257"/>
      <c r="P11" s="257"/>
      <c r="Q11" s="257"/>
      <c r="R11" s="257"/>
      <c r="S11" s="257"/>
      <c r="T11" s="257"/>
      <c r="U11" s="257"/>
      <c r="V11" s="257"/>
      <c r="W11" s="543"/>
      <c r="X11" s="528"/>
    </row>
    <row r="12" spans="1:25" ht="73.5" customHeight="1">
      <c r="A12" s="126"/>
      <c r="B12" s="526" t="s">
        <v>213</v>
      </c>
      <c r="C12" s="527">
        <f>'28. Total Costs - Reg &amp; Nat'!$D$25</f>
        <v>0.22359999999999999</v>
      </c>
      <c r="D12" s="527">
        <f>'28. Total Costs - Reg &amp; Nat'!$D$25</f>
        <v>0.22359999999999999</v>
      </c>
      <c r="E12" s="527">
        <f>'28. Total Costs - Reg &amp; Nat'!$D$25</f>
        <v>0.22359999999999999</v>
      </c>
      <c r="F12" s="527">
        <f>'28. Total Costs - Reg &amp; Nat'!$D$25</f>
        <v>0.22359999999999999</v>
      </c>
      <c r="G12" s="527">
        <f>'28. Total Costs - Reg &amp; Nat'!$D$25</f>
        <v>0.22359999999999999</v>
      </c>
      <c r="H12" s="527">
        <f>'28. Total Costs - Reg &amp; Nat'!$D$25</f>
        <v>0.22359999999999999</v>
      </c>
      <c r="I12" s="527">
        <f>'28. Total Costs - Reg &amp; Nat'!$D$25</f>
        <v>0.22359999999999999</v>
      </c>
      <c r="J12" s="527">
        <f>'28. Total Costs - Reg &amp; Nat'!$D$25</f>
        <v>0.22359999999999999</v>
      </c>
      <c r="K12" s="527">
        <f>'28. Total Costs - Reg &amp; Nat'!$D$25</f>
        <v>0.22359999999999999</v>
      </c>
      <c r="L12" s="527">
        <f>'28. Total Costs - Reg &amp; Nat'!$D$25</f>
        <v>0.22359999999999999</v>
      </c>
      <c r="M12" s="527">
        <f>'28. Total Costs - Reg &amp; Nat'!$D$25</f>
        <v>0.22359999999999999</v>
      </c>
      <c r="N12" s="527">
        <f>'28. Total Costs - Reg &amp; Nat'!$D$25</f>
        <v>0.22359999999999999</v>
      </c>
      <c r="O12" s="527">
        <f>'28. Total Costs - Reg &amp; Nat'!$D$25</f>
        <v>0.22359999999999999</v>
      </c>
      <c r="P12" s="527">
        <f>'28. Total Costs - Reg &amp; Nat'!$D$25</f>
        <v>0.22359999999999999</v>
      </c>
      <c r="Q12" s="527">
        <f>'28. Total Costs - Reg &amp; Nat'!$D$25</f>
        <v>0.22359999999999999</v>
      </c>
      <c r="R12" s="527">
        <f>'28. Total Costs - Reg &amp; Nat'!$D$25</f>
        <v>0.22359999999999999</v>
      </c>
      <c r="S12" s="527">
        <f>'28. Total Costs - Reg &amp; Nat'!$D$25</f>
        <v>0.22359999999999999</v>
      </c>
      <c r="T12" s="527">
        <f>'28. Total Costs - Reg &amp; Nat'!$D$25</f>
        <v>0.22359999999999999</v>
      </c>
      <c r="U12" s="527">
        <f>'28. Total Costs - Reg &amp; Nat'!$D$25</f>
        <v>0.22359999999999999</v>
      </c>
      <c r="V12" s="527">
        <f>'28. Total Costs - Reg &amp; Nat'!$D$25</f>
        <v>0.22359999999999999</v>
      </c>
      <c r="W12" s="543">
        <f>SUM(C12:V12)</f>
        <v>4.4719999999999986</v>
      </c>
      <c r="X12" s="528">
        <f t="shared" ref="X12:X17" si="0">W12/20</f>
        <v>0.22359999999999994</v>
      </c>
    </row>
    <row r="13" spans="1:25" ht="25.5">
      <c r="A13" s="126"/>
      <c r="B13" s="526" t="s">
        <v>326</v>
      </c>
      <c r="C13" s="527">
        <f>'28. Total Costs - Reg &amp; Nat'!$D$28</f>
        <v>0</v>
      </c>
      <c r="D13" s="527">
        <f>'28. Total Costs - Reg &amp; Nat'!$D$28</f>
        <v>0</v>
      </c>
      <c r="E13" s="527">
        <f>'28. Total Costs - Reg &amp; Nat'!$D$28</f>
        <v>0</v>
      </c>
      <c r="F13" s="527">
        <f>'28. Total Costs - Reg &amp; Nat'!$D$28</f>
        <v>0</v>
      </c>
      <c r="G13" s="527">
        <f>'28. Total Costs - Reg &amp; Nat'!$D$28</f>
        <v>0</v>
      </c>
      <c r="H13" s="527">
        <f>'28. Total Costs - Reg &amp; Nat'!$D$28</f>
        <v>0</v>
      </c>
      <c r="I13" s="527">
        <f>'28. Total Costs - Reg &amp; Nat'!$D$28</f>
        <v>0</v>
      </c>
      <c r="J13" s="527">
        <f>'28. Total Costs - Reg &amp; Nat'!$D$28</f>
        <v>0</v>
      </c>
      <c r="K13" s="527">
        <f>'28. Total Costs - Reg &amp; Nat'!$D$28</f>
        <v>0</v>
      </c>
      <c r="L13" s="527">
        <f>'28. Total Costs - Reg &amp; Nat'!$D$28</f>
        <v>0</v>
      </c>
      <c r="M13" s="527">
        <f>'28. Total Costs - Reg &amp; Nat'!$D$28</f>
        <v>0</v>
      </c>
      <c r="N13" s="527">
        <f>'28. Total Costs - Reg &amp; Nat'!$D$28</f>
        <v>0</v>
      </c>
      <c r="O13" s="527">
        <f>'28. Total Costs - Reg &amp; Nat'!$D$28</f>
        <v>0</v>
      </c>
      <c r="P13" s="527">
        <f>'28. Total Costs - Reg &amp; Nat'!$D$28</f>
        <v>0</v>
      </c>
      <c r="Q13" s="527">
        <f>'28. Total Costs - Reg &amp; Nat'!$D$28</f>
        <v>0</v>
      </c>
      <c r="R13" s="527">
        <f>'28. Total Costs - Reg &amp; Nat'!$D$28</f>
        <v>0</v>
      </c>
      <c r="S13" s="527">
        <f>'28. Total Costs - Reg &amp; Nat'!$D$28</f>
        <v>0</v>
      </c>
      <c r="T13" s="527">
        <f>'28. Total Costs - Reg &amp; Nat'!$D$28</f>
        <v>0</v>
      </c>
      <c r="U13" s="527">
        <f>'28. Total Costs - Reg &amp; Nat'!$D$28</f>
        <v>0</v>
      </c>
      <c r="V13" s="527">
        <f>'28. Total Costs - Reg &amp; Nat'!$D$28</f>
        <v>0</v>
      </c>
      <c r="W13" s="543">
        <f>SUM(C13:V13)</f>
        <v>0</v>
      </c>
      <c r="X13" s="528">
        <f t="shared" si="0"/>
        <v>0</v>
      </c>
    </row>
    <row r="14" spans="1:25">
      <c r="A14" s="126"/>
      <c r="B14" s="526"/>
      <c r="C14" s="527"/>
      <c r="D14" s="527"/>
      <c r="E14" s="527"/>
      <c r="F14" s="527"/>
      <c r="G14" s="527"/>
      <c r="H14" s="527"/>
      <c r="I14" s="527"/>
      <c r="J14" s="527"/>
      <c r="K14" s="527"/>
      <c r="L14" s="527"/>
      <c r="M14" s="527"/>
      <c r="N14" s="527"/>
      <c r="O14" s="527"/>
      <c r="P14" s="527"/>
      <c r="Q14" s="527"/>
      <c r="R14" s="527"/>
      <c r="S14" s="527"/>
      <c r="T14" s="527"/>
      <c r="U14" s="527"/>
      <c r="V14" s="527"/>
      <c r="W14" s="543"/>
      <c r="X14" s="528"/>
    </row>
    <row r="15" spans="1:25">
      <c r="A15" s="126"/>
      <c r="B15" s="529" t="s">
        <v>151</v>
      </c>
      <c r="C15" s="527"/>
      <c r="D15" s="527"/>
      <c r="E15" s="527"/>
      <c r="F15" s="527"/>
      <c r="G15" s="527"/>
      <c r="H15" s="527"/>
      <c r="I15" s="527"/>
      <c r="J15" s="527"/>
      <c r="K15" s="527"/>
      <c r="L15" s="527"/>
      <c r="M15" s="527"/>
      <c r="N15" s="527"/>
      <c r="O15" s="527"/>
      <c r="P15" s="527"/>
      <c r="Q15" s="527"/>
      <c r="R15" s="527"/>
      <c r="S15" s="527"/>
      <c r="T15" s="527"/>
      <c r="U15" s="527"/>
      <c r="V15" s="527"/>
      <c r="W15" s="543"/>
      <c r="X15" s="528"/>
    </row>
    <row r="16" spans="1:25" ht="38.25">
      <c r="A16" s="126"/>
      <c r="B16" s="526" t="s">
        <v>212</v>
      </c>
      <c r="C16" s="527">
        <f>'28. Total Costs - Reg &amp; Nat'!$D$26</f>
        <v>1.1262388999999999</v>
      </c>
      <c r="D16" s="527">
        <f>'28. Total Costs - Reg &amp; Nat'!$D$26</f>
        <v>1.1262388999999999</v>
      </c>
      <c r="E16" s="527">
        <f>'28. Total Costs - Reg &amp; Nat'!$D$26</f>
        <v>1.1262388999999999</v>
      </c>
      <c r="F16" s="527">
        <f>'28. Total Costs - Reg &amp; Nat'!$D$26</f>
        <v>1.1262388999999999</v>
      </c>
      <c r="G16" s="527">
        <f>'28. Total Costs - Reg &amp; Nat'!$D$26</f>
        <v>1.1262388999999999</v>
      </c>
      <c r="H16" s="527">
        <f>'28. Total Costs - Reg &amp; Nat'!$D$26</f>
        <v>1.1262388999999999</v>
      </c>
      <c r="I16" s="527">
        <f>'28. Total Costs - Reg &amp; Nat'!$D$26</f>
        <v>1.1262388999999999</v>
      </c>
      <c r="J16" s="527">
        <f>'28. Total Costs - Reg &amp; Nat'!$D$26</f>
        <v>1.1262388999999999</v>
      </c>
      <c r="K16" s="527">
        <f>'28. Total Costs - Reg &amp; Nat'!$D$26</f>
        <v>1.1262388999999999</v>
      </c>
      <c r="L16" s="527">
        <f>'28. Total Costs - Reg &amp; Nat'!$D$26</f>
        <v>1.1262388999999999</v>
      </c>
      <c r="M16" s="527">
        <f>'28. Total Costs - Reg &amp; Nat'!$D$26</f>
        <v>1.1262388999999999</v>
      </c>
      <c r="N16" s="527">
        <f>'28. Total Costs - Reg &amp; Nat'!$D$26</f>
        <v>1.1262388999999999</v>
      </c>
      <c r="O16" s="527">
        <f>'28. Total Costs - Reg &amp; Nat'!$D$26</f>
        <v>1.1262388999999999</v>
      </c>
      <c r="P16" s="527">
        <f>'28. Total Costs - Reg &amp; Nat'!$D$26</f>
        <v>1.1262388999999999</v>
      </c>
      <c r="Q16" s="527">
        <f>'28. Total Costs - Reg &amp; Nat'!$D$26</f>
        <v>1.1262388999999999</v>
      </c>
      <c r="R16" s="527">
        <f>'28. Total Costs - Reg &amp; Nat'!$D$26</f>
        <v>1.1262388999999999</v>
      </c>
      <c r="S16" s="527">
        <f>'28. Total Costs - Reg &amp; Nat'!$D$26</f>
        <v>1.1262388999999999</v>
      </c>
      <c r="T16" s="527">
        <f>'28. Total Costs - Reg &amp; Nat'!$D$26</f>
        <v>1.1262388999999999</v>
      </c>
      <c r="U16" s="527">
        <f>'28. Total Costs - Reg &amp; Nat'!$D$26</f>
        <v>1.1262388999999999</v>
      </c>
      <c r="V16" s="527">
        <f>'28. Total Costs - Reg &amp; Nat'!$D$26</f>
        <v>1.1262388999999999</v>
      </c>
      <c r="W16" s="543">
        <f>SUM(C16:V16)</f>
        <v>22.524778000000005</v>
      </c>
      <c r="X16" s="528">
        <f t="shared" si="0"/>
        <v>1.1262389000000002</v>
      </c>
    </row>
    <row r="17" spans="1:24">
      <c r="A17" s="126"/>
      <c r="B17" s="526" t="s">
        <v>199</v>
      </c>
      <c r="C17" s="527">
        <f>'28. Total Costs - Reg &amp; Nat'!$D$27</f>
        <v>0.29061999999999999</v>
      </c>
      <c r="D17" s="527">
        <f>'28. Total Costs - Reg &amp; Nat'!$D$27</f>
        <v>0.29061999999999999</v>
      </c>
      <c r="E17" s="527">
        <f>'28. Total Costs - Reg &amp; Nat'!$D$27</f>
        <v>0.29061999999999999</v>
      </c>
      <c r="F17" s="527">
        <f>'28. Total Costs - Reg &amp; Nat'!$D$27</f>
        <v>0.29061999999999999</v>
      </c>
      <c r="G17" s="527">
        <f>'28. Total Costs - Reg &amp; Nat'!$D$27</f>
        <v>0.29061999999999999</v>
      </c>
      <c r="H17" s="527">
        <f>'28. Total Costs - Reg &amp; Nat'!$D$27</f>
        <v>0.29061999999999999</v>
      </c>
      <c r="I17" s="527">
        <f>'28. Total Costs - Reg &amp; Nat'!$D$27</f>
        <v>0.29061999999999999</v>
      </c>
      <c r="J17" s="527">
        <f>'28. Total Costs - Reg &amp; Nat'!$D$27</f>
        <v>0.29061999999999999</v>
      </c>
      <c r="K17" s="527">
        <f>'28. Total Costs - Reg &amp; Nat'!$D$27</f>
        <v>0.29061999999999999</v>
      </c>
      <c r="L17" s="527">
        <f>'28. Total Costs - Reg &amp; Nat'!$D$27</f>
        <v>0.29061999999999999</v>
      </c>
      <c r="M17" s="527">
        <f>'28. Total Costs - Reg &amp; Nat'!$D$27</f>
        <v>0.29061999999999999</v>
      </c>
      <c r="N17" s="527">
        <f>'28. Total Costs - Reg &amp; Nat'!$D$27</f>
        <v>0.29061999999999999</v>
      </c>
      <c r="O17" s="527">
        <f>'28. Total Costs - Reg &amp; Nat'!$D$27</f>
        <v>0.29061999999999999</v>
      </c>
      <c r="P17" s="527">
        <f>'28. Total Costs - Reg &amp; Nat'!$D$27</f>
        <v>0.29061999999999999</v>
      </c>
      <c r="Q17" s="527">
        <f>'28. Total Costs - Reg &amp; Nat'!$D$27</f>
        <v>0.29061999999999999</v>
      </c>
      <c r="R17" s="527">
        <f>'28. Total Costs - Reg &amp; Nat'!$D$27</f>
        <v>0.29061999999999999</v>
      </c>
      <c r="S17" s="527">
        <f>'28. Total Costs - Reg &amp; Nat'!$D$27</f>
        <v>0.29061999999999999</v>
      </c>
      <c r="T17" s="527">
        <f>'28. Total Costs - Reg &amp; Nat'!$D$27</f>
        <v>0.29061999999999999</v>
      </c>
      <c r="U17" s="527">
        <f>'28. Total Costs - Reg &amp; Nat'!$D$27</f>
        <v>0.29061999999999999</v>
      </c>
      <c r="V17" s="527">
        <f>'28. Total Costs - Reg &amp; Nat'!$D$27</f>
        <v>0.29061999999999999</v>
      </c>
      <c r="W17" s="543">
        <f>SUM(C17:V17)</f>
        <v>5.8123999999999985</v>
      </c>
      <c r="X17" s="528">
        <f t="shared" si="0"/>
        <v>0.29061999999999993</v>
      </c>
    </row>
    <row r="18" spans="1:24">
      <c r="A18" s="126"/>
      <c r="B18" s="526"/>
      <c r="C18" s="527"/>
      <c r="D18" s="527"/>
      <c r="E18" s="527"/>
      <c r="F18" s="527"/>
      <c r="G18" s="527"/>
      <c r="H18" s="527"/>
      <c r="I18" s="527"/>
      <c r="J18" s="527"/>
      <c r="K18" s="527"/>
      <c r="L18" s="527"/>
      <c r="M18" s="527"/>
      <c r="N18" s="527"/>
      <c r="O18" s="527"/>
      <c r="P18" s="527"/>
      <c r="Q18" s="527"/>
      <c r="R18" s="527"/>
      <c r="S18" s="527"/>
      <c r="T18" s="527"/>
      <c r="U18" s="527"/>
      <c r="V18" s="527"/>
      <c r="W18" s="543"/>
      <c r="X18" s="528"/>
    </row>
    <row r="19" spans="1:24">
      <c r="A19" s="524"/>
      <c r="B19" s="257" t="s">
        <v>1110</v>
      </c>
      <c r="C19" s="527">
        <v>0</v>
      </c>
      <c r="D19" s="527">
        <v>0</v>
      </c>
      <c r="E19" s="527">
        <v>0</v>
      </c>
      <c r="F19" s="527">
        <v>0</v>
      </c>
      <c r="G19" s="527">
        <v>0</v>
      </c>
      <c r="H19" s="527">
        <v>0</v>
      </c>
      <c r="I19" s="527">
        <v>0</v>
      </c>
      <c r="J19" s="527">
        <v>0</v>
      </c>
      <c r="K19" s="527">
        <v>0</v>
      </c>
      <c r="L19" s="527">
        <v>0</v>
      </c>
      <c r="M19" s="527">
        <v>0</v>
      </c>
      <c r="N19" s="527">
        <v>0</v>
      </c>
      <c r="O19" s="527">
        <v>0</v>
      </c>
      <c r="P19" s="527">
        <v>0</v>
      </c>
      <c r="Q19" s="527">
        <v>0</v>
      </c>
      <c r="R19" s="527">
        <v>0</v>
      </c>
      <c r="S19" s="527">
        <v>0</v>
      </c>
      <c r="T19" s="527">
        <v>0</v>
      </c>
      <c r="U19" s="527">
        <v>0</v>
      </c>
      <c r="V19" s="527">
        <v>0</v>
      </c>
      <c r="W19" s="543">
        <f>SUM(C19:V19)</f>
        <v>0</v>
      </c>
      <c r="X19" s="528">
        <f>W19/20</f>
        <v>0</v>
      </c>
    </row>
    <row r="20" spans="1:24">
      <c r="A20" s="524"/>
      <c r="B20" s="257" t="s">
        <v>149</v>
      </c>
      <c r="C20" s="527">
        <f t="shared" ref="C20:V20" si="1">SUM(C12:C17)</f>
        <v>1.6404589000000001</v>
      </c>
      <c r="D20" s="527">
        <f t="shared" si="1"/>
        <v>1.6404589000000001</v>
      </c>
      <c r="E20" s="527">
        <f t="shared" si="1"/>
        <v>1.6404589000000001</v>
      </c>
      <c r="F20" s="527">
        <f t="shared" si="1"/>
        <v>1.6404589000000001</v>
      </c>
      <c r="G20" s="527">
        <f t="shared" si="1"/>
        <v>1.6404589000000001</v>
      </c>
      <c r="H20" s="527">
        <f t="shared" si="1"/>
        <v>1.6404589000000001</v>
      </c>
      <c r="I20" s="527">
        <f t="shared" si="1"/>
        <v>1.6404589000000001</v>
      </c>
      <c r="J20" s="527">
        <f t="shared" si="1"/>
        <v>1.6404589000000001</v>
      </c>
      <c r="K20" s="527">
        <f t="shared" si="1"/>
        <v>1.6404589000000001</v>
      </c>
      <c r="L20" s="527">
        <f t="shared" si="1"/>
        <v>1.6404589000000001</v>
      </c>
      <c r="M20" s="527">
        <f t="shared" si="1"/>
        <v>1.6404589000000001</v>
      </c>
      <c r="N20" s="527">
        <f t="shared" si="1"/>
        <v>1.6404589000000001</v>
      </c>
      <c r="O20" s="527">
        <f t="shared" si="1"/>
        <v>1.6404589000000001</v>
      </c>
      <c r="P20" s="527">
        <f t="shared" si="1"/>
        <v>1.6404589000000001</v>
      </c>
      <c r="Q20" s="527">
        <f t="shared" si="1"/>
        <v>1.6404589000000001</v>
      </c>
      <c r="R20" s="527">
        <f t="shared" si="1"/>
        <v>1.6404589000000001</v>
      </c>
      <c r="S20" s="527">
        <f t="shared" si="1"/>
        <v>1.6404589000000001</v>
      </c>
      <c r="T20" s="527">
        <f t="shared" si="1"/>
        <v>1.6404589000000001</v>
      </c>
      <c r="U20" s="527">
        <f t="shared" si="1"/>
        <v>1.6404589000000001</v>
      </c>
      <c r="V20" s="527">
        <f t="shared" si="1"/>
        <v>1.6404589000000001</v>
      </c>
      <c r="W20" s="543">
        <f>SUM(C20:V20)</f>
        <v>32.809177999999989</v>
      </c>
      <c r="X20" s="528">
        <f>W20/20</f>
        <v>1.6404588999999994</v>
      </c>
    </row>
    <row r="21" spans="1:24">
      <c r="A21" s="524"/>
      <c r="B21" s="112" t="s">
        <v>144</v>
      </c>
      <c r="C21" s="549">
        <f t="shared" ref="C21:V21" si="2">SUM(C20:C20)</f>
        <v>1.6404589000000001</v>
      </c>
      <c r="D21" s="549">
        <f t="shared" si="2"/>
        <v>1.6404589000000001</v>
      </c>
      <c r="E21" s="549">
        <f t="shared" si="2"/>
        <v>1.6404589000000001</v>
      </c>
      <c r="F21" s="549">
        <f t="shared" si="2"/>
        <v>1.6404589000000001</v>
      </c>
      <c r="G21" s="549">
        <f t="shared" si="2"/>
        <v>1.6404589000000001</v>
      </c>
      <c r="H21" s="549">
        <f t="shared" si="2"/>
        <v>1.6404589000000001</v>
      </c>
      <c r="I21" s="549">
        <f t="shared" si="2"/>
        <v>1.6404589000000001</v>
      </c>
      <c r="J21" s="549">
        <f t="shared" si="2"/>
        <v>1.6404589000000001</v>
      </c>
      <c r="K21" s="549">
        <f t="shared" si="2"/>
        <v>1.6404589000000001</v>
      </c>
      <c r="L21" s="549">
        <f t="shared" si="2"/>
        <v>1.6404589000000001</v>
      </c>
      <c r="M21" s="549">
        <f t="shared" si="2"/>
        <v>1.6404589000000001</v>
      </c>
      <c r="N21" s="549">
        <f t="shared" si="2"/>
        <v>1.6404589000000001</v>
      </c>
      <c r="O21" s="549">
        <f t="shared" si="2"/>
        <v>1.6404589000000001</v>
      </c>
      <c r="P21" s="549">
        <f t="shared" si="2"/>
        <v>1.6404589000000001</v>
      </c>
      <c r="Q21" s="549">
        <f t="shared" si="2"/>
        <v>1.6404589000000001</v>
      </c>
      <c r="R21" s="549">
        <f t="shared" si="2"/>
        <v>1.6404589000000001</v>
      </c>
      <c r="S21" s="549">
        <f t="shared" si="2"/>
        <v>1.6404589000000001</v>
      </c>
      <c r="T21" s="549">
        <f t="shared" si="2"/>
        <v>1.6404589000000001</v>
      </c>
      <c r="U21" s="549">
        <f t="shared" si="2"/>
        <v>1.6404589000000001</v>
      </c>
      <c r="V21" s="549">
        <f t="shared" si="2"/>
        <v>1.6404589000000001</v>
      </c>
      <c r="W21" s="544">
        <f>SUM(C21:V21)</f>
        <v>32.809177999999989</v>
      </c>
      <c r="X21" s="131">
        <f>W21/20</f>
        <v>1.6404588999999994</v>
      </c>
    </row>
    <row r="22" spans="1:24" s="343" customFormat="1">
      <c r="A22" s="129"/>
      <c r="B22" s="472" t="s">
        <v>146</v>
      </c>
      <c r="C22" s="530">
        <v>0.96618357487922713</v>
      </c>
      <c r="D22" s="530">
        <v>0.93351070036640305</v>
      </c>
      <c r="E22" s="530">
        <v>0.90194270566802237</v>
      </c>
      <c r="F22" s="530">
        <v>0.87144222769857238</v>
      </c>
      <c r="G22" s="530">
        <v>0.84197316685852419</v>
      </c>
      <c r="H22" s="530">
        <v>0.81350064430775282</v>
      </c>
      <c r="I22" s="530">
        <v>0.78599096068381913</v>
      </c>
      <c r="J22" s="530">
        <v>0.75941155621625056</v>
      </c>
      <c r="K22" s="530">
        <v>0.73373097218961414</v>
      </c>
      <c r="L22" s="530">
        <v>0.70891881370977217</v>
      </c>
      <c r="M22" s="530">
        <v>0.68494571372924851</v>
      </c>
      <c r="N22" s="530">
        <v>0.66178329828912896</v>
      </c>
      <c r="O22" s="530">
        <v>0.63940415293635666</v>
      </c>
      <c r="P22" s="530">
        <v>0.61778179027667302</v>
      </c>
      <c r="Q22" s="530">
        <v>0.59689061862480497</v>
      </c>
      <c r="R22" s="530">
        <v>0.57670591171478747</v>
      </c>
      <c r="S22" s="530">
        <v>0.55720377943457733</v>
      </c>
      <c r="T22" s="530">
        <v>0.53836113955031628</v>
      </c>
      <c r="U22" s="530">
        <v>0.52015569038677911</v>
      </c>
      <c r="V22" s="530">
        <v>0.50256588443167061</v>
      </c>
      <c r="W22" s="543"/>
      <c r="X22" s="531"/>
    </row>
    <row r="23" spans="1:24" s="358" customFormat="1">
      <c r="A23" s="129"/>
      <c r="B23" s="138" t="s">
        <v>1069</v>
      </c>
      <c r="C23" s="132">
        <f>C22*C21</f>
        <v>1.5849844444444445</v>
      </c>
      <c r="D23" s="132">
        <f t="shared" ref="D23:V23" si="3">D22*D21</f>
        <v>1.5313859366612992</v>
      </c>
      <c r="E23" s="132">
        <f t="shared" si="3"/>
        <v>1.4795999388031877</v>
      </c>
      <c r="F23" s="132">
        <f t="shared" si="3"/>
        <v>1.4295651582639497</v>
      </c>
      <c r="G23" s="132">
        <f t="shared" si="3"/>
        <v>1.3812223751342512</v>
      </c>
      <c r="H23" s="132">
        <f t="shared" si="3"/>
        <v>1.3345143721103876</v>
      </c>
      <c r="I23" s="132">
        <f t="shared" si="3"/>
        <v>1.2893858667733211</v>
      </c>
      <c r="J23" s="132">
        <f t="shared" si="3"/>
        <v>1.2457834461577986</v>
      </c>
      <c r="K23" s="132">
        <f t="shared" si="3"/>
        <v>1.203655503534105</v>
      </c>
      <c r="L23" s="132">
        <f t="shared" si="3"/>
        <v>1.1629521773276379</v>
      </c>
      <c r="M23" s="132">
        <f t="shared" si="3"/>
        <v>1.123625292103998</v>
      </c>
      <c r="N23" s="132">
        <f t="shared" si="3"/>
        <v>1.0856283015497563</v>
      </c>
      <c r="O23" s="132">
        <f t="shared" si="3"/>
        <v>1.0489162333814075</v>
      </c>
      <c r="P23" s="132">
        <f t="shared" si="3"/>
        <v>1.0134456361173017</v>
      </c>
      <c r="Q23" s="132">
        <f t="shared" si="3"/>
        <v>0.97917452764956714</v>
      </c>
      <c r="R23" s="132">
        <f t="shared" si="3"/>
        <v>0.94606234555513735</v>
      </c>
      <c r="S23" s="132">
        <f t="shared" si="3"/>
        <v>0.91406989908708935</v>
      </c>
      <c r="T23" s="132">
        <f t="shared" si="3"/>
        <v>0.88315932278945841</v>
      </c>
      <c r="U23" s="132">
        <f t="shared" si="3"/>
        <v>0.85329403168063622</v>
      </c>
      <c r="V23" s="132">
        <f t="shared" si="3"/>
        <v>0.82443867795230552</v>
      </c>
      <c r="W23" s="544">
        <f>SUM(C23:V23)</f>
        <v>23.314863487077037</v>
      </c>
      <c r="X23" s="131"/>
    </row>
    <row r="24" spans="1:24" ht="13.5" thickBot="1">
      <c r="A24" s="532"/>
      <c r="B24" s="533"/>
      <c r="C24" s="534"/>
      <c r="D24" s="534"/>
      <c r="E24" s="534"/>
      <c r="F24" s="534"/>
      <c r="G24" s="534"/>
      <c r="H24" s="534"/>
      <c r="I24" s="534"/>
      <c r="J24" s="534"/>
      <c r="K24" s="534"/>
      <c r="L24" s="534"/>
      <c r="M24" s="534"/>
      <c r="N24" s="534"/>
      <c r="O24" s="534"/>
      <c r="P24" s="534"/>
      <c r="Q24" s="534"/>
      <c r="R24" s="534"/>
      <c r="S24" s="534"/>
      <c r="T24" s="534"/>
      <c r="U24" s="534"/>
      <c r="V24" s="534"/>
      <c r="W24" s="545"/>
      <c r="X24" s="535"/>
    </row>
    <row r="25" spans="1:24">
      <c r="A25" s="126" t="s">
        <v>388</v>
      </c>
      <c r="B25" s="133"/>
      <c r="C25" s="522"/>
      <c r="D25" s="522"/>
      <c r="E25" s="522"/>
      <c r="F25" s="522"/>
      <c r="G25" s="522"/>
      <c r="H25" s="522"/>
      <c r="I25" s="522"/>
      <c r="J25" s="522"/>
      <c r="K25" s="522"/>
      <c r="L25" s="522"/>
      <c r="M25" s="522"/>
      <c r="N25" s="522"/>
      <c r="O25" s="522"/>
      <c r="P25" s="522"/>
      <c r="Q25" s="522"/>
      <c r="R25" s="522"/>
      <c r="S25" s="522"/>
      <c r="T25" s="522"/>
      <c r="U25" s="522"/>
      <c r="V25" s="522"/>
      <c r="W25" s="541"/>
      <c r="X25" s="523"/>
    </row>
    <row r="26" spans="1:24">
      <c r="B26" s="112"/>
      <c r="C26" s="257"/>
      <c r="D26" s="257"/>
      <c r="E26" s="257"/>
      <c r="F26" s="257"/>
      <c r="G26" s="257"/>
      <c r="H26" s="257"/>
      <c r="I26" s="257"/>
      <c r="J26" s="257"/>
      <c r="K26" s="257"/>
      <c r="L26" s="257"/>
      <c r="M26" s="257"/>
      <c r="N26" s="257"/>
      <c r="O26" s="257"/>
      <c r="P26" s="257"/>
      <c r="Q26" s="257"/>
      <c r="R26" s="257"/>
      <c r="S26" s="257"/>
      <c r="T26" s="257"/>
      <c r="U26" s="257"/>
      <c r="V26" s="257"/>
      <c r="W26" s="542"/>
      <c r="X26" s="525"/>
    </row>
    <row r="27" spans="1:24">
      <c r="A27" s="126"/>
      <c r="B27" s="127" t="s">
        <v>208</v>
      </c>
      <c r="C27" s="527"/>
      <c r="D27" s="527"/>
      <c r="E27" s="527"/>
      <c r="F27" s="527"/>
      <c r="G27" s="527"/>
      <c r="H27" s="527"/>
      <c r="I27" s="527"/>
      <c r="J27" s="527"/>
      <c r="K27" s="527"/>
      <c r="L27" s="527"/>
      <c r="M27" s="527"/>
      <c r="N27" s="527"/>
      <c r="O27" s="527"/>
      <c r="P27" s="527"/>
      <c r="Q27" s="527"/>
      <c r="R27" s="527"/>
      <c r="S27" s="527"/>
      <c r="T27" s="527"/>
      <c r="U27" s="527"/>
      <c r="V27" s="527"/>
      <c r="W27" s="543"/>
      <c r="X27" s="528"/>
    </row>
    <row r="28" spans="1:24">
      <c r="A28" s="126"/>
      <c r="B28" s="128" t="s">
        <v>150</v>
      </c>
      <c r="C28" s="527"/>
      <c r="D28" s="527"/>
      <c r="E28" s="527"/>
      <c r="F28" s="527"/>
      <c r="G28" s="527"/>
      <c r="H28" s="527"/>
      <c r="I28" s="527"/>
      <c r="J28" s="527"/>
      <c r="K28" s="527"/>
      <c r="L28" s="527"/>
      <c r="M28" s="527"/>
      <c r="N28" s="527"/>
      <c r="O28" s="527"/>
      <c r="P28" s="527"/>
      <c r="Q28" s="527"/>
      <c r="R28" s="527"/>
      <c r="S28" s="527"/>
      <c r="T28" s="527"/>
      <c r="U28" s="527"/>
      <c r="V28" s="527"/>
      <c r="W28" s="543"/>
      <c r="X28" s="528"/>
    </row>
    <row r="29" spans="1:24" ht="51">
      <c r="A29" s="126"/>
      <c r="B29" s="526" t="s">
        <v>213</v>
      </c>
      <c r="C29" s="527">
        <f>'28. Total Costs - Reg &amp; Nat'!$F$25</f>
        <v>5.6599999999999998E-2</v>
      </c>
      <c r="D29" s="527">
        <f>'28. Total Costs - Reg &amp; Nat'!$F$25</f>
        <v>5.6599999999999998E-2</v>
      </c>
      <c r="E29" s="527">
        <f>'28. Total Costs - Reg &amp; Nat'!$F$25</f>
        <v>5.6599999999999998E-2</v>
      </c>
      <c r="F29" s="527">
        <f>'28. Total Costs - Reg &amp; Nat'!$F$25</f>
        <v>5.6599999999999998E-2</v>
      </c>
      <c r="G29" s="527">
        <f>'28. Total Costs - Reg &amp; Nat'!$F$25</f>
        <v>5.6599999999999998E-2</v>
      </c>
      <c r="H29" s="527">
        <f>'28. Total Costs - Reg &amp; Nat'!$F$25</f>
        <v>5.6599999999999998E-2</v>
      </c>
      <c r="I29" s="527">
        <f>'28. Total Costs - Reg &amp; Nat'!$F$25</f>
        <v>5.6599999999999998E-2</v>
      </c>
      <c r="J29" s="527">
        <f>'28. Total Costs - Reg &amp; Nat'!$F$25</f>
        <v>5.6599999999999998E-2</v>
      </c>
      <c r="K29" s="527">
        <f>'28. Total Costs - Reg &amp; Nat'!$F$25</f>
        <v>5.6599999999999998E-2</v>
      </c>
      <c r="L29" s="527">
        <f>'28. Total Costs - Reg &amp; Nat'!$F$25</f>
        <v>5.6599999999999998E-2</v>
      </c>
      <c r="M29" s="527">
        <f>'28. Total Costs - Reg &amp; Nat'!$F$25</f>
        <v>5.6599999999999998E-2</v>
      </c>
      <c r="N29" s="527">
        <f>'28. Total Costs - Reg &amp; Nat'!$F$25</f>
        <v>5.6599999999999998E-2</v>
      </c>
      <c r="O29" s="527">
        <f>'28. Total Costs - Reg &amp; Nat'!$F$25</f>
        <v>5.6599999999999998E-2</v>
      </c>
      <c r="P29" s="527">
        <f>'28. Total Costs - Reg &amp; Nat'!$F$25</f>
        <v>5.6599999999999998E-2</v>
      </c>
      <c r="Q29" s="527">
        <f>'28. Total Costs - Reg &amp; Nat'!$F$25</f>
        <v>5.6599999999999998E-2</v>
      </c>
      <c r="R29" s="527">
        <f>'28. Total Costs - Reg &amp; Nat'!$F$25</f>
        <v>5.6599999999999998E-2</v>
      </c>
      <c r="S29" s="527">
        <f>'28. Total Costs - Reg &amp; Nat'!$F$25</f>
        <v>5.6599999999999998E-2</v>
      </c>
      <c r="T29" s="527">
        <f>'28. Total Costs - Reg &amp; Nat'!$F$25</f>
        <v>5.6599999999999998E-2</v>
      </c>
      <c r="U29" s="527">
        <f>'28. Total Costs - Reg &amp; Nat'!$F$25</f>
        <v>5.6599999999999998E-2</v>
      </c>
      <c r="V29" s="527">
        <f>'28. Total Costs - Reg &amp; Nat'!$F$25</f>
        <v>5.6599999999999998E-2</v>
      </c>
      <c r="W29" s="543">
        <f>SUM(C29:V29)</f>
        <v>1.1319999999999999</v>
      </c>
      <c r="X29" s="528">
        <f t="shared" ref="X29:X34" si="4">W29/20</f>
        <v>5.6599999999999998E-2</v>
      </c>
    </row>
    <row r="30" spans="1:24" ht="25.5">
      <c r="A30" s="126"/>
      <c r="B30" s="526" t="s">
        <v>326</v>
      </c>
      <c r="C30" s="527">
        <f>'28. Total Costs - Reg &amp; Nat'!$F$28</f>
        <v>0</v>
      </c>
      <c r="D30" s="527">
        <f>'28. Total Costs - Reg &amp; Nat'!$F$28</f>
        <v>0</v>
      </c>
      <c r="E30" s="527">
        <f>'28. Total Costs - Reg &amp; Nat'!$F$28</f>
        <v>0</v>
      </c>
      <c r="F30" s="527">
        <f>'28. Total Costs - Reg &amp; Nat'!$F$28</f>
        <v>0</v>
      </c>
      <c r="G30" s="527">
        <f>'28. Total Costs - Reg &amp; Nat'!$F$28</f>
        <v>0</v>
      </c>
      <c r="H30" s="527">
        <f>'28. Total Costs - Reg &amp; Nat'!$F$28</f>
        <v>0</v>
      </c>
      <c r="I30" s="527">
        <f>'28. Total Costs - Reg &amp; Nat'!$F$28</f>
        <v>0</v>
      </c>
      <c r="J30" s="527">
        <f>'28. Total Costs - Reg &amp; Nat'!$F$28</f>
        <v>0</v>
      </c>
      <c r="K30" s="527">
        <f>'28. Total Costs - Reg &amp; Nat'!$F$28</f>
        <v>0</v>
      </c>
      <c r="L30" s="527">
        <f>'28. Total Costs - Reg &amp; Nat'!$F$28</f>
        <v>0</v>
      </c>
      <c r="M30" s="527">
        <f>'28. Total Costs - Reg &amp; Nat'!$F$28</f>
        <v>0</v>
      </c>
      <c r="N30" s="527">
        <f>'28. Total Costs - Reg &amp; Nat'!$F$28</f>
        <v>0</v>
      </c>
      <c r="O30" s="527">
        <f>'28. Total Costs - Reg &amp; Nat'!$F$28</f>
        <v>0</v>
      </c>
      <c r="P30" s="527">
        <f>'28. Total Costs - Reg &amp; Nat'!$F$28</f>
        <v>0</v>
      </c>
      <c r="Q30" s="527">
        <f>'28. Total Costs - Reg &amp; Nat'!$F$28</f>
        <v>0</v>
      </c>
      <c r="R30" s="527">
        <f>'28. Total Costs - Reg &amp; Nat'!$F$28</f>
        <v>0</v>
      </c>
      <c r="S30" s="527">
        <f>'28. Total Costs - Reg &amp; Nat'!$F$28</f>
        <v>0</v>
      </c>
      <c r="T30" s="527">
        <f>'28. Total Costs - Reg &amp; Nat'!$F$28</f>
        <v>0</v>
      </c>
      <c r="U30" s="527">
        <f>'28. Total Costs - Reg &amp; Nat'!$F$28</f>
        <v>0</v>
      </c>
      <c r="V30" s="527">
        <f>'28. Total Costs - Reg &amp; Nat'!$F$28</f>
        <v>0</v>
      </c>
      <c r="W30" s="543">
        <f>SUM(C30:V30)</f>
        <v>0</v>
      </c>
      <c r="X30" s="528">
        <f t="shared" si="4"/>
        <v>0</v>
      </c>
    </row>
    <row r="31" spans="1:24">
      <c r="A31" s="126"/>
      <c r="B31" s="526"/>
      <c r="C31" s="527"/>
      <c r="D31" s="527"/>
      <c r="E31" s="527"/>
      <c r="F31" s="527"/>
      <c r="G31" s="527"/>
      <c r="H31" s="527"/>
      <c r="I31" s="527"/>
      <c r="J31" s="527"/>
      <c r="K31" s="527"/>
      <c r="L31" s="527"/>
      <c r="M31" s="527"/>
      <c r="N31" s="527"/>
      <c r="O31" s="527"/>
      <c r="P31" s="527"/>
      <c r="Q31" s="527"/>
      <c r="R31" s="527"/>
      <c r="S31" s="527"/>
      <c r="T31" s="527"/>
      <c r="U31" s="527"/>
      <c r="V31" s="527"/>
      <c r="W31" s="543"/>
      <c r="X31" s="528"/>
    </row>
    <row r="32" spans="1:24">
      <c r="A32" s="126"/>
      <c r="B32" s="529" t="s">
        <v>151</v>
      </c>
      <c r="C32" s="527"/>
      <c r="D32" s="527"/>
      <c r="E32" s="527"/>
      <c r="F32" s="527"/>
      <c r="G32" s="527"/>
      <c r="H32" s="527"/>
      <c r="I32" s="527"/>
      <c r="J32" s="527"/>
      <c r="K32" s="527"/>
      <c r="L32" s="527"/>
      <c r="M32" s="527"/>
      <c r="N32" s="527"/>
      <c r="O32" s="527"/>
      <c r="P32" s="527"/>
      <c r="Q32" s="527"/>
      <c r="R32" s="527"/>
      <c r="S32" s="527"/>
      <c r="T32" s="527"/>
      <c r="U32" s="527"/>
      <c r="V32" s="527"/>
      <c r="W32" s="543"/>
      <c r="X32" s="528"/>
    </row>
    <row r="33" spans="1:24" ht="38.25">
      <c r="A33" s="126"/>
      <c r="B33" s="526" t="s">
        <v>212</v>
      </c>
      <c r="C33" s="527">
        <f>'28. Total Costs - Reg &amp; Nat'!$F$26</f>
        <v>0.77531440000000007</v>
      </c>
      <c r="D33" s="527">
        <f>'28. Total Costs - Reg &amp; Nat'!$F$26</f>
        <v>0.77531440000000007</v>
      </c>
      <c r="E33" s="527">
        <f>'28. Total Costs - Reg &amp; Nat'!$F$26</f>
        <v>0.77531440000000007</v>
      </c>
      <c r="F33" s="527">
        <f>'28. Total Costs - Reg &amp; Nat'!$F$26</f>
        <v>0.77531440000000007</v>
      </c>
      <c r="G33" s="527">
        <f>'28. Total Costs - Reg &amp; Nat'!$F$26</f>
        <v>0.77531440000000007</v>
      </c>
      <c r="H33" s="527">
        <f>'28. Total Costs - Reg &amp; Nat'!$F$26</f>
        <v>0.77531440000000007</v>
      </c>
      <c r="I33" s="527">
        <f>'28. Total Costs - Reg &amp; Nat'!$F$26</f>
        <v>0.77531440000000007</v>
      </c>
      <c r="J33" s="527">
        <f>'28. Total Costs - Reg &amp; Nat'!$F$26</f>
        <v>0.77531440000000007</v>
      </c>
      <c r="K33" s="527">
        <f>'28. Total Costs - Reg &amp; Nat'!$F$26</f>
        <v>0.77531440000000007</v>
      </c>
      <c r="L33" s="527">
        <f>'28. Total Costs - Reg &amp; Nat'!$F$26</f>
        <v>0.77531440000000007</v>
      </c>
      <c r="M33" s="527">
        <f>'28. Total Costs - Reg &amp; Nat'!$F$26</f>
        <v>0.77531440000000007</v>
      </c>
      <c r="N33" s="527">
        <f>'28. Total Costs - Reg &amp; Nat'!$F$26</f>
        <v>0.77531440000000007</v>
      </c>
      <c r="O33" s="527">
        <f>'28. Total Costs - Reg &amp; Nat'!$F$26</f>
        <v>0.77531440000000007</v>
      </c>
      <c r="P33" s="527">
        <f>'28. Total Costs - Reg &amp; Nat'!$F$26</f>
        <v>0.77531440000000007</v>
      </c>
      <c r="Q33" s="527">
        <f>'28. Total Costs - Reg &amp; Nat'!$F$26</f>
        <v>0.77531440000000007</v>
      </c>
      <c r="R33" s="527">
        <f>'28. Total Costs - Reg &amp; Nat'!$F$26</f>
        <v>0.77531440000000007</v>
      </c>
      <c r="S33" s="527">
        <f>'28. Total Costs - Reg &amp; Nat'!$F$26</f>
        <v>0.77531440000000007</v>
      </c>
      <c r="T33" s="527">
        <f>'28. Total Costs - Reg &amp; Nat'!$F$26</f>
        <v>0.77531440000000007</v>
      </c>
      <c r="U33" s="527">
        <f>'28. Total Costs - Reg &amp; Nat'!$F$26</f>
        <v>0.77531440000000007</v>
      </c>
      <c r="V33" s="527">
        <f>'28. Total Costs - Reg &amp; Nat'!$F$26</f>
        <v>0.77531440000000007</v>
      </c>
      <c r="W33" s="543">
        <f>SUM(C33:V33)</f>
        <v>15.506287999999994</v>
      </c>
      <c r="X33" s="528">
        <f t="shared" si="4"/>
        <v>0.77531439999999974</v>
      </c>
    </row>
    <row r="34" spans="1:24">
      <c r="A34" s="126"/>
      <c r="B34" s="526" t="s">
        <v>199</v>
      </c>
      <c r="C34" s="527">
        <f>'28. Total Costs - Reg &amp; Nat'!$F$27</f>
        <v>0.15851999999999999</v>
      </c>
      <c r="D34" s="527">
        <f>'28. Total Costs - Reg &amp; Nat'!$F$27</f>
        <v>0.15851999999999999</v>
      </c>
      <c r="E34" s="527">
        <f>'28. Total Costs - Reg &amp; Nat'!$F$27</f>
        <v>0.15851999999999999</v>
      </c>
      <c r="F34" s="527">
        <f>'28. Total Costs - Reg &amp; Nat'!$F$27</f>
        <v>0.15851999999999999</v>
      </c>
      <c r="G34" s="527">
        <f>'28. Total Costs - Reg &amp; Nat'!$F$27</f>
        <v>0.15851999999999999</v>
      </c>
      <c r="H34" s="527">
        <f>'28. Total Costs - Reg &amp; Nat'!$F$27</f>
        <v>0.15851999999999999</v>
      </c>
      <c r="I34" s="527">
        <f>'28. Total Costs - Reg &amp; Nat'!$F$27</f>
        <v>0.15851999999999999</v>
      </c>
      <c r="J34" s="527">
        <f>'28. Total Costs - Reg &amp; Nat'!$F$27</f>
        <v>0.15851999999999999</v>
      </c>
      <c r="K34" s="527">
        <f>'28. Total Costs - Reg &amp; Nat'!$F$27</f>
        <v>0.15851999999999999</v>
      </c>
      <c r="L34" s="527">
        <f>'28. Total Costs - Reg &amp; Nat'!$F$27</f>
        <v>0.15851999999999999</v>
      </c>
      <c r="M34" s="527">
        <f>'28. Total Costs - Reg &amp; Nat'!$F$27</f>
        <v>0.15851999999999999</v>
      </c>
      <c r="N34" s="527">
        <f>'28. Total Costs - Reg &amp; Nat'!$F$27</f>
        <v>0.15851999999999999</v>
      </c>
      <c r="O34" s="527">
        <f>'28. Total Costs - Reg &amp; Nat'!$F$27</f>
        <v>0.15851999999999999</v>
      </c>
      <c r="P34" s="527">
        <f>'28. Total Costs - Reg &amp; Nat'!$F$27</f>
        <v>0.15851999999999999</v>
      </c>
      <c r="Q34" s="527">
        <f>'28. Total Costs - Reg &amp; Nat'!$F$27</f>
        <v>0.15851999999999999</v>
      </c>
      <c r="R34" s="527">
        <f>'28. Total Costs - Reg &amp; Nat'!$F$27</f>
        <v>0.15851999999999999</v>
      </c>
      <c r="S34" s="527">
        <f>'28. Total Costs - Reg &amp; Nat'!$F$27</f>
        <v>0.15851999999999999</v>
      </c>
      <c r="T34" s="527">
        <f>'28. Total Costs - Reg &amp; Nat'!$F$27</f>
        <v>0.15851999999999999</v>
      </c>
      <c r="U34" s="527">
        <f>'28. Total Costs - Reg &amp; Nat'!$F$27</f>
        <v>0.15851999999999999</v>
      </c>
      <c r="V34" s="527">
        <f>'28. Total Costs - Reg &amp; Nat'!$F$27</f>
        <v>0.15851999999999999</v>
      </c>
      <c r="W34" s="543">
        <f>SUM(C34:V34)</f>
        <v>3.1704000000000017</v>
      </c>
      <c r="X34" s="528">
        <f t="shared" si="4"/>
        <v>0.15852000000000008</v>
      </c>
    </row>
    <row r="35" spans="1:24">
      <c r="A35" s="126"/>
      <c r="B35" s="526"/>
      <c r="C35" s="527"/>
      <c r="D35" s="527"/>
      <c r="E35" s="527"/>
      <c r="F35" s="527"/>
      <c r="G35" s="527"/>
      <c r="H35" s="527"/>
      <c r="I35" s="527"/>
      <c r="J35" s="527"/>
      <c r="K35" s="527"/>
      <c r="L35" s="527"/>
      <c r="M35" s="527"/>
      <c r="N35" s="527"/>
      <c r="O35" s="527"/>
      <c r="P35" s="527"/>
      <c r="Q35" s="527"/>
      <c r="R35" s="527"/>
      <c r="S35" s="527"/>
      <c r="T35" s="527"/>
      <c r="U35" s="527"/>
      <c r="V35" s="527"/>
      <c r="W35" s="543"/>
      <c r="X35" s="528"/>
    </row>
    <row r="36" spans="1:24">
      <c r="A36" s="126"/>
      <c r="B36" s="257" t="s">
        <v>1110</v>
      </c>
      <c r="C36" s="527">
        <v>0</v>
      </c>
      <c r="D36" s="527">
        <v>0</v>
      </c>
      <c r="E36" s="527">
        <v>0</v>
      </c>
      <c r="F36" s="527">
        <v>0</v>
      </c>
      <c r="G36" s="527">
        <v>0</v>
      </c>
      <c r="H36" s="527">
        <v>0</v>
      </c>
      <c r="I36" s="527">
        <v>0</v>
      </c>
      <c r="J36" s="527">
        <v>0</v>
      </c>
      <c r="K36" s="527">
        <v>0</v>
      </c>
      <c r="L36" s="527">
        <v>0</v>
      </c>
      <c r="M36" s="527">
        <v>0</v>
      </c>
      <c r="N36" s="527">
        <v>0</v>
      </c>
      <c r="O36" s="527">
        <v>0</v>
      </c>
      <c r="P36" s="527">
        <v>0</v>
      </c>
      <c r="Q36" s="527">
        <v>0</v>
      </c>
      <c r="R36" s="527">
        <v>0</v>
      </c>
      <c r="S36" s="527">
        <v>0</v>
      </c>
      <c r="T36" s="527">
        <v>0</v>
      </c>
      <c r="U36" s="527">
        <v>0</v>
      </c>
      <c r="V36" s="527">
        <v>0</v>
      </c>
      <c r="W36" s="543">
        <f>SUM(C36:V36)</f>
        <v>0</v>
      </c>
      <c r="X36" s="528">
        <f>W36/20</f>
        <v>0</v>
      </c>
    </row>
    <row r="37" spans="1:24">
      <c r="A37" s="524"/>
      <c r="B37" s="257" t="s">
        <v>149</v>
      </c>
      <c r="C37" s="527">
        <f t="shared" ref="C37:V37" si="5">SUM(C29:C34)</f>
        <v>0.99043440000000005</v>
      </c>
      <c r="D37" s="527">
        <f t="shared" si="5"/>
        <v>0.99043440000000005</v>
      </c>
      <c r="E37" s="527">
        <f t="shared" si="5"/>
        <v>0.99043440000000005</v>
      </c>
      <c r="F37" s="527">
        <f t="shared" si="5"/>
        <v>0.99043440000000005</v>
      </c>
      <c r="G37" s="527">
        <f t="shared" si="5"/>
        <v>0.99043440000000005</v>
      </c>
      <c r="H37" s="527">
        <f t="shared" si="5"/>
        <v>0.99043440000000005</v>
      </c>
      <c r="I37" s="527">
        <f t="shared" si="5"/>
        <v>0.99043440000000005</v>
      </c>
      <c r="J37" s="527">
        <f t="shared" si="5"/>
        <v>0.99043440000000005</v>
      </c>
      <c r="K37" s="527">
        <f t="shared" si="5"/>
        <v>0.99043440000000005</v>
      </c>
      <c r="L37" s="527">
        <f t="shared" si="5"/>
        <v>0.99043440000000005</v>
      </c>
      <c r="M37" s="527">
        <f t="shared" si="5"/>
        <v>0.99043440000000005</v>
      </c>
      <c r="N37" s="527">
        <f t="shared" si="5"/>
        <v>0.99043440000000005</v>
      </c>
      <c r="O37" s="527">
        <f t="shared" si="5"/>
        <v>0.99043440000000005</v>
      </c>
      <c r="P37" s="527">
        <f t="shared" si="5"/>
        <v>0.99043440000000005</v>
      </c>
      <c r="Q37" s="527">
        <f t="shared" si="5"/>
        <v>0.99043440000000005</v>
      </c>
      <c r="R37" s="527">
        <f t="shared" si="5"/>
        <v>0.99043440000000005</v>
      </c>
      <c r="S37" s="527">
        <f t="shared" si="5"/>
        <v>0.99043440000000005</v>
      </c>
      <c r="T37" s="527">
        <f t="shared" si="5"/>
        <v>0.99043440000000005</v>
      </c>
      <c r="U37" s="527">
        <f t="shared" si="5"/>
        <v>0.99043440000000005</v>
      </c>
      <c r="V37" s="527">
        <f t="shared" si="5"/>
        <v>0.99043440000000005</v>
      </c>
      <c r="W37" s="543">
        <f>SUM(C37:V37)</f>
        <v>19.808688000000004</v>
      </c>
      <c r="X37" s="528">
        <f>W37/20</f>
        <v>0.99043440000000016</v>
      </c>
    </row>
    <row r="38" spans="1:24">
      <c r="A38" s="524"/>
      <c r="B38" s="112" t="s">
        <v>144</v>
      </c>
      <c r="C38" s="549">
        <f t="shared" ref="C38:V38" si="6">SUM(C37:C37)</f>
        <v>0.99043440000000005</v>
      </c>
      <c r="D38" s="549">
        <f t="shared" si="6"/>
        <v>0.99043440000000005</v>
      </c>
      <c r="E38" s="549">
        <f t="shared" si="6"/>
        <v>0.99043440000000005</v>
      </c>
      <c r="F38" s="549">
        <f t="shared" si="6"/>
        <v>0.99043440000000005</v>
      </c>
      <c r="G38" s="549">
        <f t="shared" si="6"/>
        <v>0.99043440000000005</v>
      </c>
      <c r="H38" s="549">
        <f t="shared" si="6"/>
        <v>0.99043440000000005</v>
      </c>
      <c r="I38" s="549">
        <f t="shared" si="6"/>
        <v>0.99043440000000005</v>
      </c>
      <c r="J38" s="549">
        <f t="shared" si="6"/>
        <v>0.99043440000000005</v>
      </c>
      <c r="K38" s="549">
        <f t="shared" si="6"/>
        <v>0.99043440000000005</v>
      </c>
      <c r="L38" s="549">
        <f t="shared" si="6"/>
        <v>0.99043440000000005</v>
      </c>
      <c r="M38" s="549">
        <f t="shared" si="6"/>
        <v>0.99043440000000005</v>
      </c>
      <c r="N38" s="549">
        <f t="shared" si="6"/>
        <v>0.99043440000000005</v>
      </c>
      <c r="O38" s="549">
        <f t="shared" si="6"/>
        <v>0.99043440000000005</v>
      </c>
      <c r="P38" s="549">
        <f t="shared" si="6"/>
        <v>0.99043440000000005</v>
      </c>
      <c r="Q38" s="549">
        <f t="shared" si="6"/>
        <v>0.99043440000000005</v>
      </c>
      <c r="R38" s="549">
        <f t="shared" si="6"/>
        <v>0.99043440000000005</v>
      </c>
      <c r="S38" s="549">
        <f t="shared" si="6"/>
        <v>0.99043440000000005</v>
      </c>
      <c r="T38" s="549">
        <f t="shared" si="6"/>
        <v>0.99043440000000005</v>
      </c>
      <c r="U38" s="549">
        <f t="shared" si="6"/>
        <v>0.99043440000000005</v>
      </c>
      <c r="V38" s="549">
        <f t="shared" si="6"/>
        <v>0.99043440000000005</v>
      </c>
      <c r="W38" s="544">
        <f>SUM(C38:V38)</f>
        <v>19.808688000000004</v>
      </c>
      <c r="X38" s="131">
        <f>W38/20</f>
        <v>0.99043440000000016</v>
      </c>
    </row>
    <row r="39" spans="1:24" s="343" customFormat="1">
      <c r="A39" s="129"/>
      <c r="B39" s="536" t="s">
        <v>146</v>
      </c>
      <c r="C39" s="530">
        <v>0.96618357487922713</v>
      </c>
      <c r="D39" s="530">
        <v>0.93351070036640305</v>
      </c>
      <c r="E39" s="530">
        <v>0.90194270566802237</v>
      </c>
      <c r="F39" s="530">
        <v>0.87144222769857238</v>
      </c>
      <c r="G39" s="530">
        <v>0.84197316685852419</v>
      </c>
      <c r="H39" s="530">
        <v>0.81350064430775282</v>
      </c>
      <c r="I39" s="530">
        <v>0.78599096068381913</v>
      </c>
      <c r="J39" s="530">
        <v>0.75941155621625056</v>
      </c>
      <c r="K39" s="530">
        <v>0.73373097218961414</v>
      </c>
      <c r="L39" s="530">
        <v>0.70891881370977217</v>
      </c>
      <c r="M39" s="530">
        <v>0.68494571372924851</v>
      </c>
      <c r="N39" s="530">
        <v>0.66178329828912896</v>
      </c>
      <c r="O39" s="530">
        <v>0.63940415293635666</v>
      </c>
      <c r="P39" s="530">
        <v>0.61778179027667302</v>
      </c>
      <c r="Q39" s="530">
        <v>0.59689061862480497</v>
      </c>
      <c r="R39" s="530">
        <v>0.57670591171478747</v>
      </c>
      <c r="S39" s="530">
        <v>0.55720377943457733</v>
      </c>
      <c r="T39" s="530">
        <v>0.53836113955031628</v>
      </c>
      <c r="U39" s="530">
        <v>0.52015569038677911</v>
      </c>
      <c r="V39" s="530">
        <v>0.50256588443167061</v>
      </c>
      <c r="W39" s="543"/>
      <c r="X39" s="531"/>
    </row>
    <row r="40" spans="1:24" s="358" customFormat="1">
      <c r="A40" s="129"/>
      <c r="B40" s="138" t="s">
        <v>1069</v>
      </c>
      <c r="C40" s="132">
        <f>C39*C38</f>
        <v>0.9569414492753624</v>
      </c>
      <c r="D40" s="132">
        <f t="shared" ref="D40:V40" si="7">D39*D38</f>
        <v>0.92458111041097824</v>
      </c>
      <c r="E40" s="132">
        <f t="shared" si="7"/>
        <v>0.89331508252268443</v>
      </c>
      <c r="F40" s="132">
        <f t="shared" si="7"/>
        <v>0.86310635992529894</v>
      </c>
      <c r="G40" s="132">
        <f t="shared" si="7"/>
        <v>0.83391918833362233</v>
      </c>
      <c r="H40" s="132">
        <f t="shared" si="7"/>
        <v>0.80571902254456262</v>
      </c>
      <c r="I40" s="132">
        <f t="shared" si="7"/>
        <v>0.77847248555030202</v>
      </c>
      <c r="J40" s="132">
        <f t="shared" si="7"/>
        <v>0.75214732903410841</v>
      </c>
      <c r="K40" s="132">
        <f t="shared" si="7"/>
        <v>0.72671239520203723</v>
      </c>
      <c r="L40" s="132">
        <f t="shared" si="7"/>
        <v>0.70213757990534997</v>
      </c>
      <c r="M40" s="132">
        <f t="shared" si="7"/>
        <v>0.67839379701000002</v>
      </c>
      <c r="N40" s="132">
        <f t="shared" si="7"/>
        <v>0.6554529439710145</v>
      </c>
      <c r="O40" s="132">
        <f t="shared" si="7"/>
        <v>0.6332878685710287</v>
      </c>
      <c r="P40" s="132">
        <f t="shared" si="7"/>
        <v>0.61187233678360253</v>
      </c>
      <c r="Q40" s="132">
        <f t="shared" si="7"/>
        <v>0.59118100172328758</v>
      </c>
      <c r="R40" s="132">
        <f t="shared" si="7"/>
        <v>0.57118937364568856</v>
      </c>
      <c r="S40" s="132">
        <f t="shared" si="7"/>
        <v>0.55187379096201794</v>
      </c>
      <c r="T40" s="132">
        <f t="shared" si="7"/>
        <v>0.53321139223383385</v>
      </c>
      <c r="U40" s="132">
        <f t="shared" si="7"/>
        <v>0.51518008911481539</v>
      </c>
      <c r="V40" s="132">
        <f t="shared" si="7"/>
        <v>0.49775854020755106</v>
      </c>
      <c r="W40" s="544">
        <f>SUM(C40:V40)</f>
        <v>14.076453136927146</v>
      </c>
      <c r="X40" s="131"/>
    </row>
    <row r="41" spans="1:24" ht="13.5" thickBot="1">
      <c r="A41" s="532"/>
      <c r="B41" s="533"/>
      <c r="C41" s="537"/>
      <c r="D41" s="537"/>
      <c r="E41" s="537"/>
      <c r="F41" s="537"/>
      <c r="G41" s="537"/>
      <c r="H41" s="537"/>
      <c r="I41" s="537"/>
      <c r="J41" s="537"/>
      <c r="K41" s="537"/>
      <c r="L41" s="537"/>
      <c r="M41" s="537"/>
      <c r="N41" s="537"/>
      <c r="O41" s="537"/>
      <c r="P41" s="537"/>
      <c r="Q41" s="537"/>
      <c r="R41" s="537"/>
      <c r="S41" s="537"/>
      <c r="T41" s="537"/>
      <c r="U41" s="537"/>
      <c r="V41" s="537"/>
      <c r="W41" s="545"/>
      <c r="X41" s="535"/>
    </row>
    <row r="42" spans="1:24">
      <c r="A42" s="126" t="s">
        <v>386</v>
      </c>
      <c r="B42" s="133"/>
      <c r="C42" s="522"/>
      <c r="D42" s="522"/>
      <c r="E42" s="522"/>
      <c r="F42" s="522"/>
      <c r="G42" s="522"/>
      <c r="H42" s="522"/>
      <c r="I42" s="522"/>
      <c r="J42" s="522"/>
      <c r="K42" s="522"/>
      <c r="L42" s="522"/>
      <c r="M42" s="522"/>
      <c r="N42" s="522"/>
      <c r="O42" s="522"/>
      <c r="P42" s="522"/>
      <c r="Q42" s="522"/>
      <c r="R42" s="522"/>
      <c r="S42" s="522"/>
      <c r="T42" s="522"/>
      <c r="U42" s="522"/>
      <c r="V42" s="522"/>
      <c r="W42" s="541"/>
      <c r="X42" s="523"/>
    </row>
    <row r="43" spans="1:24">
      <c r="B43" s="112"/>
      <c r="C43" s="257"/>
      <c r="D43" s="257"/>
      <c r="E43" s="257"/>
      <c r="F43" s="257"/>
      <c r="G43" s="257"/>
      <c r="H43" s="257"/>
      <c r="I43" s="257"/>
      <c r="J43" s="257"/>
      <c r="K43" s="257"/>
      <c r="L43" s="257"/>
      <c r="M43" s="257"/>
      <c r="N43" s="257"/>
      <c r="O43" s="257"/>
      <c r="P43" s="257"/>
      <c r="Q43" s="257"/>
      <c r="R43" s="257"/>
      <c r="S43" s="257"/>
      <c r="T43" s="257"/>
      <c r="U43" s="257"/>
      <c r="V43" s="257"/>
      <c r="W43" s="542"/>
      <c r="X43" s="525"/>
    </row>
    <row r="44" spans="1:24">
      <c r="A44" s="126"/>
      <c r="B44" s="127" t="s">
        <v>208</v>
      </c>
      <c r="C44" s="527"/>
      <c r="D44" s="527"/>
      <c r="E44" s="527"/>
      <c r="F44" s="527"/>
      <c r="G44" s="527"/>
      <c r="H44" s="527"/>
      <c r="I44" s="527"/>
      <c r="J44" s="527"/>
      <c r="K44" s="527"/>
      <c r="L44" s="527"/>
      <c r="M44" s="527"/>
      <c r="N44" s="527"/>
      <c r="O44" s="527"/>
      <c r="P44" s="527"/>
      <c r="Q44" s="527"/>
      <c r="R44" s="527"/>
      <c r="S44" s="527"/>
      <c r="T44" s="527"/>
      <c r="U44" s="527"/>
      <c r="V44" s="527"/>
      <c r="W44" s="543"/>
      <c r="X44" s="528"/>
    </row>
    <row r="45" spans="1:24">
      <c r="A45" s="126"/>
      <c r="B45" s="128" t="s">
        <v>150</v>
      </c>
      <c r="C45" s="527"/>
      <c r="D45" s="527"/>
      <c r="E45" s="527"/>
      <c r="F45" s="527"/>
      <c r="G45" s="527"/>
      <c r="H45" s="527"/>
      <c r="I45" s="527"/>
      <c r="J45" s="527"/>
      <c r="K45" s="527"/>
      <c r="L45" s="527"/>
      <c r="M45" s="527"/>
      <c r="N45" s="527"/>
      <c r="O45" s="527"/>
      <c r="P45" s="527"/>
      <c r="Q45" s="527"/>
      <c r="R45" s="527"/>
      <c r="S45" s="527"/>
      <c r="T45" s="527"/>
      <c r="U45" s="527"/>
      <c r="V45" s="527"/>
      <c r="W45" s="543"/>
      <c r="X45" s="528"/>
    </row>
    <row r="46" spans="1:24" ht="51">
      <c r="A46" s="126"/>
      <c r="B46" s="526" t="s">
        <v>213</v>
      </c>
      <c r="C46" s="527">
        <f>'28. Total Costs - Reg &amp; Nat'!$H$25</f>
        <v>0.84499999999999997</v>
      </c>
      <c r="D46" s="527">
        <f>'28. Total Costs - Reg &amp; Nat'!$H$25</f>
        <v>0.84499999999999997</v>
      </c>
      <c r="E46" s="527">
        <f>'28. Total Costs - Reg &amp; Nat'!$H$25</f>
        <v>0.84499999999999997</v>
      </c>
      <c r="F46" s="527">
        <f>'28. Total Costs - Reg &amp; Nat'!$H$25</f>
        <v>0.84499999999999997</v>
      </c>
      <c r="G46" s="527">
        <f>'28. Total Costs - Reg &amp; Nat'!$H$25</f>
        <v>0.84499999999999997</v>
      </c>
      <c r="H46" s="527">
        <f>'28. Total Costs - Reg &amp; Nat'!$H$25</f>
        <v>0.84499999999999997</v>
      </c>
      <c r="I46" s="527">
        <f>'28. Total Costs - Reg &amp; Nat'!$H$25</f>
        <v>0.84499999999999997</v>
      </c>
      <c r="J46" s="527">
        <f>'28. Total Costs - Reg &amp; Nat'!$H$25</f>
        <v>0.84499999999999997</v>
      </c>
      <c r="K46" s="527">
        <f>'28. Total Costs - Reg &amp; Nat'!$H$25</f>
        <v>0.84499999999999997</v>
      </c>
      <c r="L46" s="527">
        <f>'28. Total Costs - Reg &amp; Nat'!$H$25</f>
        <v>0.84499999999999997</v>
      </c>
      <c r="M46" s="527">
        <f>'28. Total Costs - Reg &amp; Nat'!$H$25</f>
        <v>0.84499999999999997</v>
      </c>
      <c r="N46" s="527">
        <f>'28. Total Costs - Reg &amp; Nat'!$H$25</f>
        <v>0.84499999999999997</v>
      </c>
      <c r="O46" s="527">
        <f>'28. Total Costs - Reg &amp; Nat'!$H$25</f>
        <v>0.84499999999999997</v>
      </c>
      <c r="P46" s="527">
        <f>'28. Total Costs - Reg &amp; Nat'!$H$25</f>
        <v>0.84499999999999997</v>
      </c>
      <c r="Q46" s="527">
        <f>'28. Total Costs - Reg &amp; Nat'!$H$25</f>
        <v>0.84499999999999997</v>
      </c>
      <c r="R46" s="527">
        <f>'28. Total Costs - Reg &amp; Nat'!$H$25</f>
        <v>0.84499999999999997</v>
      </c>
      <c r="S46" s="527">
        <f>'28. Total Costs - Reg &amp; Nat'!$H$25</f>
        <v>0.84499999999999997</v>
      </c>
      <c r="T46" s="527">
        <f>'28. Total Costs - Reg &amp; Nat'!$H$25</f>
        <v>0.84499999999999997</v>
      </c>
      <c r="U46" s="527">
        <f>'28. Total Costs - Reg &amp; Nat'!$H$25</f>
        <v>0.84499999999999997</v>
      </c>
      <c r="V46" s="527">
        <f>'28. Total Costs - Reg &amp; Nat'!$H$25</f>
        <v>0.84499999999999997</v>
      </c>
      <c r="W46" s="543">
        <f>SUM(C46:V46)</f>
        <v>16.900000000000002</v>
      </c>
      <c r="X46" s="528">
        <f t="shared" ref="X46:X51" si="8">W46/20</f>
        <v>0.84500000000000008</v>
      </c>
    </row>
    <row r="47" spans="1:24" ht="25.5">
      <c r="A47" s="126"/>
      <c r="B47" s="526" t="s">
        <v>326</v>
      </c>
      <c r="C47" s="527">
        <f>'28. Total Costs - Reg &amp; Nat'!$H$28</f>
        <v>2.5000000000000001E-3</v>
      </c>
      <c r="D47" s="527">
        <f>'28. Total Costs - Reg &amp; Nat'!$H$28</f>
        <v>2.5000000000000001E-3</v>
      </c>
      <c r="E47" s="527">
        <f>'28. Total Costs - Reg &amp; Nat'!$H$28</f>
        <v>2.5000000000000001E-3</v>
      </c>
      <c r="F47" s="527">
        <f>'28. Total Costs - Reg &amp; Nat'!$H$28</f>
        <v>2.5000000000000001E-3</v>
      </c>
      <c r="G47" s="527">
        <f>'28. Total Costs - Reg &amp; Nat'!$H$28</f>
        <v>2.5000000000000001E-3</v>
      </c>
      <c r="H47" s="527">
        <f>'28. Total Costs - Reg &amp; Nat'!$H$28</f>
        <v>2.5000000000000001E-3</v>
      </c>
      <c r="I47" s="527">
        <f>'28. Total Costs - Reg &amp; Nat'!$H$28</f>
        <v>2.5000000000000001E-3</v>
      </c>
      <c r="J47" s="527">
        <f>'28. Total Costs - Reg &amp; Nat'!$H$28</f>
        <v>2.5000000000000001E-3</v>
      </c>
      <c r="K47" s="527">
        <f>'28. Total Costs - Reg &amp; Nat'!$H$28</f>
        <v>2.5000000000000001E-3</v>
      </c>
      <c r="L47" s="527">
        <f>'28. Total Costs - Reg &amp; Nat'!$H$28</f>
        <v>2.5000000000000001E-3</v>
      </c>
      <c r="M47" s="527">
        <f>'28. Total Costs - Reg &amp; Nat'!$H$28</f>
        <v>2.5000000000000001E-3</v>
      </c>
      <c r="N47" s="527">
        <f>'28. Total Costs - Reg &amp; Nat'!$H$28</f>
        <v>2.5000000000000001E-3</v>
      </c>
      <c r="O47" s="527">
        <f>'28. Total Costs - Reg &amp; Nat'!$H$28</f>
        <v>2.5000000000000001E-3</v>
      </c>
      <c r="P47" s="527">
        <f>'28. Total Costs - Reg &amp; Nat'!$H$28</f>
        <v>2.5000000000000001E-3</v>
      </c>
      <c r="Q47" s="527">
        <f>'28. Total Costs - Reg &amp; Nat'!$H$28</f>
        <v>2.5000000000000001E-3</v>
      </c>
      <c r="R47" s="527">
        <f>'28. Total Costs - Reg &amp; Nat'!$H$28</f>
        <v>2.5000000000000001E-3</v>
      </c>
      <c r="S47" s="527">
        <f>'28. Total Costs - Reg &amp; Nat'!$H$28</f>
        <v>2.5000000000000001E-3</v>
      </c>
      <c r="T47" s="527">
        <f>'28. Total Costs - Reg &amp; Nat'!$H$28</f>
        <v>2.5000000000000001E-3</v>
      </c>
      <c r="U47" s="527">
        <f>'28. Total Costs - Reg &amp; Nat'!$H$28</f>
        <v>2.5000000000000001E-3</v>
      </c>
      <c r="V47" s="527">
        <f>'28. Total Costs - Reg &amp; Nat'!$H$28</f>
        <v>2.5000000000000001E-3</v>
      </c>
      <c r="W47" s="543">
        <f>SUM(C47:V47)</f>
        <v>5.000000000000001E-2</v>
      </c>
      <c r="X47" s="528">
        <f t="shared" si="8"/>
        <v>2.5000000000000005E-3</v>
      </c>
    </row>
    <row r="48" spans="1:24">
      <c r="A48" s="126"/>
      <c r="B48" s="526"/>
      <c r="C48" s="527"/>
      <c r="D48" s="527"/>
      <c r="E48" s="527"/>
      <c r="F48" s="527"/>
      <c r="G48" s="527"/>
      <c r="H48" s="527"/>
      <c r="I48" s="527"/>
      <c r="J48" s="527"/>
      <c r="K48" s="527"/>
      <c r="L48" s="527"/>
      <c r="M48" s="527"/>
      <c r="N48" s="527"/>
      <c r="O48" s="527"/>
      <c r="P48" s="527"/>
      <c r="Q48" s="527"/>
      <c r="R48" s="527"/>
      <c r="S48" s="527"/>
      <c r="T48" s="527"/>
      <c r="U48" s="527"/>
      <c r="V48" s="527"/>
      <c r="W48" s="543"/>
      <c r="X48" s="528"/>
    </row>
    <row r="49" spans="1:24">
      <c r="A49" s="126"/>
      <c r="B49" s="529" t="s">
        <v>151</v>
      </c>
      <c r="C49" s="527"/>
      <c r="D49" s="527"/>
      <c r="E49" s="527"/>
      <c r="F49" s="527"/>
      <c r="G49" s="527"/>
      <c r="H49" s="527"/>
      <c r="I49" s="527"/>
      <c r="J49" s="527"/>
      <c r="K49" s="527"/>
      <c r="L49" s="527"/>
      <c r="M49" s="527"/>
      <c r="N49" s="527"/>
      <c r="O49" s="527"/>
      <c r="P49" s="527"/>
      <c r="Q49" s="527"/>
      <c r="R49" s="527"/>
      <c r="S49" s="527"/>
      <c r="T49" s="527"/>
      <c r="U49" s="527"/>
      <c r="V49" s="527"/>
      <c r="W49" s="543"/>
      <c r="X49" s="528"/>
    </row>
    <row r="50" spans="1:24" ht="38.25">
      <c r="A50" s="126"/>
      <c r="B50" s="526" t="s">
        <v>212</v>
      </c>
      <c r="C50" s="527">
        <f>'28. Total Costs - Reg &amp; Nat'!$H$26</f>
        <v>0.69340716000000002</v>
      </c>
      <c r="D50" s="527">
        <f>'28. Total Costs - Reg &amp; Nat'!$H$26</f>
        <v>0.69340716000000002</v>
      </c>
      <c r="E50" s="527">
        <f>'28. Total Costs - Reg &amp; Nat'!$H$26</f>
        <v>0.69340716000000002</v>
      </c>
      <c r="F50" s="527">
        <f>'28. Total Costs - Reg &amp; Nat'!$H$26</f>
        <v>0.69340716000000002</v>
      </c>
      <c r="G50" s="527">
        <f>'28. Total Costs - Reg &amp; Nat'!$H$26</f>
        <v>0.69340716000000002</v>
      </c>
      <c r="H50" s="527">
        <f>'28. Total Costs - Reg &amp; Nat'!$H$26</f>
        <v>0.69340716000000002</v>
      </c>
      <c r="I50" s="527">
        <f>'28. Total Costs - Reg &amp; Nat'!$H$26</f>
        <v>0.69340716000000002</v>
      </c>
      <c r="J50" s="527">
        <f>'28. Total Costs - Reg &amp; Nat'!$H$26</f>
        <v>0.69340716000000002</v>
      </c>
      <c r="K50" s="527">
        <f>'28. Total Costs - Reg &amp; Nat'!$H$26</f>
        <v>0.69340716000000002</v>
      </c>
      <c r="L50" s="527">
        <f>'28. Total Costs - Reg &amp; Nat'!$H$26</f>
        <v>0.69340716000000002</v>
      </c>
      <c r="M50" s="527">
        <f>'28. Total Costs - Reg &amp; Nat'!$H$26</f>
        <v>0.69340716000000002</v>
      </c>
      <c r="N50" s="527">
        <f>'28. Total Costs - Reg &amp; Nat'!$H$26</f>
        <v>0.69340716000000002</v>
      </c>
      <c r="O50" s="527">
        <f>'28. Total Costs - Reg &amp; Nat'!$H$26</f>
        <v>0.69340716000000002</v>
      </c>
      <c r="P50" s="527">
        <f>'28. Total Costs - Reg &amp; Nat'!$H$26</f>
        <v>0.69340716000000002</v>
      </c>
      <c r="Q50" s="527">
        <f>'28. Total Costs - Reg &amp; Nat'!$H$26</f>
        <v>0.69340716000000002</v>
      </c>
      <c r="R50" s="527">
        <f>'28. Total Costs - Reg &amp; Nat'!$H$26</f>
        <v>0.69340716000000002</v>
      </c>
      <c r="S50" s="527">
        <f>'28. Total Costs - Reg &amp; Nat'!$H$26</f>
        <v>0.69340716000000002</v>
      </c>
      <c r="T50" s="527">
        <f>'28. Total Costs - Reg &amp; Nat'!$H$26</f>
        <v>0.69340716000000002</v>
      </c>
      <c r="U50" s="527">
        <f>'28. Total Costs - Reg &amp; Nat'!$H$26</f>
        <v>0.69340716000000002</v>
      </c>
      <c r="V50" s="527">
        <f>'28. Total Costs - Reg &amp; Nat'!$H$26</f>
        <v>0.69340716000000002</v>
      </c>
      <c r="W50" s="543">
        <f>SUM(C50:V50)</f>
        <v>13.868143199999995</v>
      </c>
      <c r="X50" s="528">
        <f t="shared" si="8"/>
        <v>0.6934071599999998</v>
      </c>
    </row>
    <row r="51" spans="1:24">
      <c r="A51" s="126"/>
      <c r="B51" s="526" t="s">
        <v>199</v>
      </c>
      <c r="C51" s="527">
        <f>'28. Total Costs - Reg &amp; Nat'!$H$27</f>
        <v>0.71333999999999997</v>
      </c>
      <c r="D51" s="527">
        <f>'28. Total Costs - Reg &amp; Nat'!$H$27</f>
        <v>0.71333999999999997</v>
      </c>
      <c r="E51" s="527">
        <f>'28. Total Costs - Reg &amp; Nat'!$H$27</f>
        <v>0.71333999999999997</v>
      </c>
      <c r="F51" s="527">
        <f>'28. Total Costs - Reg &amp; Nat'!$H$27</f>
        <v>0.71333999999999997</v>
      </c>
      <c r="G51" s="527">
        <f>'28. Total Costs - Reg &amp; Nat'!$H$27</f>
        <v>0.71333999999999997</v>
      </c>
      <c r="H51" s="527">
        <f>'28. Total Costs - Reg &amp; Nat'!$H$27</f>
        <v>0.71333999999999997</v>
      </c>
      <c r="I51" s="527">
        <f>'28. Total Costs - Reg &amp; Nat'!$H$27</f>
        <v>0.71333999999999997</v>
      </c>
      <c r="J51" s="527">
        <f>'28. Total Costs - Reg &amp; Nat'!$H$27</f>
        <v>0.71333999999999997</v>
      </c>
      <c r="K51" s="527">
        <f>'28. Total Costs - Reg &amp; Nat'!$H$27</f>
        <v>0.71333999999999997</v>
      </c>
      <c r="L51" s="527">
        <f>'28. Total Costs - Reg &amp; Nat'!$H$27</f>
        <v>0.71333999999999997</v>
      </c>
      <c r="M51" s="527">
        <f>'28. Total Costs - Reg &amp; Nat'!$H$27</f>
        <v>0.71333999999999997</v>
      </c>
      <c r="N51" s="527">
        <f>'28. Total Costs - Reg &amp; Nat'!$H$27</f>
        <v>0.71333999999999997</v>
      </c>
      <c r="O51" s="527">
        <f>'28. Total Costs - Reg &amp; Nat'!$H$27</f>
        <v>0.71333999999999997</v>
      </c>
      <c r="P51" s="527">
        <f>'28. Total Costs - Reg &amp; Nat'!$H$27</f>
        <v>0.71333999999999997</v>
      </c>
      <c r="Q51" s="527">
        <f>'28. Total Costs - Reg &amp; Nat'!$H$27</f>
        <v>0.71333999999999997</v>
      </c>
      <c r="R51" s="527">
        <f>'28. Total Costs - Reg &amp; Nat'!$H$27</f>
        <v>0.71333999999999997</v>
      </c>
      <c r="S51" s="527">
        <f>'28. Total Costs - Reg &amp; Nat'!$H$27</f>
        <v>0.71333999999999997</v>
      </c>
      <c r="T51" s="527">
        <f>'28. Total Costs - Reg &amp; Nat'!$H$27</f>
        <v>0.71333999999999997</v>
      </c>
      <c r="U51" s="527">
        <f>'28. Total Costs - Reg &amp; Nat'!$H$27</f>
        <v>0.71333999999999997</v>
      </c>
      <c r="V51" s="527">
        <f>'28. Total Costs - Reg &amp; Nat'!$H$27</f>
        <v>0.71333999999999997</v>
      </c>
      <c r="W51" s="543">
        <f>SUM(C51:V51)</f>
        <v>14.266800000000002</v>
      </c>
      <c r="X51" s="528">
        <f t="shared" si="8"/>
        <v>0.71334000000000009</v>
      </c>
    </row>
    <row r="52" spans="1:24">
      <c r="A52" s="126"/>
      <c r="B52" s="526"/>
      <c r="C52" s="527"/>
      <c r="D52" s="527"/>
      <c r="E52" s="527"/>
      <c r="F52" s="527"/>
      <c r="G52" s="527"/>
      <c r="H52" s="527"/>
      <c r="I52" s="527"/>
      <c r="J52" s="527"/>
      <c r="K52" s="527"/>
      <c r="L52" s="527"/>
      <c r="M52" s="527"/>
      <c r="N52" s="527"/>
      <c r="O52" s="527"/>
      <c r="P52" s="527"/>
      <c r="Q52" s="527"/>
      <c r="R52" s="527"/>
      <c r="S52" s="527"/>
      <c r="T52" s="527"/>
      <c r="U52" s="527"/>
      <c r="V52" s="527"/>
      <c r="W52" s="543"/>
      <c r="X52" s="528"/>
    </row>
    <row r="53" spans="1:24">
      <c r="A53" s="126"/>
      <c r="B53" s="257" t="s">
        <v>1110</v>
      </c>
      <c r="C53" s="527">
        <v>0</v>
      </c>
      <c r="D53" s="527">
        <v>0</v>
      </c>
      <c r="E53" s="527">
        <v>0</v>
      </c>
      <c r="F53" s="527">
        <v>0</v>
      </c>
      <c r="G53" s="527">
        <v>0</v>
      </c>
      <c r="H53" s="527">
        <v>0</v>
      </c>
      <c r="I53" s="527">
        <v>0</v>
      </c>
      <c r="J53" s="527">
        <v>0</v>
      </c>
      <c r="K53" s="527">
        <v>0</v>
      </c>
      <c r="L53" s="527">
        <v>0</v>
      </c>
      <c r="M53" s="527">
        <v>0</v>
      </c>
      <c r="N53" s="527">
        <v>0</v>
      </c>
      <c r="O53" s="527">
        <v>0</v>
      </c>
      <c r="P53" s="527">
        <v>0</v>
      </c>
      <c r="Q53" s="527">
        <v>0</v>
      </c>
      <c r="R53" s="527">
        <v>0</v>
      </c>
      <c r="S53" s="527">
        <v>0</v>
      </c>
      <c r="T53" s="527">
        <v>0</v>
      </c>
      <c r="U53" s="527">
        <v>0</v>
      </c>
      <c r="V53" s="527">
        <v>0</v>
      </c>
      <c r="W53" s="543">
        <f>SUM(C53:V53)</f>
        <v>0</v>
      </c>
      <c r="X53" s="528">
        <f>W53/20</f>
        <v>0</v>
      </c>
    </row>
    <row r="54" spans="1:24">
      <c r="A54" s="524"/>
      <c r="B54" s="257" t="s">
        <v>149</v>
      </c>
      <c r="C54" s="527">
        <f t="shared" ref="C54:V54" si="9">SUM(C46:C51)</f>
        <v>2.2542471599999998</v>
      </c>
      <c r="D54" s="527">
        <f t="shared" si="9"/>
        <v>2.2542471599999998</v>
      </c>
      <c r="E54" s="527">
        <f t="shared" si="9"/>
        <v>2.2542471599999998</v>
      </c>
      <c r="F54" s="527">
        <f t="shared" si="9"/>
        <v>2.2542471599999998</v>
      </c>
      <c r="G54" s="527">
        <f t="shared" si="9"/>
        <v>2.2542471599999998</v>
      </c>
      <c r="H54" s="527">
        <f t="shared" si="9"/>
        <v>2.2542471599999998</v>
      </c>
      <c r="I54" s="527">
        <f t="shared" si="9"/>
        <v>2.2542471599999998</v>
      </c>
      <c r="J54" s="527">
        <f t="shared" si="9"/>
        <v>2.2542471599999998</v>
      </c>
      <c r="K54" s="527">
        <f t="shared" si="9"/>
        <v>2.2542471599999998</v>
      </c>
      <c r="L54" s="527">
        <f t="shared" si="9"/>
        <v>2.2542471599999998</v>
      </c>
      <c r="M54" s="527">
        <f t="shared" si="9"/>
        <v>2.2542471599999998</v>
      </c>
      <c r="N54" s="527">
        <f t="shared" si="9"/>
        <v>2.2542471599999998</v>
      </c>
      <c r="O54" s="527">
        <f t="shared" si="9"/>
        <v>2.2542471599999998</v>
      </c>
      <c r="P54" s="527">
        <f t="shared" si="9"/>
        <v>2.2542471599999998</v>
      </c>
      <c r="Q54" s="527">
        <f t="shared" si="9"/>
        <v>2.2542471599999998</v>
      </c>
      <c r="R54" s="527">
        <f t="shared" si="9"/>
        <v>2.2542471599999998</v>
      </c>
      <c r="S54" s="527">
        <f t="shared" si="9"/>
        <v>2.2542471599999998</v>
      </c>
      <c r="T54" s="527">
        <f t="shared" si="9"/>
        <v>2.2542471599999998</v>
      </c>
      <c r="U54" s="527">
        <f t="shared" si="9"/>
        <v>2.2542471599999998</v>
      </c>
      <c r="V54" s="527">
        <f t="shared" si="9"/>
        <v>2.2542471599999998</v>
      </c>
      <c r="W54" s="543">
        <f>SUM(C54:V54)</f>
        <v>45.084943199999984</v>
      </c>
      <c r="X54" s="528">
        <f>W54/20</f>
        <v>2.2542471599999994</v>
      </c>
    </row>
    <row r="55" spans="1:24">
      <c r="A55" s="524"/>
      <c r="B55" s="112" t="s">
        <v>144</v>
      </c>
      <c r="C55" s="549">
        <f t="shared" ref="C55:V55" si="10">SUM(C54:C54)</f>
        <v>2.2542471599999998</v>
      </c>
      <c r="D55" s="549">
        <f t="shared" si="10"/>
        <v>2.2542471599999998</v>
      </c>
      <c r="E55" s="549">
        <f t="shared" si="10"/>
        <v>2.2542471599999998</v>
      </c>
      <c r="F55" s="549">
        <f t="shared" si="10"/>
        <v>2.2542471599999998</v>
      </c>
      <c r="G55" s="549">
        <f t="shared" si="10"/>
        <v>2.2542471599999998</v>
      </c>
      <c r="H55" s="549">
        <f t="shared" si="10"/>
        <v>2.2542471599999998</v>
      </c>
      <c r="I55" s="549">
        <f t="shared" si="10"/>
        <v>2.2542471599999998</v>
      </c>
      <c r="J55" s="549">
        <f t="shared" si="10"/>
        <v>2.2542471599999998</v>
      </c>
      <c r="K55" s="549">
        <f t="shared" si="10"/>
        <v>2.2542471599999998</v>
      </c>
      <c r="L55" s="549">
        <f t="shared" si="10"/>
        <v>2.2542471599999998</v>
      </c>
      <c r="M55" s="549">
        <f t="shared" si="10"/>
        <v>2.2542471599999998</v>
      </c>
      <c r="N55" s="549">
        <f t="shared" si="10"/>
        <v>2.2542471599999998</v>
      </c>
      <c r="O55" s="549">
        <f t="shared" si="10"/>
        <v>2.2542471599999998</v>
      </c>
      <c r="P55" s="549">
        <f t="shared" si="10"/>
        <v>2.2542471599999998</v>
      </c>
      <c r="Q55" s="549">
        <f t="shared" si="10"/>
        <v>2.2542471599999998</v>
      </c>
      <c r="R55" s="549">
        <f t="shared" si="10"/>
        <v>2.2542471599999998</v>
      </c>
      <c r="S55" s="549">
        <f t="shared" si="10"/>
        <v>2.2542471599999998</v>
      </c>
      <c r="T55" s="549">
        <f t="shared" si="10"/>
        <v>2.2542471599999998</v>
      </c>
      <c r="U55" s="549">
        <f t="shared" si="10"/>
        <v>2.2542471599999998</v>
      </c>
      <c r="V55" s="549">
        <f t="shared" si="10"/>
        <v>2.2542471599999998</v>
      </c>
      <c r="W55" s="544">
        <f>SUM(C55:V55)</f>
        <v>45.084943199999984</v>
      </c>
      <c r="X55" s="131">
        <f>W55/20</f>
        <v>2.2542471599999994</v>
      </c>
    </row>
    <row r="56" spans="1:24" s="343" customFormat="1">
      <c r="A56" s="129"/>
      <c r="B56" s="536" t="s">
        <v>146</v>
      </c>
      <c r="C56" s="530">
        <v>0.96618357487922713</v>
      </c>
      <c r="D56" s="530">
        <v>0.93351070036640305</v>
      </c>
      <c r="E56" s="530">
        <v>0.90194270566802237</v>
      </c>
      <c r="F56" s="530">
        <v>0.87144222769857238</v>
      </c>
      <c r="G56" s="530">
        <v>0.84197316685852419</v>
      </c>
      <c r="H56" s="530">
        <v>0.81350064430775282</v>
      </c>
      <c r="I56" s="530">
        <v>0.78599096068381913</v>
      </c>
      <c r="J56" s="530">
        <v>0.75941155621625056</v>
      </c>
      <c r="K56" s="530">
        <v>0.73373097218961414</v>
      </c>
      <c r="L56" s="530">
        <v>0.70891881370977217</v>
      </c>
      <c r="M56" s="530">
        <v>0.68494571372924851</v>
      </c>
      <c r="N56" s="530">
        <v>0.66178329828912896</v>
      </c>
      <c r="O56" s="530">
        <v>0.63940415293635666</v>
      </c>
      <c r="P56" s="530">
        <v>0.61778179027667302</v>
      </c>
      <c r="Q56" s="530">
        <v>0.59689061862480497</v>
      </c>
      <c r="R56" s="530">
        <v>0.57670591171478747</v>
      </c>
      <c r="S56" s="530">
        <v>0.55720377943457733</v>
      </c>
      <c r="T56" s="530">
        <v>0.53836113955031628</v>
      </c>
      <c r="U56" s="530">
        <v>0.52015569038677911</v>
      </c>
      <c r="V56" s="530">
        <v>0.50256588443167061</v>
      </c>
      <c r="W56" s="543"/>
      <c r="X56" s="531"/>
    </row>
    <row r="57" spans="1:24" s="358" customFormat="1">
      <c r="A57" s="129"/>
      <c r="B57" s="138" t="s">
        <v>1069</v>
      </c>
      <c r="C57" s="132">
        <f>C56*C55</f>
        <v>2.1780165797101447</v>
      </c>
      <c r="D57" s="132">
        <f t="shared" ref="D57:V57" si="11">D56*D55</f>
        <v>2.1043638451305751</v>
      </c>
      <c r="E57" s="132">
        <f t="shared" si="11"/>
        <v>2.0332017827348552</v>
      </c>
      <c r="F57" s="132">
        <f t="shared" si="11"/>
        <v>1.96444616689358</v>
      </c>
      <c r="G57" s="132">
        <f t="shared" si="11"/>
        <v>1.8980156201870342</v>
      </c>
      <c r="H57" s="132">
        <f t="shared" si="11"/>
        <v>1.8338315170889219</v>
      </c>
      <c r="I57" s="132">
        <f t="shared" si="11"/>
        <v>1.7718178909071707</v>
      </c>
      <c r="J57" s="132">
        <f t="shared" si="11"/>
        <v>1.711901343871663</v>
      </c>
      <c r="K57" s="132">
        <f t="shared" si="11"/>
        <v>1.6540109602624764</v>
      </c>
      <c r="L57" s="132">
        <f t="shared" si="11"/>
        <v>1.5980782224758228</v>
      </c>
      <c r="M57" s="132">
        <f t="shared" si="11"/>
        <v>1.5440369299283314</v>
      </c>
      <c r="N57" s="132">
        <f t="shared" si="11"/>
        <v>1.4918231207037016</v>
      </c>
      <c r="O57" s="132">
        <f t="shared" si="11"/>
        <v>1.4413749958489877</v>
      </c>
      <c r="P57" s="132">
        <f t="shared" si="11"/>
        <v>1.3926328462309057</v>
      </c>
      <c r="Q57" s="132">
        <f t="shared" si="11"/>
        <v>1.3455389818656096</v>
      </c>
      <c r="R57" s="132">
        <f t="shared" si="11"/>
        <v>1.3000376636382702</v>
      </c>
      <c r="S57" s="132">
        <f t="shared" si="11"/>
        <v>1.2560750373316623</v>
      </c>
      <c r="T57" s="132">
        <f t="shared" si="11"/>
        <v>1.213599069885664</v>
      </c>
      <c r="U57" s="132">
        <f t="shared" si="11"/>
        <v>1.1725594878122361</v>
      </c>
      <c r="V57" s="132">
        <f t="shared" si="11"/>
        <v>1.1329077176929816</v>
      </c>
      <c r="W57" s="544">
        <f>SUM(C57:V57)</f>
        <v>32.038269780200601</v>
      </c>
      <c r="X57" s="131"/>
    </row>
    <row r="58" spans="1:24" ht="13.5" thickBot="1">
      <c r="A58" s="532"/>
      <c r="B58" s="533"/>
      <c r="C58" s="537"/>
      <c r="D58" s="537"/>
      <c r="E58" s="537"/>
      <c r="F58" s="537"/>
      <c r="G58" s="537"/>
      <c r="H58" s="537"/>
      <c r="I58" s="537"/>
      <c r="J58" s="537"/>
      <c r="K58" s="537"/>
      <c r="L58" s="537"/>
      <c r="M58" s="537"/>
      <c r="N58" s="537"/>
      <c r="O58" s="537"/>
      <c r="P58" s="537"/>
      <c r="Q58" s="537"/>
      <c r="R58" s="537"/>
      <c r="S58" s="537"/>
      <c r="T58" s="537"/>
      <c r="U58" s="537"/>
      <c r="V58" s="537"/>
      <c r="W58" s="545"/>
      <c r="X58" s="535"/>
    </row>
    <row r="59" spans="1:24">
      <c r="A59" s="521"/>
      <c r="B59" s="133"/>
      <c r="C59" s="522"/>
      <c r="D59" s="522"/>
      <c r="E59" s="522"/>
      <c r="F59" s="522"/>
      <c r="G59" s="522"/>
      <c r="H59" s="522"/>
      <c r="I59" s="522"/>
      <c r="J59" s="522"/>
      <c r="K59" s="522"/>
      <c r="L59" s="522"/>
      <c r="M59" s="522"/>
      <c r="N59" s="522"/>
      <c r="O59" s="522"/>
      <c r="P59" s="522"/>
      <c r="Q59" s="522"/>
      <c r="R59" s="522"/>
      <c r="S59" s="522"/>
      <c r="T59" s="522"/>
      <c r="U59" s="522"/>
      <c r="V59" s="522"/>
      <c r="W59" s="541"/>
      <c r="X59" s="523"/>
    </row>
    <row r="60" spans="1:24">
      <c r="A60" s="126" t="s">
        <v>387</v>
      </c>
      <c r="B60" s="112"/>
      <c r="C60" s="257"/>
      <c r="D60" s="257"/>
      <c r="E60" s="257"/>
      <c r="F60" s="257"/>
      <c r="G60" s="257"/>
      <c r="H60" s="257"/>
      <c r="I60" s="257"/>
      <c r="J60" s="257"/>
      <c r="K60" s="257"/>
      <c r="L60" s="257"/>
      <c r="M60" s="257"/>
      <c r="N60" s="257"/>
      <c r="O60" s="257"/>
      <c r="P60" s="257"/>
      <c r="Q60" s="257"/>
      <c r="R60" s="257"/>
      <c r="S60" s="257"/>
      <c r="T60" s="257"/>
      <c r="U60" s="257"/>
      <c r="V60" s="257"/>
      <c r="W60" s="542"/>
      <c r="X60" s="525"/>
    </row>
    <row r="61" spans="1:24">
      <c r="A61" s="126"/>
      <c r="B61" s="526"/>
      <c r="C61" s="527"/>
      <c r="D61" s="527"/>
      <c r="E61" s="527"/>
      <c r="F61" s="527"/>
      <c r="G61" s="527"/>
      <c r="H61" s="527"/>
      <c r="I61" s="527"/>
      <c r="J61" s="527"/>
      <c r="K61" s="527"/>
      <c r="L61" s="527"/>
      <c r="M61" s="527"/>
      <c r="N61" s="527"/>
      <c r="O61" s="527"/>
      <c r="P61" s="527"/>
      <c r="Q61" s="527"/>
      <c r="R61" s="527"/>
      <c r="S61" s="527"/>
      <c r="T61" s="527"/>
      <c r="U61" s="527"/>
      <c r="V61" s="527"/>
      <c r="W61" s="543"/>
      <c r="X61" s="528"/>
    </row>
    <row r="62" spans="1:24">
      <c r="A62" s="126"/>
      <c r="B62" s="127" t="s">
        <v>208</v>
      </c>
      <c r="C62" s="527"/>
      <c r="D62" s="527"/>
      <c r="E62" s="527"/>
      <c r="F62" s="527"/>
      <c r="G62" s="527"/>
      <c r="H62" s="527"/>
      <c r="I62" s="527"/>
      <c r="J62" s="527"/>
      <c r="K62" s="527"/>
      <c r="L62" s="527"/>
      <c r="M62" s="527"/>
      <c r="N62" s="527"/>
      <c r="O62" s="527"/>
      <c r="P62" s="527"/>
      <c r="Q62" s="527"/>
      <c r="R62" s="527"/>
      <c r="S62" s="527"/>
      <c r="T62" s="527"/>
      <c r="U62" s="527"/>
      <c r="V62" s="527"/>
      <c r="W62" s="543"/>
      <c r="X62" s="528"/>
    </row>
    <row r="63" spans="1:24">
      <c r="A63" s="126"/>
      <c r="B63" s="128" t="s">
        <v>150</v>
      </c>
      <c r="C63" s="527"/>
      <c r="D63" s="527"/>
      <c r="E63" s="527"/>
      <c r="F63" s="527"/>
      <c r="G63" s="527"/>
      <c r="H63" s="527"/>
      <c r="I63" s="527"/>
      <c r="J63" s="527"/>
      <c r="K63" s="527"/>
      <c r="L63" s="527"/>
      <c r="M63" s="527"/>
      <c r="N63" s="527"/>
      <c r="O63" s="527"/>
      <c r="P63" s="527"/>
      <c r="Q63" s="527"/>
      <c r="R63" s="527"/>
      <c r="S63" s="527"/>
      <c r="T63" s="527"/>
      <c r="U63" s="527"/>
      <c r="V63" s="527"/>
      <c r="W63" s="543"/>
      <c r="X63" s="528"/>
    </row>
    <row r="64" spans="1:24" ht="51">
      <c r="A64" s="126"/>
      <c r="B64" s="526" t="s">
        <v>213</v>
      </c>
      <c r="C64" s="527">
        <f>'28. Total Costs - Reg &amp; Nat'!$J$25</f>
        <v>0.25800000000000001</v>
      </c>
      <c r="D64" s="527">
        <f>'28. Total Costs - Reg &amp; Nat'!$J$25</f>
        <v>0.25800000000000001</v>
      </c>
      <c r="E64" s="527">
        <f>'28. Total Costs - Reg &amp; Nat'!$J$25</f>
        <v>0.25800000000000001</v>
      </c>
      <c r="F64" s="527">
        <f>'28. Total Costs - Reg &amp; Nat'!$J$25</f>
        <v>0.25800000000000001</v>
      </c>
      <c r="G64" s="527">
        <f>'28. Total Costs - Reg &amp; Nat'!$J$25</f>
        <v>0.25800000000000001</v>
      </c>
      <c r="H64" s="527">
        <f>'28. Total Costs - Reg &amp; Nat'!$J$25</f>
        <v>0.25800000000000001</v>
      </c>
      <c r="I64" s="527">
        <f>'28. Total Costs - Reg &amp; Nat'!$J$25</f>
        <v>0.25800000000000001</v>
      </c>
      <c r="J64" s="527">
        <f>'28. Total Costs - Reg &amp; Nat'!$J$25</f>
        <v>0.25800000000000001</v>
      </c>
      <c r="K64" s="527">
        <f>'28. Total Costs - Reg &amp; Nat'!$J$25</f>
        <v>0.25800000000000001</v>
      </c>
      <c r="L64" s="527">
        <f>'28. Total Costs - Reg &amp; Nat'!$J$25</f>
        <v>0.25800000000000001</v>
      </c>
      <c r="M64" s="527">
        <f>'28. Total Costs - Reg &amp; Nat'!$J$25</f>
        <v>0.25800000000000001</v>
      </c>
      <c r="N64" s="527">
        <f>'28. Total Costs - Reg &amp; Nat'!$J$25</f>
        <v>0.25800000000000001</v>
      </c>
      <c r="O64" s="527">
        <f>'28. Total Costs - Reg &amp; Nat'!$J$25</f>
        <v>0.25800000000000001</v>
      </c>
      <c r="P64" s="527">
        <f>'28. Total Costs - Reg &amp; Nat'!$J$25</f>
        <v>0.25800000000000001</v>
      </c>
      <c r="Q64" s="527">
        <f>'28. Total Costs - Reg &amp; Nat'!$J$25</f>
        <v>0.25800000000000001</v>
      </c>
      <c r="R64" s="527">
        <f>'28. Total Costs - Reg &amp; Nat'!$J$25</f>
        <v>0.25800000000000001</v>
      </c>
      <c r="S64" s="527">
        <f>'28. Total Costs - Reg &amp; Nat'!$J$25</f>
        <v>0.25800000000000001</v>
      </c>
      <c r="T64" s="527">
        <f>'28. Total Costs - Reg &amp; Nat'!$J$25</f>
        <v>0.25800000000000001</v>
      </c>
      <c r="U64" s="527">
        <f>'28. Total Costs - Reg &amp; Nat'!$J$25</f>
        <v>0.25800000000000001</v>
      </c>
      <c r="V64" s="527">
        <f>'28. Total Costs - Reg &amp; Nat'!$J$25</f>
        <v>0.25800000000000001</v>
      </c>
      <c r="W64" s="543">
        <f>SUM(C64:V64)</f>
        <v>5.16</v>
      </c>
      <c r="X64" s="528">
        <f t="shared" ref="X64:X69" si="12">W64/20</f>
        <v>0.25800000000000001</v>
      </c>
    </row>
    <row r="65" spans="1:24" ht="25.5">
      <c r="A65" s="126"/>
      <c r="B65" s="526" t="s">
        <v>326</v>
      </c>
      <c r="C65" s="527">
        <f>'28. Total Costs - Reg &amp; Nat'!$J$28</f>
        <v>1E-3</v>
      </c>
      <c r="D65" s="527">
        <f>'28. Total Costs - Reg &amp; Nat'!$J$28</f>
        <v>1E-3</v>
      </c>
      <c r="E65" s="527">
        <f>'28. Total Costs - Reg &amp; Nat'!$J$28</f>
        <v>1E-3</v>
      </c>
      <c r="F65" s="527">
        <f>'28. Total Costs - Reg &amp; Nat'!$J$28</f>
        <v>1E-3</v>
      </c>
      <c r="G65" s="527">
        <f>'28. Total Costs - Reg &amp; Nat'!$J$28</f>
        <v>1E-3</v>
      </c>
      <c r="H65" s="527">
        <f>'28. Total Costs - Reg &amp; Nat'!$J$28</f>
        <v>1E-3</v>
      </c>
      <c r="I65" s="527">
        <f>'28. Total Costs - Reg &amp; Nat'!$J$28</f>
        <v>1E-3</v>
      </c>
      <c r="J65" s="527">
        <f>'28. Total Costs - Reg &amp; Nat'!$J$28</f>
        <v>1E-3</v>
      </c>
      <c r="K65" s="527">
        <f>'28. Total Costs - Reg &amp; Nat'!$J$28</f>
        <v>1E-3</v>
      </c>
      <c r="L65" s="527">
        <f>'28. Total Costs - Reg &amp; Nat'!$J$28</f>
        <v>1E-3</v>
      </c>
      <c r="M65" s="527">
        <f>'28. Total Costs - Reg &amp; Nat'!$J$28</f>
        <v>1E-3</v>
      </c>
      <c r="N65" s="527">
        <f>'28. Total Costs - Reg &amp; Nat'!$J$28</f>
        <v>1E-3</v>
      </c>
      <c r="O65" s="527">
        <f>'28. Total Costs - Reg &amp; Nat'!$J$28</f>
        <v>1E-3</v>
      </c>
      <c r="P65" s="527">
        <f>'28. Total Costs - Reg &amp; Nat'!$J$28</f>
        <v>1E-3</v>
      </c>
      <c r="Q65" s="527">
        <f>'28. Total Costs - Reg &amp; Nat'!$J$28</f>
        <v>1E-3</v>
      </c>
      <c r="R65" s="527">
        <f>'28. Total Costs - Reg &amp; Nat'!$J$28</f>
        <v>1E-3</v>
      </c>
      <c r="S65" s="527">
        <f>'28. Total Costs - Reg &amp; Nat'!$J$28</f>
        <v>1E-3</v>
      </c>
      <c r="T65" s="527">
        <f>'28. Total Costs - Reg &amp; Nat'!$J$28</f>
        <v>1E-3</v>
      </c>
      <c r="U65" s="527">
        <f>'28. Total Costs - Reg &amp; Nat'!$J$28</f>
        <v>1E-3</v>
      </c>
      <c r="V65" s="527">
        <f>'28. Total Costs - Reg &amp; Nat'!$J$28</f>
        <v>1E-3</v>
      </c>
      <c r="W65" s="543">
        <f>SUM(C65:V65)</f>
        <v>2.0000000000000011E-2</v>
      </c>
      <c r="X65" s="528">
        <f t="shared" si="12"/>
        <v>1.0000000000000005E-3</v>
      </c>
    </row>
    <row r="66" spans="1:24">
      <c r="A66" s="126"/>
      <c r="B66" s="526"/>
      <c r="C66" s="527"/>
      <c r="D66" s="527"/>
      <c r="E66" s="527"/>
      <c r="F66" s="527"/>
      <c r="G66" s="527"/>
      <c r="H66" s="527"/>
      <c r="I66" s="527"/>
      <c r="J66" s="527"/>
      <c r="K66" s="527"/>
      <c r="L66" s="527"/>
      <c r="M66" s="527"/>
      <c r="N66" s="527"/>
      <c r="O66" s="527"/>
      <c r="P66" s="527"/>
      <c r="Q66" s="527"/>
      <c r="R66" s="527"/>
      <c r="S66" s="527"/>
      <c r="T66" s="527"/>
      <c r="U66" s="527"/>
      <c r="V66" s="527"/>
      <c r="W66" s="543"/>
      <c r="X66" s="528"/>
    </row>
    <row r="67" spans="1:24">
      <c r="A67" s="126"/>
      <c r="B67" s="529" t="s">
        <v>151</v>
      </c>
      <c r="C67" s="527"/>
      <c r="D67" s="527"/>
      <c r="E67" s="527"/>
      <c r="F67" s="527"/>
      <c r="G67" s="527"/>
      <c r="H67" s="527"/>
      <c r="I67" s="527"/>
      <c r="J67" s="527"/>
      <c r="K67" s="527"/>
      <c r="L67" s="527"/>
      <c r="M67" s="527"/>
      <c r="N67" s="527"/>
      <c r="O67" s="527"/>
      <c r="P67" s="527"/>
      <c r="Q67" s="527"/>
      <c r="R67" s="527"/>
      <c r="S67" s="527"/>
      <c r="T67" s="527"/>
      <c r="U67" s="527"/>
      <c r="V67" s="527"/>
      <c r="W67" s="543"/>
      <c r="X67" s="528"/>
    </row>
    <row r="68" spans="1:24" ht="38.25">
      <c r="A68" s="126"/>
      <c r="B68" s="526" t="s">
        <v>212</v>
      </c>
      <c r="C68" s="527">
        <f>'28. Total Costs - Reg &amp; Nat'!$J$26</f>
        <v>1.8592384</v>
      </c>
      <c r="D68" s="527">
        <f>'28. Total Costs - Reg &amp; Nat'!$J$26</f>
        <v>1.8592384</v>
      </c>
      <c r="E68" s="527">
        <f>'28. Total Costs - Reg &amp; Nat'!$J$26</f>
        <v>1.8592384</v>
      </c>
      <c r="F68" s="527">
        <f>'28. Total Costs - Reg &amp; Nat'!$J$26</f>
        <v>1.8592384</v>
      </c>
      <c r="G68" s="527">
        <f>'28. Total Costs - Reg &amp; Nat'!$J$26</f>
        <v>1.8592384</v>
      </c>
      <c r="H68" s="527">
        <f>'28. Total Costs - Reg &amp; Nat'!$J$26</f>
        <v>1.8592384</v>
      </c>
      <c r="I68" s="527">
        <f>'28. Total Costs - Reg &amp; Nat'!$J$26</f>
        <v>1.8592384</v>
      </c>
      <c r="J68" s="527">
        <f>'28. Total Costs - Reg &amp; Nat'!$J$26</f>
        <v>1.8592384</v>
      </c>
      <c r="K68" s="527">
        <f>'28. Total Costs - Reg &amp; Nat'!$J$26</f>
        <v>1.8592384</v>
      </c>
      <c r="L68" s="527">
        <f>'28. Total Costs - Reg &amp; Nat'!$J$26</f>
        <v>1.8592384</v>
      </c>
      <c r="M68" s="527">
        <f>'28. Total Costs - Reg &amp; Nat'!$J$26</f>
        <v>1.8592384</v>
      </c>
      <c r="N68" s="527">
        <f>'28. Total Costs - Reg &amp; Nat'!$J$26</f>
        <v>1.8592384</v>
      </c>
      <c r="O68" s="527">
        <f>'28. Total Costs - Reg &amp; Nat'!$J$26</f>
        <v>1.8592384</v>
      </c>
      <c r="P68" s="527">
        <f>'28. Total Costs - Reg &amp; Nat'!$J$26</f>
        <v>1.8592384</v>
      </c>
      <c r="Q68" s="527">
        <f>'28. Total Costs - Reg &amp; Nat'!$J$26</f>
        <v>1.8592384</v>
      </c>
      <c r="R68" s="527">
        <f>'28. Total Costs - Reg &amp; Nat'!$J$26</f>
        <v>1.8592384</v>
      </c>
      <c r="S68" s="527">
        <f>'28. Total Costs - Reg &amp; Nat'!$J$26</f>
        <v>1.8592384</v>
      </c>
      <c r="T68" s="527">
        <f>'28. Total Costs - Reg &amp; Nat'!$J$26</f>
        <v>1.8592384</v>
      </c>
      <c r="U68" s="527">
        <f>'28. Total Costs - Reg &amp; Nat'!$J$26</f>
        <v>1.8592384</v>
      </c>
      <c r="V68" s="527">
        <f>'28. Total Costs - Reg &amp; Nat'!$J$26</f>
        <v>1.8592384</v>
      </c>
      <c r="W68" s="543">
        <f>SUM(C68:V68)</f>
        <v>37.184767999999998</v>
      </c>
      <c r="X68" s="528">
        <f t="shared" si="12"/>
        <v>1.8592384</v>
      </c>
    </row>
    <row r="69" spans="1:24">
      <c r="A69" s="126"/>
      <c r="B69" s="526" t="s">
        <v>199</v>
      </c>
      <c r="C69" s="527">
        <f>'28. Total Costs - Reg &amp; Nat'!$J$27</f>
        <v>0.21135999999999999</v>
      </c>
      <c r="D69" s="527">
        <f>'28. Total Costs - Reg &amp; Nat'!$J$27</f>
        <v>0.21135999999999999</v>
      </c>
      <c r="E69" s="527">
        <f>'28. Total Costs - Reg &amp; Nat'!$J$27</f>
        <v>0.21135999999999999</v>
      </c>
      <c r="F69" s="527">
        <f>'28. Total Costs - Reg &amp; Nat'!$J$27</f>
        <v>0.21135999999999999</v>
      </c>
      <c r="G69" s="527">
        <f>'28. Total Costs - Reg &amp; Nat'!$J$27</f>
        <v>0.21135999999999999</v>
      </c>
      <c r="H69" s="527">
        <f>'28. Total Costs - Reg &amp; Nat'!$J$27</f>
        <v>0.21135999999999999</v>
      </c>
      <c r="I69" s="527">
        <f>'28. Total Costs - Reg &amp; Nat'!$J$27</f>
        <v>0.21135999999999999</v>
      </c>
      <c r="J69" s="527">
        <f>'28. Total Costs - Reg &amp; Nat'!$J$27</f>
        <v>0.21135999999999999</v>
      </c>
      <c r="K69" s="527">
        <f>'28. Total Costs - Reg &amp; Nat'!$J$27</f>
        <v>0.21135999999999999</v>
      </c>
      <c r="L69" s="527">
        <f>'28. Total Costs - Reg &amp; Nat'!$J$27</f>
        <v>0.21135999999999999</v>
      </c>
      <c r="M69" s="527">
        <f>'28. Total Costs - Reg &amp; Nat'!$J$27</f>
        <v>0.21135999999999999</v>
      </c>
      <c r="N69" s="527">
        <f>'28. Total Costs - Reg &amp; Nat'!$J$27</f>
        <v>0.21135999999999999</v>
      </c>
      <c r="O69" s="527">
        <f>'28. Total Costs - Reg &amp; Nat'!$J$27</f>
        <v>0.21135999999999999</v>
      </c>
      <c r="P69" s="527">
        <f>'28. Total Costs - Reg &amp; Nat'!$J$27</f>
        <v>0.21135999999999999</v>
      </c>
      <c r="Q69" s="527">
        <f>'28. Total Costs - Reg &amp; Nat'!$J$27</f>
        <v>0.21135999999999999</v>
      </c>
      <c r="R69" s="527">
        <f>'28. Total Costs - Reg &amp; Nat'!$J$27</f>
        <v>0.21135999999999999</v>
      </c>
      <c r="S69" s="527">
        <f>'28. Total Costs - Reg &amp; Nat'!$J$27</f>
        <v>0.21135999999999999</v>
      </c>
      <c r="T69" s="527">
        <f>'28. Total Costs - Reg &amp; Nat'!$J$27</f>
        <v>0.21135999999999999</v>
      </c>
      <c r="U69" s="527">
        <f>'28. Total Costs - Reg &amp; Nat'!$J$27</f>
        <v>0.21135999999999999</v>
      </c>
      <c r="V69" s="527">
        <f>'28. Total Costs - Reg &amp; Nat'!$J$27</f>
        <v>0.21135999999999999</v>
      </c>
      <c r="W69" s="543">
        <f>SUM(C69:V69)</f>
        <v>4.2271999999999998</v>
      </c>
      <c r="X69" s="528">
        <f t="shared" si="12"/>
        <v>0.21135999999999999</v>
      </c>
    </row>
    <row r="70" spans="1:24">
      <c r="A70" s="126"/>
      <c r="B70" s="526"/>
      <c r="C70" s="527"/>
      <c r="D70" s="527"/>
      <c r="E70" s="527"/>
      <c r="F70" s="527"/>
      <c r="G70" s="527"/>
      <c r="H70" s="527"/>
      <c r="I70" s="527"/>
      <c r="J70" s="527"/>
      <c r="K70" s="527"/>
      <c r="L70" s="527"/>
      <c r="M70" s="527"/>
      <c r="N70" s="527"/>
      <c r="O70" s="527"/>
      <c r="P70" s="527"/>
      <c r="Q70" s="527"/>
      <c r="R70" s="527"/>
      <c r="S70" s="527"/>
      <c r="T70" s="527"/>
      <c r="U70" s="527"/>
      <c r="V70" s="527"/>
      <c r="W70" s="543"/>
      <c r="X70" s="528"/>
    </row>
    <row r="71" spans="1:24">
      <c r="A71" s="126"/>
      <c r="B71" s="257" t="s">
        <v>1110</v>
      </c>
      <c r="C71" s="527">
        <v>0</v>
      </c>
      <c r="D71" s="527">
        <v>0</v>
      </c>
      <c r="E71" s="527">
        <v>0</v>
      </c>
      <c r="F71" s="527">
        <v>0</v>
      </c>
      <c r="G71" s="527">
        <v>0</v>
      </c>
      <c r="H71" s="527">
        <v>0</v>
      </c>
      <c r="I71" s="527">
        <v>0</v>
      </c>
      <c r="J71" s="527">
        <v>0</v>
      </c>
      <c r="K71" s="527">
        <v>0</v>
      </c>
      <c r="L71" s="527">
        <v>0</v>
      </c>
      <c r="M71" s="527">
        <v>0</v>
      </c>
      <c r="N71" s="527">
        <v>0</v>
      </c>
      <c r="O71" s="527">
        <v>0</v>
      </c>
      <c r="P71" s="527">
        <v>0</v>
      </c>
      <c r="Q71" s="527">
        <v>0</v>
      </c>
      <c r="R71" s="527">
        <v>0</v>
      </c>
      <c r="S71" s="527">
        <v>0</v>
      </c>
      <c r="T71" s="527">
        <v>0</v>
      </c>
      <c r="U71" s="527">
        <v>0</v>
      </c>
      <c r="V71" s="527">
        <v>0</v>
      </c>
      <c r="W71" s="543">
        <f>SUM(C71:V71)</f>
        <v>0</v>
      </c>
      <c r="X71" s="528">
        <f>W71/20</f>
        <v>0</v>
      </c>
    </row>
    <row r="72" spans="1:24">
      <c r="A72" s="524"/>
      <c r="B72" s="257" t="s">
        <v>149</v>
      </c>
      <c r="C72" s="527">
        <f t="shared" ref="C72:V72" si="13">SUM(C64:C69)</f>
        <v>2.3295984000000001</v>
      </c>
      <c r="D72" s="527">
        <f t="shared" si="13"/>
        <v>2.3295984000000001</v>
      </c>
      <c r="E72" s="527">
        <f t="shared" si="13"/>
        <v>2.3295984000000001</v>
      </c>
      <c r="F72" s="527">
        <f t="shared" si="13"/>
        <v>2.3295984000000001</v>
      </c>
      <c r="G72" s="527">
        <f t="shared" si="13"/>
        <v>2.3295984000000001</v>
      </c>
      <c r="H72" s="527">
        <f t="shared" si="13"/>
        <v>2.3295984000000001</v>
      </c>
      <c r="I72" s="527">
        <f t="shared" si="13"/>
        <v>2.3295984000000001</v>
      </c>
      <c r="J72" s="527">
        <f t="shared" si="13"/>
        <v>2.3295984000000001</v>
      </c>
      <c r="K72" s="527">
        <f t="shared" si="13"/>
        <v>2.3295984000000001</v>
      </c>
      <c r="L72" s="527">
        <f t="shared" si="13"/>
        <v>2.3295984000000001</v>
      </c>
      <c r="M72" s="527">
        <f t="shared" si="13"/>
        <v>2.3295984000000001</v>
      </c>
      <c r="N72" s="527">
        <f t="shared" si="13"/>
        <v>2.3295984000000001</v>
      </c>
      <c r="O72" s="527">
        <f t="shared" si="13"/>
        <v>2.3295984000000001</v>
      </c>
      <c r="P72" s="527">
        <f t="shared" si="13"/>
        <v>2.3295984000000001</v>
      </c>
      <c r="Q72" s="527">
        <f t="shared" si="13"/>
        <v>2.3295984000000001</v>
      </c>
      <c r="R72" s="527">
        <f t="shared" si="13"/>
        <v>2.3295984000000001</v>
      </c>
      <c r="S72" s="527">
        <f t="shared" si="13"/>
        <v>2.3295984000000001</v>
      </c>
      <c r="T72" s="527">
        <f t="shared" si="13"/>
        <v>2.3295984000000001</v>
      </c>
      <c r="U72" s="527">
        <f t="shared" si="13"/>
        <v>2.3295984000000001</v>
      </c>
      <c r="V72" s="527">
        <f t="shared" si="13"/>
        <v>2.3295984000000001</v>
      </c>
      <c r="W72" s="543">
        <f>SUM(C72:V72)</f>
        <v>46.591968000000023</v>
      </c>
      <c r="X72" s="528">
        <f>W72/20</f>
        <v>2.329598400000001</v>
      </c>
    </row>
    <row r="73" spans="1:24">
      <c r="A73" s="524"/>
      <c r="B73" s="112" t="s">
        <v>144</v>
      </c>
      <c r="C73" s="549">
        <f t="shared" ref="C73:V73" si="14">SUM(C72:C72)</f>
        <v>2.3295984000000001</v>
      </c>
      <c r="D73" s="549">
        <f t="shared" si="14"/>
        <v>2.3295984000000001</v>
      </c>
      <c r="E73" s="549">
        <f t="shared" si="14"/>
        <v>2.3295984000000001</v>
      </c>
      <c r="F73" s="549">
        <f t="shared" si="14"/>
        <v>2.3295984000000001</v>
      </c>
      <c r="G73" s="549">
        <f t="shared" si="14"/>
        <v>2.3295984000000001</v>
      </c>
      <c r="H73" s="549">
        <f t="shared" si="14"/>
        <v>2.3295984000000001</v>
      </c>
      <c r="I73" s="549">
        <f t="shared" si="14"/>
        <v>2.3295984000000001</v>
      </c>
      <c r="J73" s="549">
        <f t="shared" si="14"/>
        <v>2.3295984000000001</v>
      </c>
      <c r="K73" s="549">
        <f t="shared" si="14"/>
        <v>2.3295984000000001</v>
      </c>
      <c r="L73" s="549">
        <f t="shared" si="14"/>
        <v>2.3295984000000001</v>
      </c>
      <c r="M73" s="549">
        <f t="shared" si="14"/>
        <v>2.3295984000000001</v>
      </c>
      <c r="N73" s="549">
        <f t="shared" si="14"/>
        <v>2.3295984000000001</v>
      </c>
      <c r="O73" s="549">
        <f t="shared" si="14"/>
        <v>2.3295984000000001</v>
      </c>
      <c r="P73" s="549">
        <f t="shared" si="14"/>
        <v>2.3295984000000001</v>
      </c>
      <c r="Q73" s="549">
        <f t="shared" si="14"/>
        <v>2.3295984000000001</v>
      </c>
      <c r="R73" s="549">
        <f t="shared" si="14"/>
        <v>2.3295984000000001</v>
      </c>
      <c r="S73" s="549">
        <f t="shared" si="14"/>
        <v>2.3295984000000001</v>
      </c>
      <c r="T73" s="549">
        <f t="shared" si="14"/>
        <v>2.3295984000000001</v>
      </c>
      <c r="U73" s="549">
        <f t="shared" si="14"/>
        <v>2.3295984000000001</v>
      </c>
      <c r="V73" s="549">
        <f t="shared" si="14"/>
        <v>2.3295984000000001</v>
      </c>
      <c r="W73" s="544">
        <f>SUM(C73:V73)</f>
        <v>46.591968000000023</v>
      </c>
      <c r="X73" s="131">
        <f>W73/20</f>
        <v>2.329598400000001</v>
      </c>
    </row>
    <row r="74" spans="1:24" s="343" customFormat="1">
      <c r="A74" s="129"/>
      <c r="B74" s="536" t="s">
        <v>146</v>
      </c>
      <c r="C74" s="530">
        <v>0.96618357487922713</v>
      </c>
      <c r="D74" s="530">
        <v>0.93351070036640305</v>
      </c>
      <c r="E74" s="530">
        <v>0.90194270566802237</v>
      </c>
      <c r="F74" s="530">
        <v>0.87144222769857238</v>
      </c>
      <c r="G74" s="530">
        <v>0.84197316685852419</v>
      </c>
      <c r="H74" s="530">
        <v>0.81350064430775282</v>
      </c>
      <c r="I74" s="530">
        <v>0.78599096068381913</v>
      </c>
      <c r="J74" s="530">
        <v>0.75941155621625056</v>
      </c>
      <c r="K74" s="530">
        <v>0.73373097218961414</v>
      </c>
      <c r="L74" s="530">
        <v>0.70891881370977217</v>
      </c>
      <c r="M74" s="530">
        <v>0.68494571372924851</v>
      </c>
      <c r="N74" s="530">
        <v>0.66178329828912896</v>
      </c>
      <c r="O74" s="530">
        <v>0.63940415293635666</v>
      </c>
      <c r="P74" s="530">
        <v>0.61778179027667302</v>
      </c>
      <c r="Q74" s="530">
        <v>0.59689061862480497</v>
      </c>
      <c r="R74" s="530">
        <v>0.57670591171478747</v>
      </c>
      <c r="S74" s="530">
        <v>0.55720377943457733</v>
      </c>
      <c r="T74" s="530">
        <v>0.53836113955031628</v>
      </c>
      <c r="U74" s="530">
        <v>0.52015569038677911</v>
      </c>
      <c r="V74" s="530">
        <v>0.50256588443167061</v>
      </c>
      <c r="W74" s="543"/>
      <c r="X74" s="531"/>
    </row>
    <row r="75" spans="1:24" s="358" customFormat="1">
      <c r="A75" s="129"/>
      <c r="B75" s="138" t="s">
        <v>1069</v>
      </c>
      <c r="C75" s="132">
        <f>C74*C73</f>
        <v>2.2508197101449277</v>
      </c>
      <c r="D75" s="132">
        <f t="shared" ref="D75:V75" si="15">D74*D73</f>
        <v>2.1747050339564522</v>
      </c>
      <c r="E75" s="132">
        <f t="shared" si="15"/>
        <v>2.1011642840158959</v>
      </c>
      <c r="F75" s="132">
        <f t="shared" si="15"/>
        <v>2.0301104193390298</v>
      </c>
      <c r="G75" s="132">
        <f t="shared" si="15"/>
        <v>1.961459342356551</v>
      </c>
      <c r="H75" s="132">
        <f t="shared" si="15"/>
        <v>1.8951297993783101</v>
      </c>
      <c r="I75" s="132">
        <f t="shared" si="15"/>
        <v>1.8310432844234881</v>
      </c>
      <c r="J75" s="132">
        <f t="shared" si="15"/>
        <v>1.7691239463028874</v>
      </c>
      <c r="K75" s="132">
        <f t="shared" si="15"/>
        <v>1.7092984988433697</v>
      </c>
      <c r="L75" s="132">
        <f t="shared" si="15"/>
        <v>1.6514961341481833</v>
      </c>
      <c r="M75" s="132">
        <f t="shared" si="15"/>
        <v>1.5956484387905154</v>
      </c>
      <c r="N75" s="132">
        <f t="shared" si="15"/>
        <v>1.5416893128410776</v>
      </c>
      <c r="O75" s="132">
        <f t="shared" si="15"/>
        <v>1.4895548916338919</v>
      </c>
      <c r="P75" s="132">
        <f t="shared" si="15"/>
        <v>1.4391834701776731</v>
      </c>
      <c r="Q75" s="132">
        <f t="shared" si="15"/>
        <v>1.390515430123356</v>
      </c>
      <c r="R75" s="132">
        <f t="shared" si="15"/>
        <v>1.3434931692013101</v>
      </c>
      <c r="S75" s="132">
        <f t="shared" si="15"/>
        <v>1.2980610330447442</v>
      </c>
      <c r="T75" s="132">
        <f t="shared" si="15"/>
        <v>1.2541652493185935</v>
      </c>
      <c r="U75" s="132">
        <f t="shared" si="15"/>
        <v>1.211753864075936</v>
      </c>
      <c r="V75" s="132">
        <f t="shared" si="15"/>
        <v>1.1707766802666049</v>
      </c>
      <c r="W75" s="544">
        <f>SUM(C75:V75)</f>
        <v>33.109191992382797</v>
      </c>
      <c r="X75" s="131"/>
    </row>
    <row r="76" spans="1:24" ht="13.5" thickBot="1">
      <c r="A76" s="532"/>
      <c r="B76" s="533"/>
      <c r="C76" s="537"/>
      <c r="D76" s="537"/>
      <c r="E76" s="537"/>
      <c r="F76" s="537"/>
      <c r="G76" s="537"/>
      <c r="H76" s="537"/>
      <c r="I76" s="537"/>
      <c r="J76" s="537"/>
      <c r="K76" s="537"/>
      <c r="L76" s="537"/>
      <c r="M76" s="537"/>
      <c r="N76" s="537"/>
      <c r="O76" s="537"/>
      <c r="P76" s="537"/>
      <c r="Q76" s="537"/>
      <c r="R76" s="537"/>
      <c r="S76" s="537"/>
      <c r="T76" s="537"/>
      <c r="U76" s="537"/>
      <c r="V76" s="537"/>
      <c r="W76" s="545"/>
      <c r="X76" s="535"/>
    </row>
    <row r="77" spans="1:24">
      <c r="A77" s="521"/>
      <c r="B77" s="133"/>
      <c r="C77" s="522"/>
      <c r="D77" s="522"/>
      <c r="E77" s="522"/>
      <c r="F77" s="522"/>
      <c r="G77" s="522"/>
      <c r="H77" s="522"/>
      <c r="I77" s="522"/>
      <c r="J77" s="522"/>
      <c r="K77" s="522"/>
      <c r="L77" s="522"/>
      <c r="M77" s="522"/>
      <c r="N77" s="522"/>
      <c r="O77" s="522"/>
      <c r="P77" s="522"/>
      <c r="Q77" s="522"/>
      <c r="R77" s="522"/>
      <c r="S77" s="522"/>
      <c r="T77" s="522"/>
      <c r="U77" s="522"/>
      <c r="V77" s="522"/>
      <c r="W77" s="541"/>
      <c r="X77" s="523"/>
    </row>
    <row r="78" spans="1:24">
      <c r="A78" s="126" t="s">
        <v>777</v>
      </c>
      <c r="B78" s="112"/>
      <c r="C78" s="257"/>
      <c r="D78" s="257"/>
      <c r="E78" s="257"/>
      <c r="F78" s="257"/>
      <c r="G78" s="257"/>
      <c r="H78" s="257"/>
      <c r="I78" s="257"/>
      <c r="J78" s="257"/>
      <c r="K78" s="257"/>
      <c r="L78" s="257"/>
      <c r="M78" s="257"/>
      <c r="N78" s="257"/>
      <c r="O78" s="257"/>
      <c r="P78" s="257"/>
      <c r="Q78" s="257"/>
      <c r="R78" s="257"/>
      <c r="S78" s="257"/>
      <c r="T78" s="257"/>
      <c r="U78" s="257"/>
      <c r="V78" s="257"/>
      <c r="W78" s="542"/>
      <c r="X78" s="525"/>
    </row>
    <row r="79" spans="1:24">
      <c r="A79" s="126"/>
      <c r="B79" s="526"/>
      <c r="C79" s="527"/>
      <c r="D79" s="527"/>
      <c r="E79" s="527"/>
      <c r="F79" s="527"/>
      <c r="G79" s="527"/>
      <c r="H79" s="527"/>
      <c r="I79" s="527"/>
      <c r="J79" s="527"/>
      <c r="K79" s="527"/>
      <c r="L79" s="527"/>
      <c r="M79" s="527"/>
      <c r="N79" s="527"/>
      <c r="O79" s="527"/>
      <c r="P79" s="527"/>
      <c r="Q79" s="527"/>
      <c r="R79" s="527"/>
      <c r="S79" s="527"/>
      <c r="T79" s="527"/>
      <c r="U79" s="527"/>
      <c r="V79" s="527"/>
      <c r="W79" s="543"/>
      <c r="X79" s="528"/>
    </row>
    <row r="80" spans="1:24">
      <c r="A80" s="126"/>
      <c r="B80" s="127" t="s">
        <v>208</v>
      </c>
      <c r="C80" s="527"/>
      <c r="D80" s="527"/>
      <c r="E80" s="527"/>
      <c r="F80" s="527"/>
      <c r="G80" s="527"/>
      <c r="H80" s="527"/>
      <c r="I80" s="527"/>
      <c r="J80" s="527"/>
      <c r="K80" s="527"/>
      <c r="L80" s="527"/>
      <c r="M80" s="527"/>
      <c r="N80" s="527"/>
      <c r="O80" s="527"/>
      <c r="P80" s="527"/>
      <c r="Q80" s="527"/>
      <c r="R80" s="527"/>
      <c r="S80" s="527"/>
      <c r="T80" s="527"/>
      <c r="U80" s="527"/>
      <c r="V80" s="527"/>
      <c r="W80" s="543"/>
      <c r="X80" s="528"/>
    </row>
    <row r="81" spans="1:24">
      <c r="A81" s="126"/>
      <c r="B81" s="128" t="s">
        <v>150</v>
      </c>
      <c r="C81" s="527"/>
      <c r="D81" s="527"/>
      <c r="E81" s="527"/>
      <c r="F81" s="527"/>
      <c r="G81" s="527"/>
      <c r="H81" s="527"/>
      <c r="I81" s="527"/>
      <c r="J81" s="527"/>
      <c r="K81" s="527"/>
      <c r="L81" s="527"/>
      <c r="M81" s="527"/>
      <c r="N81" s="527"/>
      <c r="O81" s="527"/>
      <c r="P81" s="527"/>
      <c r="Q81" s="527"/>
      <c r="R81" s="527"/>
      <c r="S81" s="527"/>
      <c r="T81" s="527"/>
      <c r="U81" s="527"/>
      <c r="V81" s="527"/>
      <c r="W81" s="543"/>
      <c r="X81" s="528"/>
    </row>
    <row r="82" spans="1:24" ht="51">
      <c r="A82" s="126"/>
      <c r="B82" s="526" t="s">
        <v>213</v>
      </c>
      <c r="C82" s="527">
        <f>'28. Total Costs - Reg &amp; Nat'!$B$25</f>
        <v>1.3832</v>
      </c>
      <c r="D82" s="527">
        <f>'28. Total Costs - Reg &amp; Nat'!$B$25</f>
        <v>1.3832</v>
      </c>
      <c r="E82" s="527">
        <f>'28. Total Costs - Reg &amp; Nat'!$B$25</f>
        <v>1.3832</v>
      </c>
      <c r="F82" s="527">
        <f>'28. Total Costs - Reg &amp; Nat'!$B$25</f>
        <v>1.3832</v>
      </c>
      <c r="G82" s="527">
        <f>'28. Total Costs - Reg &amp; Nat'!$B$25</f>
        <v>1.3832</v>
      </c>
      <c r="H82" s="527">
        <f>'28. Total Costs - Reg &amp; Nat'!$B$25</f>
        <v>1.3832</v>
      </c>
      <c r="I82" s="527">
        <f>'28. Total Costs - Reg &amp; Nat'!$B$25</f>
        <v>1.3832</v>
      </c>
      <c r="J82" s="527">
        <f>'28. Total Costs - Reg &amp; Nat'!$B$25</f>
        <v>1.3832</v>
      </c>
      <c r="K82" s="527">
        <f>'28. Total Costs - Reg &amp; Nat'!$B$25</f>
        <v>1.3832</v>
      </c>
      <c r="L82" s="527">
        <f>'28. Total Costs - Reg &amp; Nat'!$B$25</f>
        <v>1.3832</v>
      </c>
      <c r="M82" s="527">
        <f>'28. Total Costs - Reg &amp; Nat'!$B$25</f>
        <v>1.3832</v>
      </c>
      <c r="N82" s="527">
        <f>'28. Total Costs - Reg &amp; Nat'!$B$25</f>
        <v>1.3832</v>
      </c>
      <c r="O82" s="527">
        <f>'28. Total Costs - Reg &amp; Nat'!$B$25</f>
        <v>1.3832</v>
      </c>
      <c r="P82" s="527">
        <f>'28. Total Costs - Reg &amp; Nat'!$B$25</f>
        <v>1.3832</v>
      </c>
      <c r="Q82" s="527">
        <f>'28. Total Costs - Reg &amp; Nat'!$B$25</f>
        <v>1.3832</v>
      </c>
      <c r="R82" s="527">
        <f>'28. Total Costs - Reg &amp; Nat'!$B$25</f>
        <v>1.3832</v>
      </c>
      <c r="S82" s="527">
        <f>'28. Total Costs - Reg &amp; Nat'!$B$25</f>
        <v>1.3832</v>
      </c>
      <c r="T82" s="527">
        <f>'28. Total Costs - Reg &amp; Nat'!$B$25</f>
        <v>1.3832</v>
      </c>
      <c r="U82" s="527">
        <f>'28. Total Costs - Reg &amp; Nat'!$B$25</f>
        <v>1.3832</v>
      </c>
      <c r="V82" s="527">
        <f>'28. Total Costs - Reg &amp; Nat'!$B$25</f>
        <v>1.3832</v>
      </c>
      <c r="W82" s="543">
        <f t="shared" ref="W82:W87" si="16">SUM(C82:V82)</f>
        <v>27.663999999999991</v>
      </c>
      <c r="X82" s="528">
        <f t="shared" ref="X82:X87" si="17">W82/20</f>
        <v>1.3831999999999995</v>
      </c>
    </row>
    <row r="83" spans="1:24" ht="25.5">
      <c r="A83" s="126"/>
      <c r="B83" s="526" t="s">
        <v>326</v>
      </c>
      <c r="C83" s="527">
        <f>'28. Total Costs - Reg &amp; Nat'!$B$28</f>
        <v>3.5000000000000001E-3</v>
      </c>
      <c r="D83" s="527">
        <f>'28. Total Costs - Reg &amp; Nat'!$B$28</f>
        <v>3.5000000000000001E-3</v>
      </c>
      <c r="E83" s="527">
        <f>'28. Total Costs - Reg &amp; Nat'!$B$28</f>
        <v>3.5000000000000001E-3</v>
      </c>
      <c r="F83" s="527">
        <f>'28. Total Costs - Reg &amp; Nat'!$B$28</f>
        <v>3.5000000000000001E-3</v>
      </c>
      <c r="G83" s="527">
        <f>'28. Total Costs - Reg &amp; Nat'!$B$28</f>
        <v>3.5000000000000001E-3</v>
      </c>
      <c r="H83" s="527">
        <f>'28. Total Costs - Reg &amp; Nat'!$B$28</f>
        <v>3.5000000000000001E-3</v>
      </c>
      <c r="I83" s="527">
        <f>'28. Total Costs - Reg &amp; Nat'!$B$28</f>
        <v>3.5000000000000001E-3</v>
      </c>
      <c r="J83" s="527">
        <f>'28. Total Costs - Reg &amp; Nat'!$B$28</f>
        <v>3.5000000000000001E-3</v>
      </c>
      <c r="K83" s="527">
        <f>'28. Total Costs - Reg &amp; Nat'!$B$28</f>
        <v>3.5000000000000001E-3</v>
      </c>
      <c r="L83" s="527">
        <f>'28. Total Costs - Reg &amp; Nat'!$B$28</f>
        <v>3.5000000000000001E-3</v>
      </c>
      <c r="M83" s="527">
        <f>'28. Total Costs - Reg &amp; Nat'!$B$28</f>
        <v>3.5000000000000001E-3</v>
      </c>
      <c r="N83" s="527">
        <f>'28. Total Costs - Reg &amp; Nat'!$B$28</f>
        <v>3.5000000000000001E-3</v>
      </c>
      <c r="O83" s="527">
        <f>'28. Total Costs - Reg &amp; Nat'!$B$28</f>
        <v>3.5000000000000001E-3</v>
      </c>
      <c r="P83" s="527">
        <f>'28. Total Costs - Reg &amp; Nat'!$B$28</f>
        <v>3.5000000000000001E-3</v>
      </c>
      <c r="Q83" s="527">
        <f>'28. Total Costs - Reg &amp; Nat'!$B$28</f>
        <v>3.5000000000000001E-3</v>
      </c>
      <c r="R83" s="527">
        <f>'28. Total Costs - Reg &amp; Nat'!$B$28</f>
        <v>3.5000000000000001E-3</v>
      </c>
      <c r="S83" s="527">
        <f>'28. Total Costs - Reg &amp; Nat'!$B$28</f>
        <v>3.5000000000000001E-3</v>
      </c>
      <c r="T83" s="527">
        <f>'28. Total Costs - Reg &amp; Nat'!$B$28</f>
        <v>3.5000000000000001E-3</v>
      </c>
      <c r="U83" s="527">
        <f>'28. Total Costs - Reg &amp; Nat'!$B$28</f>
        <v>3.5000000000000001E-3</v>
      </c>
      <c r="V83" s="527">
        <f>'28. Total Costs - Reg &amp; Nat'!$B$28</f>
        <v>3.5000000000000001E-3</v>
      </c>
      <c r="W83" s="543">
        <f t="shared" si="16"/>
        <v>7.0000000000000034E-2</v>
      </c>
      <c r="X83" s="528">
        <f t="shared" si="17"/>
        <v>3.5000000000000018E-3</v>
      </c>
    </row>
    <row r="84" spans="1:24">
      <c r="A84" s="126"/>
      <c r="B84" s="526"/>
      <c r="C84" s="527"/>
      <c r="D84" s="527"/>
      <c r="E84" s="527"/>
      <c r="F84" s="527"/>
      <c r="G84" s="527"/>
      <c r="H84" s="527"/>
      <c r="I84" s="527"/>
      <c r="J84" s="527"/>
      <c r="K84" s="527"/>
      <c r="L84" s="527"/>
      <c r="M84" s="527"/>
      <c r="N84" s="527"/>
      <c r="O84" s="527"/>
      <c r="P84" s="527"/>
      <c r="Q84" s="527"/>
      <c r="R84" s="527"/>
      <c r="S84" s="527"/>
      <c r="T84" s="527"/>
      <c r="U84" s="527"/>
      <c r="V84" s="527"/>
      <c r="W84" s="543"/>
      <c r="X84" s="528"/>
    </row>
    <row r="85" spans="1:24">
      <c r="A85" s="126"/>
      <c r="B85" s="529" t="s">
        <v>151</v>
      </c>
      <c r="C85" s="527"/>
      <c r="D85" s="527"/>
      <c r="E85" s="527"/>
      <c r="F85" s="527"/>
      <c r="G85" s="527"/>
      <c r="H85" s="527"/>
      <c r="I85" s="527"/>
      <c r="J85" s="527"/>
      <c r="K85" s="527"/>
      <c r="L85" s="527"/>
      <c r="M85" s="527"/>
      <c r="N85" s="527"/>
      <c r="O85" s="527"/>
      <c r="P85" s="527"/>
      <c r="Q85" s="527"/>
      <c r="R85" s="527"/>
      <c r="S85" s="527"/>
      <c r="T85" s="527"/>
      <c r="U85" s="527"/>
      <c r="V85" s="527"/>
      <c r="W85" s="543"/>
      <c r="X85" s="528"/>
    </row>
    <row r="86" spans="1:24" ht="38.25">
      <c r="A86" s="126"/>
      <c r="B86" s="526" t="s">
        <v>212</v>
      </c>
      <c r="C86" s="527">
        <f>'28. Total Costs - Reg &amp; Nat'!$B$26</f>
        <v>4.45419886</v>
      </c>
      <c r="D86" s="527">
        <f>'28. Total Costs - Reg &amp; Nat'!$B$26</f>
        <v>4.45419886</v>
      </c>
      <c r="E86" s="527">
        <f>'28. Total Costs - Reg &amp; Nat'!$B$26</f>
        <v>4.45419886</v>
      </c>
      <c r="F86" s="527">
        <f>'28. Total Costs - Reg &amp; Nat'!$B$26</f>
        <v>4.45419886</v>
      </c>
      <c r="G86" s="527">
        <f>'28. Total Costs - Reg &amp; Nat'!$B$26</f>
        <v>4.45419886</v>
      </c>
      <c r="H86" s="527">
        <f>'28. Total Costs - Reg &amp; Nat'!$B$26</f>
        <v>4.45419886</v>
      </c>
      <c r="I86" s="527">
        <f>'28. Total Costs - Reg &amp; Nat'!$B$26</f>
        <v>4.45419886</v>
      </c>
      <c r="J86" s="527">
        <f>'28. Total Costs - Reg &amp; Nat'!$B$26</f>
        <v>4.45419886</v>
      </c>
      <c r="K86" s="527">
        <f>'28. Total Costs - Reg &amp; Nat'!$B$26</f>
        <v>4.45419886</v>
      </c>
      <c r="L86" s="527">
        <f>'28. Total Costs - Reg &amp; Nat'!$B$26</f>
        <v>4.45419886</v>
      </c>
      <c r="M86" s="527">
        <f>'28. Total Costs - Reg &amp; Nat'!$B$26</f>
        <v>4.45419886</v>
      </c>
      <c r="N86" s="527">
        <f>'28. Total Costs - Reg &amp; Nat'!$B$26</f>
        <v>4.45419886</v>
      </c>
      <c r="O86" s="527">
        <f>'28. Total Costs - Reg &amp; Nat'!$B$26</f>
        <v>4.45419886</v>
      </c>
      <c r="P86" s="527">
        <f>'28. Total Costs - Reg &amp; Nat'!$B$26</f>
        <v>4.45419886</v>
      </c>
      <c r="Q86" s="527">
        <f>'28. Total Costs - Reg &amp; Nat'!$B$26</f>
        <v>4.45419886</v>
      </c>
      <c r="R86" s="527">
        <f>'28. Total Costs - Reg &amp; Nat'!$B$26</f>
        <v>4.45419886</v>
      </c>
      <c r="S86" s="527">
        <f>'28. Total Costs - Reg &amp; Nat'!$B$26</f>
        <v>4.45419886</v>
      </c>
      <c r="T86" s="527">
        <f>'28. Total Costs - Reg &amp; Nat'!$B$26</f>
        <v>4.45419886</v>
      </c>
      <c r="U86" s="527">
        <f>'28. Total Costs - Reg &amp; Nat'!$B$26</f>
        <v>4.45419886</v>
      </c>
      <c r="V86" s="527">
        <f>'28. Total Costs - Reg &amp; Nat'!$B$26</f>
        <v>4.45419886</v>
      </c>
      <c r="W86" s="543">
        <f t="shared" si="16"/>
        <v>89.083977200000007</v>
      </c>
      <c r="X86" s="528">
        <f t="shared" si="17"/>
        <v>4.45419886</v>
      </c>
    </row>
    <row r="87" spans="1:24">
      <c r="A87" s="126"/>
      <c r="B87" s="526" t="s">
        <v>199</v>
      </c>
      <c r="C87" s="527">
        <f>'28. Total Costs - Reg &amp; Nat'!$B$27</f>
        <v>1.37384</v>
      </c>
      <c r="D87" s="527">
        <f>'28. Total Costs - Reg &amp; Nat'!$B$27</f>
        <v>1.37384</v>
      </c>
      <c r="E87" s="527">
        <f>'28. Total Costs - Reg &amp; Nat'!$B$27</f>
        <v>1.37384</v>
      </c>
      <c r="F87" s="527">
        <f>'28. Total Costs - Reg &amp; Nat'!$B$27</f>
        <v>1.37384</v>
      </c>
      <c r="G87" s="527">
        <f>'28. Total Costs - Reg &amp; Nat'!$B$27</f>
        <v>1.37384</v>
      </c>
      <c r="H87" s="527">
        <f>'28. Total Costs - Reg &amp; Nat'!$B$27</f>
        <v>1.37384</v>
      </c>
      <c r="I87" s="527">
        <f>'28. Total Costs - Reg &amp; Nat'!$B$27</f>
        <v>1.37384</v>
      </c>
      <c r="J87" s="527">
        <f>'28. Total Costs - Reg &amp; Nat'!$B$27</f>
        <v>1.37384</v>
      </c>
      <c r="K87" s="527">
        <f>'28. Total Costs - Reg &amp; Nat'!$B$27</f>
        <v>1.37384</v>
      </c>
      <c r="L87" s="527">
        <f>'28. Total Costs - Reg &amp; Nat'!$B$27</f>
        <v>1.37384</v>
      </c>
      <c r="M87" s="527">
        <f>'28. Total Costs - Reg &amp; Nat'!$B$27</f>
        <v>1.37384</v>
      </c>
      <c r="N87" s="527">
        <f>'28. Total Costs - Reg &amp; Nat'!$B$27</f>
        <v>1.37384</v>
      </c>
      <c r="O87" s="527">
        <f>'28. Total Costs - Reg &amp; Nat'!$B$27</f>
        <v>1.37384</v>
      </c>
      <c r="P87" s="527">
        <f>'28. Total Costs - Reg &amp; Nat'!$B$27</f>
        <v>1.37384</v>
      </c>
      <c r="Q87" s="527">
        <f>'28. Total Costs - Reg &amp; Nat'!$B$27</f>
        <v>1.37384</v>
      </c>
      <c r="R87" s="527">
        <f>'28. Total Costs - Reg &amp; Nat'!$B$27</f>
        <v>1.37384</v>
      </c>
      <c r="S87" s="527">
        <f>'28. Total Costs - Reg &amp; Nat'!$B$27</f>
        <v>1.37384</v>
      </c>
      <c r="T87" s="527">
        <f>'28. Total Costs - Reg &amp; Nat'!$B$27</f>
        <v>1.37384</v>
      </c>
      <c r="U87" s="527">
        <f>'28. Total Costs - Reg &amp; Nat'!$B$27</f>
        <v>1.37384</v>
      </c>
      <c r="V87" s="527">
        <f>'28. Total Costs - Reg &amp; Nat'!$B$27</f>
        <v>1.37384</v>
      </c>
      <c r="W87" s="543">
        <f t="shared" si="16"/>
        <v>27.476800000000008</v>
      </c>
      <c r="X87" s="528">
        <f t="shared" si="17"/>
        <v>1.3738400000000004</v>
      </c>
    </row>
    <row r="88" spans="1:24">
      <c r="A88" s="126"/>
      <c r="B88" s="526"/>
      <c r="C88" s="527"/>
      <c r="D88" s="527"/>
      <c r="E88" s="527"/>
      <c r="F88" s="527"/>
      <c r="G88" s="527"/>
      <c r="H88" s="527"/>
      <c r="I88" s="527"/>
      <c r="J88" s="527"/>
      <c r="K88" s="527"/>
      <c r="L88" s="527"/>
      <c r="M88" s="527"/>
      <c r="N88" s="527"/>
      <c r="O88" s="527"/>
      <c r="P88" s="527"/>
      <c r="Q88" s="527"/>
      <c r="R88" s="527"/>
      <c r="S88" s="527"/>
      <c r="T88" s="527"/>
      <c r="U88" s="527"/>
      <c r="V88" s="527"/>
      <c r="W88" s="543"/>
      <c r="X88" s="528"/>
    </row>
    <row r="89" spans="1:24">
      <c r="A89" s="126"/>
      <c r="B89" s="257" t="s">
        <v>1110</v>
      </c>
      <c r="C89" s="527">
        <v>0</v>
      </c>
      <c r="D89" s="527">
        <v>0</v>
      </c>
      <c r="E89" s="527">
        <v>0</v>
      </c>
      <c r="F89" s="527">
        <v>0</v>
      </c>
      <c r="G89" s="527">
        <v>0</v>
      </c>
      <c r="H89" s="527">
        <v>0</v>
      </c>
      <c r="I89" s="527">
        <v>0</v>
      </c>
      <c r="J89" s="527">
        <v>0</v>
      </c>
      <c r="K89" s="527">
        <v>0</v>
      </c>
      <c r="L89" s="527">
        <v>0</v>
      </c>
      <c r="M89" s="527">
        <v>0</v>
      </c>
      <c r="N89" s="527">
        <v>0</v>
      </c>
      <c r="O89" s="527">
        <v>0</v>
      </c>
      <c r="P89" s="527">
        <v>0</v>
      </c>
      <c r="Q89" s="527">
        <v>0</v>
      </c>
      <c r="R89" s="527">
        <v>0</v>
      </c>
      <c r="S89" s="527">
        <v>0</v>
      </c>
      <c r="T89" s="527">
        <v>0</v>
      </c>
      <c r="U89" s="527">
        <v>0</v>
      </c>
      <c r="V89" s="527">
        <v>0</v>
      </c>
      <c r="W89" s="543">
        <f>SUM(C89:V89)</f>
        <v>0</v>
      </c>
      <c r="X89" s="528">
        <f>W89/20</f>
        <v>0</v>
      </c>
    </row>
    <row r="90" spans="1:24">
      <c r="A90" s="524"/>
      <c r="B90" s="257" t="s">
        <v>149</v>
      </c>
      <c r="C90" s="527">
        <f>SUM(C82:C87)</f>
        <v>7.2147388600000006</v>
      </c>
      <c r="D90" s="527">
        <f t="shared" ref="D90:V90" si="18">SUM(D82:D87)</f>
        <v>7.2147388600000006</v>
      </c>
      <c r="E90" s="527">
        <f t="shared" si="18"/>
        <v>7.2147388600000006</v>
      </c>
      <c r="F90" s="527">
        <f t="shared" si="18"/>
        <v>7.2147388600000006</v>
      </c>
      <c r="G90" s="527">
        <f t="shared" si="18"/>
        <v>7.2147388600000006</v>
      </c>
      <c r="H90" s="527">
        <f t="shared" si="18"/>
        <v>7.2147388600000006</v>
      </c>
      <c r="I90" s="527">
        <f t="shared" si="18"/>
        <v>7.2147388600000006</v>
      </c>
      <c r="J90" s="527">
        <f t="shared" si="18"/>
        <v>7.2147388600000006</v>
      </c>
      <c r="K90" s="527">
        <f t="shared" si="18"/>
        <v>7.2147388600000006</v>
      </c>
      <c r="L90" s="527">
        <f t="shared" si="18"/>
        <v>7.2147388600000006</v>
      </c>
      <c r="M90" s="527">
        <f t="shared" si="18"/>
        <v>7.2147388600000006</v>
      </c>
      <c r="N90" s="527">
        <f t="shared" si="18"/>
        <v>7.2147388600000006</v>
      </c>
      <c r="O90" s="527">
        <f t="shared" si="18"/>
        <v>7.2147388600000006</v>
      </c>
      <c r="P90" s="527">
        <f t="shared" si="18"/>
        <v>7.2147388600000006</v>
      </c>
      <c r="Q90" s="527">
        <f t="shared" si="18"/>
        <v>7.2147388600000006</v>
      </c>
      <c r="R90" s="527">
        <f t="shared" si="18"/>
        <v>7.2147388600000006</v>
      </c>
      <c r="S90" s="527">
        <f t="shared" si="18"/>
        <v>7.2147388600000006</v>
      </c>
      <c r="T90" s="527">
        <f t="shared" si="18"/>
        <v>7.2147388600000006</v>
      </c>
      <c r="U90" s="527">
        <f t="shared" si="18"/>
        <v>7.2147388600000006</v>
      </c>
      <c r="V90" s="527">
        <f t="shared" si="18"/>
        <v>7.2147388600000006</v>
      </c>
      <c r="W90" s="543">
        <f>SUM(C90:V90)</f>
        <v>144.2947772</v>
      </c>
      <c r="X90" s="528">
        <f>W90/20</f>
        <v>7.2147388599999998</v>
      </c>
    </row>
    <row r="91" spans="1:24">
      <c r="A91" s="524"/>
      <c r="B91" s="112" t="s">
        <v>144</v>
      </c>
      <c r="C91" s="549">
        <f t="shared" ref="C91:V91" si="19">SUM(C90:C90)</f>
        <v>7.2147388600000006</v>
      </c>
      <c r="D91" s="549">
        <f t="shared" si="19"/>
        <v>7.2147388600000006</v>
      </c>
      <c r="E91" s="549">
        <f t="shared" si="19"/>
        <v>7.2147388600000006</v>
      </c>
      <c r="F91" s="549">
        <f t="shared" si="19"/>
        <v>7.2147388600000006</v>
      </c>
      <c r="G91" s="549">
        <f t="shared" si="19"/>
        <v>7.2147388600000006</v>
      </c>
      <c r="H91" s="549">
        <f t="shared" si="19"/>
        <v>7.2147388600000006</v>
      </c>
      <c r="I91" s="549">
        <f t="shared" si="19"/>
        <v>7.2147388600000006</v>
      </c>
      <c r="J91" s="549">
        <f t="shared" si="19"/>
        <v>7.2147388600000006</v>
      </c>
      <c r="K91" s="549">
        <f t="shared" si="19"/>
        <v>7.2147388600000006</v>
      </c>
      <c r="L91" s="549">
        <f t="shared" si="19"/>
        <v>7.2147388600000006</v>
      </c>
      <c r="M91" s="549">
        <f t="shared" si="19"/>
        <v>7.2147388600000006</v>
      </c>
      <c r="N91" s="549">
        <f t="shared" si="19"/>
        <v>7.2147388600000006</v>
      </c>
      <c r="O91" s="549">
        <f t="shared" si="19"/>
        <v>7.2147388600000006</v>
      </c>
      <c r="P91" s="549">
        <f t="shared" si="19"/>
        <v>7.2147388600000006</v>
      </c>
      <c r="Q91" s="549">
        <f t="shared" si="19"/>
        <v>7.2147388600000006</v>
      </c>
      <c r="R91" s="549">
        <f t="shared" si="19"/>
        <v>7.2147388600000006</v>
      </c>
      <c r="S91" s="549">
        <f t="shared" si="19"/>
        <v>7.2147388600000006</v>
      </c>
      <c r="T91" s="549">
        <f t="shared" si="19"/>
        <v>7.2147388600000006</v>
      </c>
      <c r="U91" s="549">
        <f t="shared" si="19"/>
        <v>7.2147388600000006</v>
      </c>
      <c r="V91" s="549">
        <f t="shared" si="19"/>
        <v>7.2147388600000006</v>
      </c>
      <c r="W91" s="544">
        <f>SUM(C91:V91)</f>
        <v>144.2947772</v>
      </c>
      <c r="X91" s="131">
        <f>W91/20</f>
        <v>7.2147388599999998</v>
      </c>
    </row>
    <row r="92" spans="1:24" s="343" customFormat="1">
      <c r="A92" s="129"/>
      <c r="B92" s="536" t="s">
        <v>146</v>
      </c>
      <c r="C92" s="530">
        <v>0.96618357487922713</v>
      </c>
      <c r="D92" s="530">
        <v>0.93351070036640305</v>
      </c>
      <c r="E92" s="530">
        <v>0.90194270566802237</v>
      </c>
      <c r="F92" s="530">
        <v>0.87144222769857238</v>
      </c>
      <c r="G92" s="530">
        <v>0.84197316685852419</v>
      </c>
      <c r="H92" s="530">
        <v>0.81350064430775282</v>
      </c>
      <c r="I92" s="530">
        <v>0.78599096068381913</v>
      </c>
      <c r="J92" s="530">
        <v>0.75941155621625056</v>
      </c>
      <c r="K92" s="530">
        <v>0.73373097218961414</v>
      </c>
      <c r="L92" s="530">
        <v>0.70891881370977217</v>
      </c>
      <c r="M92" s="530">
        <v>0.68494571372924851</v>
      </c>
      <c r="N92" s="530">
        <v>0.66178329828912896</v>
      </c>
      <c r="O92" s="530">
        <v>0.63940415293635666</v>
      </c>
      <c r="P92" s="530">
        <v>0.61778179027667302</v>
      </c>
      <c r="Q92" s="530">
        <v>0.59689061862480497</v>
      </c>
      <c r="R92" s="530">
        <v>0.57670591171478747</v>
      </c>
      <c r="S92" s="530">
        <v>0.55720377943457733</v>
      </c>
      <c r="T92" s="530">
        <v>0.53836113955031628</v>
      </c>
      <c r="U92" s="530">
        <v>0.52015569038677911</v>
      </c>
      <c r="V92" s="530">
        <v>0.50256588443167061</v>
      </c>
      <c r="W92" s="543"/>
      <c r="X92" s="528"/>
    </row>
    <row r="93" spans="1:24" s="358" customFormat="1">
      <c r="A93" s="129"/>
      <c r="B93" s="138" t="s">
        <v>1069</v>
      </c>
      <c r="C93" s="132">
        <f>C92*C91</f>
        <v>6.9707621835748803</v>
      </c>
      <c r="D93" s="132">
        <f t="shared" ref="D93:V93" si="20">D92*D91</f>
        <v>6.7350359261593047</v>
      </c>
      <c r="E93" s="132">
        <f t="shared" si="20"/>
        <v>6.5072810880766241</v>
      </c>
      <c r="F93" s="132">
        <f t="shared" si="20"/>
        <v>6.2872281044218594</v>
      </c>
      <c r="G93" s="132">
        <f t="shared" si="20"/>
        <v>6.0746165260114591</v>
      </c>
      <c r="H93" s="132">
        <f t="shared" si="20"/>
        <v>5.8691947111221827</v>
      </c>
      <c r="I93" s="132">
        <f t="shared" si="20"/>
        <v>5.6707195276542821</v>
      </c>
      <c r="J93" s="132">
        <f t="shared" si="20"/>
        <v>5.4789560653664582</v>
      </c>
      <c r="K93" s="132">
        <f t="shared" si="20"/>
        <v>5.2936773578419887</v>
      </c>
      <c r="L93" s="132">
        <f t="shared" si="20"/>
        <v>5.1146641138569944</v>
      </c>
      <c r="M93" s="132">
        <f t="shared" si="20"/>
        <v>4.9417044578328451</v>
      </c>
      <c r="N93" s="132">
        <f t="shared" si="20"/>
        <v>4.7745936790655508</v>
      </c>
      <c r="O93" s="132">
        <f t="shared" si="20"/>
        <v>4.6131339894353163</v>
      </c>
      <c r="P93" s="132">
        <f t="shared" si="20"/>
        <v>4.457134289309483</v>
      </c>
      <c r="Q93" s="132">
        <f t="shared" si="20"/>
        <v>4.3064099413618209</v>
      </c>
      <c r="R93" s="132">
        <f t="shared" si="20"/>
        <v>4.1607825520404065</v>
      </c>
      <c r="S93" s="132">
        <f t="shared" si="20"/>
        <v>4.0200797604255145</v>
      </c>
      <c r="T93" s="132">
        <f t="shared" si="20"/>
        <v>3.8841350342275502</v>
      </c>
      <c r="U93" s="132">
        <f t="shared" si="20"/>
        <v>3.7527874726836239</v>
      </c>
      <c r="V93" s="132">
        <f t="shared" si="20"/>
        <v>3.6258816161194432</v>
      </c>
      <c r="W93" s="544">
        <f>SUM(C93:V93)</f>
        <v>102.53877839658759</v>
      </c>
      <c r="X93" s="131"/>
    </row>
    <row r="94" spans="1:24" ht="15.75" customHeight="1" thickBot="1">
      <c r="A94" s="532"/>
      <c r="B94" s="533"/>
      <c r="C94" s="537"/>
      <c r="D94" s="537"/>
      <c r="E94" s="537"/>
      <c r="F94" s="537"/>
      <c r="G94" s="537"/>
      <c r="H94" s="537"/>
      <c r="I94" s="537"/>
      <c r="J94" s="537"/>
      <c r="K94" s="537"/>
      <c r="L94" s="537"/>
      <c r="M94" s="537"/>
      <c r="N94" s="537"/>
      <c r="O94" s="537"/>
      <c r="P94" s="537"/>
      <c r="Q94" s="537"/>
      <c r="R94" s="537"/>
      <c r="S94" s="537"/>
      <c r="T94" s="537"/>
      <c r="U94" s="537"/>
      <c r="V94" s="537"/>
      <c r="W94" s="546"/>
      <c r="X94" s="535"/>
    </row>
  </sheetData>
  <sheetProtection password="8725" sheet="1" objects="1" scenarios="1"/>
  <mergeCells count="6">
    <mergeCell ref="A2:X2"/>
    <mergeCell ref="A3:X3"/>
    <mergeCell ref="A6:A7"/>
    <mergeCell ref="W6:W7"/>
    <mergeCell ref="X6:X7"/>
    <mergeCell ref="A5:X5"/>
  </mergeCells>
  <pageMargins left="0.70866141732283472" right="0.70866141732283472" top="0.74803149606299213" bottom="0.74803149606299213" header="0.31496062992125984" footer="0.31496062992125984"/>
  <pageSetup paperSize="9" scale="65" orientation="landscape" r:id="rId1"/>
  <rowBreaks count="2" manualBreakCount="2">
    <brk id="58" max="23" man="1"/>
    <brk id="76" max="23" man="1"/>
  </rowBreaks>
</worksheet>
</file>

<file path=xl/worksheets/sheet33.xml><?xml version="1.0" encoding="utf-8"?>
<worksheet xmlns="http://schemas.openxmlformats.org/spreadsheetml/2006/main" xmlns:r="http://schemas.openxmlformats.org/officeDocument/2006/relationships">
  <dimension ref="A1:Y87"/>
  <sheetViews>
    <sheetView zoomScale="80" zoomScaleNormal="80" zoomScaleSheetLayoutView="80" workbookViewId="0">
      <selection activeCell="U1" sqref="U1"/>
    </sheetView>
  </sheetViews>
  <sheetFormatPr defaultRowHeight="12.75"/>
  <cols>
    <col min="1" max="1" width="11.28515625" style="231" customWidth="1"/>
    <col min="2" max="2" width="35.7109375" style="231" customWidth="1"/>
    <col min="3" max="3" width="6.7109375" style="231" bestFit="1" customWidth="1"/>
    <col min="4" max="22" width="6.42578125" style="231" bestFit="1" customWidth="1"/>
    <col min="23" max="23" width="10.5703125" style="231" customWidth="1"/>
    <col min="24" max="24" width="10" style="231" bestFit="1" customWidth="1"/>
    <col min="25" max="16384" width="9.140625" style="231"/>
  </cols>
  <sheetData>
    <row r="1" spans="1:25" s="225" customFormat="1" ht="31.5" customHeight="1">
      <c r="A1" s="244" t="s">
        <v>1078</v>
      </c>
      <c r="B1" s="224"/>
      <c r="C1" s="224"/>
      <c r="D1" s="224"/>
      <c r="E1" s="224"/>
      <c r="F1" s="224"/>
      <c r="G1" s="224"/>
    </row>
    <row r="2" spans="1:25" ht="31.5" customHeight="1">
      <c r="A2" s="577" t="s">
        <v>1072</v>
      </c>
      <c r="B2" s="577"/>
      <c r="C2" s="577"/>
      <c r="D2" s="577"/>
      <c r="E2" s="577"/>
      <c r="F2" s="577"/>
      <c r="G2" s="577"/>
      <c r="H2" s="577"/>
      <c r="I2" s="577"/>
      <c r="J2" s="577"/>
      <c r="K2" s="577"/>
      <c r="L2" s="577"/>
      <c r="M2" s="577"/>
      <c r="N2" s="577"/>
      <c r="O2" s="577"/>
      <c r="P2" s="577"/>
      <c r="Q2" s="577"/>
      <c r="R2" s="577"/>
      <c r="S2" s="577"/>
      <c r="T2" s="577"/>
      <c r="U2" s="577"/>
      <c r="V2" s="577"/>
      <c r="W2" s="577"/>
      <c r="X2" s="577"/>
    </row>
    <row r="3" spans="1:25" ht="31.5" customHeight="1" thickBot="1">
      <c r="A3" s="699" t="s">
        <v>147</v>
      </c>
      <c r="B3" s="699"/>
      <c r="C3" s="699"/>
      <c r="D3" s="699"/>
      <c r="E3" s="699"/>
      <c r="F3" s="699"/>
      <c r="G3" s="699"/>
      <c r="H3" s="699"/>
      <c r="I3" s="699"/>
      <c r="J3" s="699"/>
      <c r="K3" s="699"/>
      <c r="L3" s="699"/>
      <c r="M3" s="699"/>
      <c r="N3" s="699"/>
      <c r="O3" s="699"/>
      <c r="P3" s="699"/>
      <c r="Q3" s="699"/>
      <c r="R3" s="699"/>
      <c r="S3" s="699"/>
      <c r="T3" s="699"/>
      <c r="U3" s="699"/>
      <c r="V3" s="699"/>
      <c r="W3" s="699"/>
      <c r="X3" s="699"/>
      <c r="Y3" s="237"/>
    </row>
    <row r="4" spans="1:25" ht="15.75" customHeight="1">
      <c r="A4" s="468"/>
      <c r="B4" s="468"/>
      <c r="C4" s="468"/>
      <c r="D4" s="468"/>
      <c r="E4" s="468"/>
      <c r="F4" s="468"/>
      <c r="G4" s="468"/>
      <c r="H4" s="468"/>
      <c r="I4" s="468"/>
      <c r="J4" s="468"/>
      <c r="K4" s="468"/>
      <c r="L4" s="468"/>
      <c r="M4" s="468"/>
      <c r="N4" s="468"/>
      <c r="O4" s="468"/>
      <c r="P4" s="468"/>
      <c r="Q4" s="468"/>
      <c r="R4" s="468"/>
      <c r="S4" s="468"/>
      <c r="T4" s="468"/>
      <c r="U4" s="468"/>
      <c r="V4" s="468"/>
      <c r="W4" s="468"/>
      <c r="X4" s="468"/>
      <c r="Y4" s="237"/>
    </row>
    <row r="5" spans="1:25" ht="24.75" customHeight="1">
      <c r="A5" s="626" t="s">
        <v>1074</v>
      </c>
      <c r="B5" s="626"/>
      <c r="C5" s="626"/>
      <c r="D5" s="626"/>
      <c r="E5" s="626"/>
      <c r="F5" s="626"/>
      <c r="G5" s="626"/>
      <c r="H5" s="626"/>
      <c r="I5" s="626"/>
      <c r="J5" s="626"/>
      <c r="K5" s="626"/>
      <c r="L5" s="626"/>
      <c r="M5" s="626"/>
      <c r="N5" s="626"/>
      <c r="O5" s="626"/>
      <c r="P5" s="626"/>
      <c r="Q5" s="626"/>
      <c r="R5" s="626"/>
      <c r="S5" s="626"/>
      <c r="T5" s="626"/>
      <c r="U5" s="626"/>
      <c r="V5" s="626"/>
      <c r="W5" s="626"/>
      <c r="X5" s="626"/>
    </row>
    <row r="6" spans="1:25" ht="14.25" customHeight="1">
      <c r="A6" s="696" t="s">
        <v>1070</v>
      </c>
      <c r="B6" s="547" t="s">
        <v>148</v>
      </c>
      <c r="C6" s="548">
        <v>2013</v>
      </c>
      <c r="D6" s="548">
        <v>2014</v>
      </c>
      <c r="E6" s="548">
        <v>2015</v>
      </c>
      <c r="F6" s="548">
        <v>2016</v>
      </c>
      <c r="G6" s="548">
        <v>2017</v>
      </c>
      <c r="H6" s="548">
        <v>2018</v>
      </c>
      <c r="I6" s="548">
        <v>2019</v>
      </c>
      <c r="J6" s="548">
        <v>2020</v>
      </c>
      <c r="K6" s="548">
        <v>2021</v>
      </c>
      <c r="L6" s="548">
        <v>2022</v>
      </c>
      <c r="M6" s="548">
        <v>2023</v>
      </c>
      <c r="N6" s="548">
        <v>2024</v>
      </c>
      <c r="O6" s="548">
        <v>2025</v>
      </c>
      <c r="P6" s="548">
        <v>2026</v>
      </c>
      <c r="Q6" s="548">
        <v>2027</v>
      </c>
      <c r="R6" s="548">
        <v>2028</v>
      </c>
      <c r="S6" s="548">
        <v>2029</v>
      </c>
      <c r="T6" s="548">
        <v>2030</v>
      </c>
      <c r="U6" s="548">
        <v>2031</v>
      </c>
      <c r="V6" s="548">
        <v>2032</v>
      </c>
      <c r="W6" s="696" t="s">
        <v>52</v>
      </c>
      <c r="X6" s="696" t="s">
        <v>1067</v>
      </c>
    </row>
    <row r="7" spans="1:25" ht="23.25" customHeight="1" thickBot="1">
      <c r="A7" s="695"/>
      <c r="B7" s="124" t="s">
        <v>1065</v>
      </c>
      <c r="C7" s="125">
        <v>1</v>
      </c>
      <c r="D7" s="125">
        <v>2</v>
      </c>
      <c r="E7" s="125">
        <v>3</v>
      </c>
      <c r="F7" s="125">
        <v>4</v>
      </c>
      <c r="G7" s="125">
        <v>5</v>
      </c>
      <c r="H7" s="125">
        <v>6</v>
      </c>
      <c r="I7" s="125">
        <v>7</v>
      </c>
      <c r="J7" s="125">
        <v>8</v>
      </c>
      <c r="K7" s="125">
        <v>9</v>
      </c>
      <c r="L7" s="125">
        <v>10</v>
      </c>
      <c r="M7" s="125">
        <v>11</v>
      </c>
      <c r="N7" s="125">
        <v>12</v>
      </c>
      <c r="O7" s="125">
        <v>13</v>
      </c>
      <c r="P7" s="125">
        <v>14</v>
      </c>
      <c r="Q7" s="125">
        <v>15</v>
      </c>
      <c r="R7" s="125">
        <v>16</v>
      </c>
      <c r="S7" s="125">
        <v>17</v>
      </c>
      <c r="T7" s="125">
        <v>18</v>
      </c>
      <c r="U7" s="125">
        <v>19</v>
      </c>
      <c r="V7" s="125">
        <v>20</v>
      </c>
      <c r="W7" s="695"/>
      <c r="X7" s="695"/>
    </row>
    <row r="8" spans="1:25">
      <c r="A8" s="126" t="s">
        <v>483</v>
      </c>
      <c r="B8" s="112"/>
      <c r="C8" s="550"/>
      <c r="D8" s="550"/>
      <c r="E8" s="550"/>
      <c r="F8" s="550"/>
      <c r="G8" s="550"/>
      <c r="H8" s="550"/>
      <c r="I8" s="550"/>
      <c r="J8" s="550"/>
      <c r="K8" s="550"/>
      <c r="L8" s="550"/>
      <c r="M8" s="550"/>
      <c r="N8" s="550"/>
      <c r="O8" s="550"/>
      <c r="P8" s="550"/>
      <c r="Q8" s="550"/>
      <c r="R8" s="550"/>
      <c r="S8" s="550"/>
      <c r="T8" s="550"/>
      <c r="U8" s="550"/>
      <c r="V8" s="550"/>
      <c r="W8" s="541"/>
      <c r="X8" s="551"/>
    </row>
    <row r="9" spans="1:25">
      <c r="B9" s="112"/>
      <c r="C9" s="257"/>
      <c r="D9" s="257"/>
      <c r="E9" s="257"/>
      <c r="F9" s="257"/>
      <c r="G9" s="257"/>
      <c r="H9" s="257"/>
      <c r="I9" s="257"/>
      <c r="J9" s="257"/>
      <c r="K9" s="257"/>
      <c r="L9" s="257"/>
      <c r="M9" s="257"/>
      <c r="N9" s="257"/>
      <c r="O9" s="257"/>
      <c r="P9" s="257"/>
      <c r="Q9" s="257"/>
      <c r="R9" s="257"/>
      <c r="S9" s="257"/>
      <c r="T9" s="257"/>
      <c r="U9" s="257"/>
      <c r="V9" s="257"/>
      <c r="W9" s="542"/>
      <c r="X9" s="525"/>
    </row>
    <row r="10" spans="1:25">
      <c r="A10" s="126"/>
      <c r="B10" s="127" t="s">
        <v>208</v>
      </c>
      <c r="C10" s="257"/>
      <c r="D10" s="257"/>
      <c r="E10" s="257"/>
      <c r="F10" s="257"/>
      <c r="G10" s="257"/>
      <c r="H10" s="257"/>
      <c r="I10" s="257"/>
      <c r="J10" s="257"/>
      <c r="K10" s="257"/>
      <c r="L10" s="257"/>
      <c r="M10" s="257"/>
      <c r="N10" s="257"/>
      <c r="O10" s="257"/>
      <c r="P10" s="257"/>
      <c r="Q10" s="257"/>
      <c r="R10" s="257"/>
      <c r="S10" s="257"/>
      <c r="T10" s="257"/>
      <c r="U10" s="257"/>
      <c r="V10" s="257"/>
      <c r="W10" s="543"/>
      <c r="X10" s="528"/>
    </row>
    <row r="11" spans="1:25">
      <c r="A11" s="126"/>
      <c r="B11" s="128" t="s">
        <v>151</v>
      </c>
      <c r="C11" s="527"/>
      <c r="D11" s="527"/>
      <c r="E11" s="527"/>
      <c r="F11" s="527"/>
      <c r="G11" s="527"/>
      <c r="H11" s="527"/>
      <c r="I11" s="527"/>
      <c r="J11" s="527"/>
      <c r="K11" s="527"/>
      <c r="L11" s="527"/>
      <c r="M11" s="527"/>
      <c r="N11" s="527"/>
      <c r="O11" s="527"/>
      <c r="P11" s="527"/>
      <c r="Q11" s="527"/>
      <c r="R11" s="527"/>
      <c r="S11" s="527"/>
      <c r="T11" s="527"/>
      <c r="U11" s="527"/>
      <c r="V11" s="527"/>
      <c r="W11" s="543"/>
      <c r="X11" s="528"/>
    </row>
    <row r="12" spans="1:25" ht="38.25">
      <c r="A12" s="126"/>
      <c r="B12" s="526" t="s">
        <v>214</v>
      </c>
      <c r="C12" s="527">
        <f>'28. Total Costs - Reg &amp; Nat'!$E$25</f>
        <v>0.371475</v>
      </c>
      <c r="D12" s="527">
        <f>'28. Total Costs - Reg &amp; Nat'!$E$25</f>
        <v>0.371475</v>
      </c>
      <c r="E12" s="527">
        <f>'28. Total Costs - Reg &amp; Nat'!$E$25</f>
        <v>0.371475</v>
      </c>
      <c r="F12" s="527">
        <f>'28. Total Costs - Reg &amp; Nat'!$E$25</f>
        <v>0.371475</v>
      </c>
      <c r="G12" s="527">
        <f>'28. Total Costs - Reg &amp; Nat'!$E$25</f>
        <v>0.371475</v>
      </c>
      <c r="H12" s="527">
        <f>'28. Total Costs - Reg &amp; Nat'!$E$25</f>
        <v>0.371475</v>
      </c>
      <c r="I12" s="527">
        <f>'28. Total Costs - Reg &amp; Nat'!$E$25</f>
        <v>0.371475</v>
      </c>
      <c r="J12" s="527">
        <f>'28. Total Costs - Reg &amp; Nat'!$E$25</f>
        <v>0.371475</v>
      </c>
      <c r="K12" s="527">
        <f>'28. Total Costs - Reg &amp; Nat'!$E$25</f>
        <v>0.371475</v>
      </c>
      <c r="L12" s="527">
        <f>'28. Total Costs - Reg &amp; Nat'!$E$25</f>
        <v>0.371475</v>
      </c>
      <c r="M12" s="527">
        <f>'28. Total Costs - Reg &amp; Nat'!$E$25</f>
        <v>0.371475</v>
      </c>
      <c r="N12" s="527">
        <f>'28. Total Costs - Reg &amp; Nat'!$E$25</f>
        <v>0.371475</v>
      </c>
      <c r="O12" s="527">
        <f>'28. Total Costs - Reg &amp; Nat'!$E$25</f>
        <v>0.371475</v>
      </c>
      <c r="P12" s="527">
        <f>'28. Total Costs - Reg &amp; Nat'!$E$25</f>
        <v>0.371475</v>
      </c>
      <c r="Q12" s="527">
        <f>'28. Total Costs - Reg &amp; Nat'!$E$25</f>
        <v>0.371475</v>
      </c>
      <c r="R12" s="527">
        <f>'28. Total Costs - Reg &amp; Nat'!$E$25</f>
        <v>0.371475</v>
      </c>
      <c r="S12" s="527">
        <f>'28. Total Costs - Reg &amp; Nat'!$E$25</f>
        <v>0.371475</v>
      </c>
      <c r="T12" s="527">
        <f>'28. Total Costs - Reg &amp; Nat'!$E$25</f>
        <v>0.371475</v>
      </c>
      <c r="U12" s="527">
        <f>'28. Total Costs - Reg &amp; Nat'!$E$25</f>
        <v>0.371475</v>
      </c>
      <c r="V12" s="527">
        <f>'28. Total Costs - Reg &amp; Nat'!$E$25</f>
        <v>0.371475</v>
      </c>
      <c r="W12" s="543">
        <f>SUM(C12:V12)</f>
        <v>7.4295000000000027</v>
      </c>
      <c r="X12" s="528">
        <f>W12/20</f>
        <v>0.37147500000000011</v>
      </c>
    </row>
    <row r="13" spans="1:25" ht="38.25">
      <c r="A13" s="126"/>
      <c r="B13" s="526" t="s">
        <v>212</v>
      </c>
      <c r="C13" s="527">
        <f>'28. Total Costs - Reg &amp; Nat'!$E$26</f>
        <v>1.2490528000000001</v>
      </c>
      <c r="D13" s="527">
        <f>'28. Total Costs - Reg &amp; Nat'!$E$26</f>
        <v>1.2490528000000001</v>
      </c>
      <c r="E13" s="527">
        <f>'28. Total Costs - Reg &amp; Nat'!$E$26</f>
        <v>1.2490528000000001</v>
      </c>
      <c r="F13" s="527">
        <f>'28. Total Costs - Reg &amp; Nat'!$E$26</f>
        <v>1.2490528000000001</v>
      </c>
      <c r="G13" s="527">
        <f>'28. Total Costs - Reg &amp; Nat'!$E$26</f>
        <v>1.2490528000000001</v>
      </c>
      <c r="H13" s="527">
        <f>'28. Total Costs - Reg &amp; Nat'!$E$26</f>
        <v>1.2490528000000001</v>
      </c>
      <c r="I13" s="527">
        <f>'28. Total Costs - Reg &amp; Nat'!$E$26</f>
        <v>1.2490528000000001</v>
      </c>
      <c r="J13" s="527">
        <f>'28. Total Costs - Reg &amp; Nat'!$E$26</f>
        <v>1.2490528000000001</v>
      </c>
      <c r="K13" s="527">
        <f>'28. Total Costs - Reg &amp; Nat'!$E$26</f>
        <v>1.2490528000000001</v>
      </c>
      <c r="L13" s="527">
        <f>'28. Total Costs - Reg &amp; Nat'!$E$26</f>
        <v>1.2490528000000001</v>
      </c>
      <c r="M13" s="527">
        <f>'28. Total Costs - Reg &amp; Nat'!$E$26</f>
        <v>1.2490528000000001</v>
      </c>
      <c r="N13" s="527">
        <f>'28. Total Costs - Reg &amp; Nat'!$E$26</f>
        <v>1.2490528000000001</v>
      </c>
      <c r="O13" s="527">
        <f>'28. Total Costs - Reg &amp; Nat'!$E$26</f>
        <v>1.2490528000000001</v>
      </c>
      <c r="P13" s="527">
        <f>'28. Total Costs - Reg &amp; Nat'!$E$26</f>
        <v>1.2490528000000001</v>
      </c>
      <c r="Q13" s="527">
        <f>'28. Total Costs - Reg &amp; Nat'!$E$26</f>
        <v>1.2490528000000001</v>
      </c>
      <c r="R13" s="527">
        <f>'28. Total Costs - Reg &amp; Nat'!$E$26</f>
        <v>1.2490528000000001</v>
      </c>
      <c r="S13" s="527">
        <f>'28. Total Costs - Reg &amp; Nat'!$E$26</f>
        <v>1.2490528000000001</v>
      </c>
      <c r="T13" s="527">
        <f>'28. Total Costs - Reg &amp; Nat'!$E$26</f>
        <v>1.2490528000000001</v>
      </c>
      <c r="U13" s="527">
        <f>'28. Total Costs - Reg &amp; Nat'!$E$26</f>
        <v>1.2490528000000001</v>
      </c>
      <c r="V13" s="527">
        <f>'28. Total Costs - Reg &amp; Nat'!$E$26</f>
        <v>1.2490528000000001</v>
      </c>
      <c r="W13" s="543">
        <f>SUM(C13:V13)</f>
        <v>24.981056000000006</v>
      </c>
      <c r="X13" s="528">
        <f>W13/20</f>
        <v>1.2490528000000003</v>
      </c>
    </row>
    <row r="14" spans="1:25">
      <c r="A14" s="126"/>
      <c r="B14" s="526" t="s">
        <v>199</v>
      </c>
      <c r="C14" s="527">
        <f>'28. Total Costs - Reg &amp; Nat'!$E$27</f>
        <v>0.29061999999999999</v>
      </c>
      <c r="D14" s="527">
        <f>'28. Total Costs - Reg &amp; Nat'!$E$27</f>
        <v>0.29061999999999999</v>
      </c>
      <c r="E14" s="527">
        <f>'28. Total Costs - Reg &amp; Nat'!$E$27</f>
        <v>0.29061999999999999</v>
      </c>
      <c r="F14" s="527">
        <f>'28. Total Costs - Reg &amp; Nat'!$E$27</f>
        <v>0.29061999999999999</v>
      </c>
      <c r="G14" s="527">
        <f>'28. Total Costs - Reg &amp; Nat'!$E$27</f>
        <v>0.29061999999999999</v>
      </c>
      <c r="H14" s="527">
        <f>'28. Total Costs - Reg &amp; Nat'!$E$27</f>
        <v>0.29061999999999999</v>
      </c>
      <c r="I14" s="527">
        <f>'28. Total Costs - Reg &amp; Nat'!$E$27</f>
        <v>0.29061999999999999</v>
      </c>
      <c r="J14" s="527">
        <f>'28. Total Costs - Reg &amp; Nat'!$E$27</f>
        <v>0.29061999999999999</v>
      </c>
      <c r="K14" s="527">
        <f>'28. Total Costs - Reg &amp; Nat'!$E$27</f>
        <v>0.29061999999999999</v>
      </c>
      <c r="L14" s="527">
        <f>'28. Total Costs - Reg &amp; Nat'!$E$27</f>
        <v>0.29061999999999999</v>
      </c>
      <c r="M14" s="527">
        <f>'28. Total Costs - Reg &amp; Nat'!$E$27</f>
        <v>0.29061999999999999</v>
      </c>
      <c r="N14" s="527">
        <f>'28. Total Costs - Reg &amp; Nat'!$E$27</f>
        <v>0.29061999999999999</v>
      </c>
      <c r="O14" s="527">
        <f>'28. Total Costs - Reg &amp; Nat'!$E$27</f>
        <v>0.29061999999999999</v>
      </c>
      <c r="P14" s="527">
        <f>'28. Total Costs - Reg &amp; Nat'!$E$27</f>
        <v>0.29061999999999999</v>
      </c>
      <c r="Q14" s="527">
        <f>'28. Total Costs - Reg &amp; Nat'!$E$27</f>
        <v>0.29061999999999999</v>
      </c>
      <c r="R14" s="527">
        <f>'28. Total Costs - Reg &amp; Nat'!$E$27</f>
        <v>0.29061999999999999</v>
      </c>
      <c r="S14" s="527">
        <f>'28. Total Costs - Reg &amp; Nat'!$E$27</f>
        <v>0.29061999999999999</v>
      </c>
      <c r="T14" s="527">
        <f>'28. Total Costs - Reg &amp; Nat'!$E$27</f>
        <v>0.29061999999999999</v>
      </c>
      <c r="U14" s="527">
        <f>'28. Total Costs - Reg &amp; Nat'!$E$27</f>
        <v>0.29061999999999999</v>
      </c>
      <c r="V14" s="527">
        <f>'28. Total Costs - Reg &amp; Nat'!$E$27</f>
        <v>0.29061999999999999</v>
      </c>
      <c r="W14" s="543">
        <f>SUM(C14:V14)</f>
        <v>5.8123999999999985</v>
      </c>
      <c r="X14" s="528">
        <f>W14/20</f>
        <v>0.29061999999999993</v>
      </c>
    </row>
    <row r="15" spans="1:25" ht="25.5">
      <c r="A15" s="126"/>
      <c r="B15" s="526" t="s">
        <v>326</v>
      </c>
      <c r="C15" s="527">
        <f>'28. Total Costs - Reg &amp; Nat'!E28</f>
        <v>0</v>
      </c>
      <c r="D15" s="527">
        <v>0</v>
      </c>
      <c r="E15" s="527">
        <v>0</v>
      </c>
      <c r="F15" s="527">
        <v>0</v>
      </c>
      <c r="G15" s="527">
        <v>0</v>
      </c>
      <c r="H15" s="527">
        <v>0</v>
      </c>
      <c r="I15" s="527">
        <v>0</v>
      </c>
      <c r="J15" s="527">
        <v>0</v>
      </c>
      <c r="K15" s="527">
        <v>0</v>
      </c>
      <c r="L15" s="527">
        <v>0</v>
      </c>
      <c r="M15" s="527">
        <v>0</v>
      </c>
      <c r="N15" s="527">
        <v>0</v>
      </c>
      <c r="O15" s="527">
        <v>0</v>
      </c>
      <c r="P15" s="527">
        <v>0</v>
      </c>
      <c r="Q15" s="527">
        <v>0</v>
      </c>
      <c r="R15" s="527">
        <v>0</v>
      </c>
      <c r="S15" s="527">
        <v>0</v>
      </c>
      <c r="T15" s="527">
        <v>0</v>
      </c>
      <c r="U15" s="527">
        <v>0</v>
      </c>
      <c r="V15" s="527">
        <v>0</v>
      </c>
      <c r="W15" s="543">
        <f>SUM(C15:V15)</f>
        <v>0</v>
      </c>
      <c r="X15" s="528">
        <f>W15/20</f>
        <v>0</v>
      </c>
    </row>
    <row r="16" spans="1:25">
      <c r="A16" s="126"/>
      <c r="B16" s="526"/>
      <c r="C16" s="527"/>
      <c r="D16" s="527"/>
      <c r="E16" s="527"/>
      <c r="F16" s="527"/>
      <c r="G16" s="527"/>
      <c r="H16" s="527"/>
      <c r="I16" s="527"/>
      <c r="J16" s="527"/>
      <c r="K16" s="527"/>
      <c r="L16" s="527"/>
      <c r="M16" s="527"/>
      <c r="N16" s="527"/>
      <c r="O16" s="527"/>
      <c r="P16" s="527"/>
      <c r="Q16" s="527"/>
      <c r="R16" s="527"/>
      <c r="S16" s="527"/>
      <c r="T16" s="527"/>
      <c r="U16" s="527"/>
      <c r="V16" s="527"/>
      <c r="W16" s="543"/>
      <c r="X16" s="528"/>
    </row>
    <row r="17" spans="1:24">
      <c r="A17" s="524"/>
      <c r="B17" s="127"/>
      <c r="C17" s="527"/>
      <c r="D17" s="527"/>
      <c r="E17" s="527"/>
      <c r="F17" s="527"/>
      <c r="G17" s="527"/>
      <c r="H17" s="527"/>
      <c r="I17" s="527"/>
      <c r="J17" s="527"/>
      <c r="K17" s="527"/>
      <c r="L17" s="527"/>
      <c r="M17" s="527"/>
      <c r="N17" s="527"/>
      <c r="O17" s="527"/>
      <c r="P17" s="527"/>
      <c r="Q17" s="527"/>
      <c r="R17" s="527"/>
      <c r="S17" s="527"/>
      <c r="T17" s="527"/>
      <c r="U17" s="527"/>
      <c r="V17" s="527"/>
      <c r="W17" s="543"/>
      <c r="X17" s="528"/>
    </row>
    <row r="18" spans="1:24">
      <c r="A18" s="524"/>
      <c r="B18" s="257" t="s">
        <v>1110</v>
      </c>
      <c r="C18" s="527">
        <v>0</v>
      </c>
      <c r="D18" s="527">
        <v>0</v>
      </c>
      <c r="E18" s="527">
        <v>0</v>
      </c>
      <c r="F18" s="527">
        <v>0</v>
      </c>
      <c r="G18" s="527">
        <v>0</v>
      </c>
      <c r="H18" s="527">
        <v>0</v>
      </c>
      <c r="I18" s="527">
        <v>0</v>
      </c>
      <c r="J18" s="527">
        <v>0</v>
      </c>
      <c r="K18" s="527">
        <v>0</v>
      </c>
      <c r="L18" s="527">
        <v>0</v>
      </c>
      <c r="M18" s="527">
        <v>0</v>
      </c>
      <c r="N18" s="527">
        <v>0</v>
      </c>
      <c r="O18" s="527">
        <v>0</v>
      </c>
      <c r="P18" s="527">
        <v>0</v>
      </c>
      <c r="Q18" s="527">
        <v>0</v>
      </c>
      <c r="R18" s="527">
        <v>0</v>
      </c>
      <c r="S18" s="527">
        <v>0</v>
      </c>
      <c r="T18" s="527">
        <v>0</v>
      </c>
      <c r="U18" s="527">
        <v>0</v>
      </c>
      <c r="V18" s="527">
        <v>0</v>
      </c>
      <c r="W18" s="543">
        <f>SUM(C18:V18)</f>
        <v>0</v>
      </c>
      <c r="X18" s="528">
        <f>W18/20</f>
        <v>0</v>
      </c>
    </row>
    <row r="19" spans="1:24">
      <c r="A19" s="524"/>
      <c r="B19" s="257" t="s">
        <v>149</v>
      </c>
      <c r="C19" s="527">
        <f>SUM(C12:C15)</f>
        <v>1.9111478000000002</v>
      </c>
      <c r="D19" s="527">
        <f t="shared" ref="D19:V19" si="0">SUM(D12:D15)</f>
        <v>1.9111478000000002</v>
      </c>
      <c r="E19" s="527">
        <f t="shared" si="0"/>
        <v>1.9111478000000002</v>
      </c>
      <c r="F19" s="527">
        <f t="shared" si="0"/>
        <v>1.9111478000000002</v>
      </c>
      <c r="G19" s="527">
        <f t="shared" si="0"/>
        <v>1.9111478000000002</v>
      </c>
      <c r="H19" s="527">
        <f t="shared" si="0"/>
        <v>1.9111478000000002</v>
      </c>
      <c r="I19" s="527">
        <f t="shared" si="0"/>
        <v>1.9111478000000002</v>
      </c>
      <c r="J19" s="527">
        <f t="shared" si="0"/>
        <v>1.9111478000000002</v>
      </c>
      <c r="K19" s="527">
        <f t="shared" si="0"/>
        <v>1.9111478000000002</v>
      </c>
      <c r="L19" s="527">
        <f t="shared" si="0"/>
        <v>1.9111478000000002</v>
      </c>
      <c r="M19" s="527">
        <f t="shared" si="0"/>
        <v>1.9111478000000002</v>
      </c>
      <c r="N19" s="527">
        <f t="shared" si="0"/>
        <v>1.9111478000000002</v>
      </c>
      <c r="O19" s="527">
        <f t="shared" si="0"/>
        <v>1.9111478000000002</v>
      </c>
      <c r="P19" s="527">
        <f t="shared" si="0"/>
        <v>1.9111478000000002</v>
      </c>
      <c r="Q19" s="527">
        <f t="shared" si="0"/>
        <v>1.9111478000000002</v>
      </c>
      <c r="R19" s="527">
        <f t="shared" si="0"/>
        <v>1.9111478000000002</v>
      </c>
      <c r="S19" s="527">
        <f t="shared" si="0"/>
        <v>1.9111478000000002</v>
      </c>
      <c r="T19" s="527">
        <f t="shared" si="0"/>
        <v>1.9111478000000002</v>
      </c>
      <c r="U19" s="527">
        <f t="shared" si="0"/>
        <v>1.9111478000000002</v>
      </c>
      <c r="V19" s="527">
        <f t="shared" si="0"/>
        <v>1.9111478000000002</v>
      </c>
      <c r="W19" s="543">
        <f>SUM(C19:V19)</f>
        <v>38.222956000000025</v>
      </c>
      <c r="X19" s="528">
        <f>W19/20</f>
        <v>1.9111478000000013</v>
      </c>
    </row>
    <row r="20" spans="1:24">
      <c r="A20" s="524"/>
      <c r="B20" s="112" t="s">
        <v>144</v>
      </c>
      <c r="C20" s="549">
        <f t="shared" ref="C20:V20" si="1">SUM(C19:C19)</f>
        <v>1.9111478000000002</v>
      </c>
      <c r="D20" s="549">
        <f t="shared" si="1"/>
        <v>1.9111478000000002</v>
      </c>
      <c r="E20" s="549">
        <f t="shared" si="1"/>
        <v>1.9111478000000002</v>
      </c>
      <c r="F20" s="549">
        <f t="shared" si="1"/>
        <v>1.9111478000000002</v>
      </c>
      <c r="G20" s="549">
        <f t="shared" si="1"/>
        <v>1.9111478000000002</v>
      </c>
      <c r="H20" s="549">
        <f t="shared" si="1"/>
        <v>1.9111478000000002</v>
      </c>
      <c r="I20" s="549">
        <f t="shared" si="1"/>
        <v>1.9111478000000002</v>
      </c>
      <c r="J20" s="549">
        <f t="shared" si="1"/>
        <v>1.9111478000000002</v>
      </c>
      <c r="K20" s="549">
        <f t="shared" si="1"/>
        <v>1.9111478000000002</v>
      </c>
      <c r="L20" s="549">
        <f t="shared" si="1"/>
        <v>1.9111478000000002</v>
      </c>
      <c r="M20" s="549">
        <f t="shared" si="1"/>
        <v>1.9111478000000002</v>
      </c>
      <c r="N20" s="549">
        <f t="shared" si="1"/>
        <v>1.9111478000000002</v>
      </c>
      <c r="O20" s="549">
        <f t="shared" si="1"/>
        <v>1.9111478000000002</v>
      </c>
      <c r="P20" s="549">
        <f t="shared" si="1"/>
        <v>1.9111478000000002</v>
      </c>
      <c r="Q20" s="549">
        <f t="shared" si="1"/>
        <v>1.9111478000000002</v>
      </c>
      <c r="R20" s="549">
        <f t="shared" si="1"/>
        <v>1.9111478000000002</v>
      </c>
      <c r="S20" s="549">
        <f t="shared" si="1"/>
        <v>1.9111478000000002</v>
      </c>
      <c r="T20" s="549">
        <f t="shared" si="1"/>
        <v>1.9111478000000002</v>
      </c>
      <c r="U20" s="549">
        <f t="shared" si="1"/>
        <v>1.9111478000000002</v>
      </c>
      <c r="V20" s="549">
        <f t="shared" si="1"/>
        <v>1.9111478000000002</v>
      </c>
      <c r="W20" s="544">
        <f>SUM(C20:V20)</f>
        <v>38.222956000000025</v>
      </c>
      <c r="X20" s="131">
        <f>W20/20</f>
        <v>1.9111478000000013</v>
      </c>
    </row>
    <row r="21" spans="1:24" s="343" customFormat="1">
      <c r="A21" s="129"/>
      <c r="B21" s="536" t="s">
        <v>146</v>
      </c>
      <c r="C21" s="553">
        <v>0.96618357487922713</v>
      </c>
      <c r="D21" s="553">
        <v>0.93351070036640305</v>
      </c>
      <c r="E21" s="553">
        <v>0.90194270566802237</v>
      </c>
      <c r="F21" s="553">
        <v>0.87144222769857238</v>
      </c>
      <c r="G21" s="553">
        <v>0.84197316685852419</v>
      </c>
      <c r="H21" s="553">
        <v>0.81350064430775282</v>
      </c>
      <c r="I21" s="553">
        <v>0.78599096068381913</v>
      </c>
      <c r="J21" s="553">
        <v>0.75941155621625056</v>
      </c>
      <c r="K21" s="553">
        <v>0.73373097218961414</v>
      </c>
      <c r="L21" s="553">
        <v>0.70891881370977217</v>
      </c>
      <c r="M21" s="553">
        <v>0.68494571372924851</v>
      </c>
      <c r="N21" s="553">
        <v>0.66178329828912896</v>
      </c>
      <c r="O21" s="553">
        <v>0.63940415293635666</v>
      </c>
      <c r="P21" s="553">
        <v>0.61778179027667302</v>
      </c>
      <c r="Q21" s="553">
        <v>0.59689061862480497</v>
      </c>
      <c r="R21" s="553">
        <v>0.57670591171478747</v>
      </c>
      <c r="S21" s="553">
        <v>0.55720377943457733</v>
      </c>
      <c r="T21" s="553">
        <v>0.53836113955031628</v>
      </c>
      <c r="U21" s="553">
        <v>0.52015569038677911</v>
      </c>
      <c r="V21" s="553">
        <v>0.50256588443167061</v>
      </c>
      <c r="W21" s="543"/>
      <c r="X21" s="531"/>
    </row>
    <row r="22" spans="1:24" s="358" customFormat="1">
      <c r="A22" s="129"/>
      <c r="B22" s="112" t="s">
        <v>1069</v>
      </c>
      <c r="C22" s="130">
        <f>C21*C20</f>
        <v>1.8465196135265705</v>
      </c>
      <c r="D22" s="130">
        <f t="shared" ref="D22:V22" si="2">D21*D20</f>
        <v>1.7840769212817105</v>
      </c>
      <c r="E22" s="130">
        <f t="shared" si="2"/>
        <v>1.7237458176634886</v>
      </c>
      <c r="F22" s="130">
        <f t="shared" si="2"/>
        <v>1.6654548962932259</v>
      </c>
      <c r="G22" s="130">
        <f t="shared" si="2"/>
        <v>1.6091351655007016</v>
      </c>
      <c r="H22" s="130">
        <f t="shared" si="2"/>
        <v>1.5547199666673444</v>
      </c>
      <c r="I22" s="130">
        <f t="shared" si="2"/>
        <v>1.5021448953307677</v>
      </c>
      <c r="J22" s="130">
        <f t="shared" si="2"/>
        <v>1.4513477249572637</v>
      </c>
      <c r="K22" s="130">
        <f t="shared" si="2"/>
        <v>1.4022683332920425</v>
      </c>
      <c r="L22" s="130">
        <f t="shared" si="2"/>
        <v>1.354848631200041</v>
      </c>
      <c r="M22" s="130">
        <f t="shared" si="2"/>
        <v>1.3090324939130833</v>
      </c>
      <c r="N22" s="130">
        <f t="shared" si="2"/>
        <v>1.2647656946020127</v>
      </c>
      <c r="O22" s="130">
        <f t="shared" si="2"/>
        <v>1.2219958401951816</v>
      </c>
      <c r="P22" s="130">
        <f t="shared" si="2"/>
        <v>1.180672309367325</v>
      </c>
      <c r="Q22" s="130">
        <f t="shared" si="2"/>
        <v>1.1407461926254352</v>
      </c>
      <c r="R22" s="130">
        <f t="shared" si="2"/>
        <v>1.1021702344207105</v>
      </c>
      <c r="S22" s="130">
        <f t="shared" si="2"/>
        <v>1.0648987772180778</v>
      </c>
      <c r="T22" s="130">
        <f t="shared" si="2"/>
        <v>1.0288877074570801</v>
      </c>
      <c r="U22" s="130">
        <f t="shared" si="2"/>
        <v>0.99409440334017418</v>
      </c>
      <c r="V22" s="130">
        <f t="shared" si="2"/>
        <v>0.96047768438664161</v>
      </c>
      <c r="W22" s="544">
        <f>SUM(C22:V22)</f>
        <v>27.162003303238876</v>
      </c>
      <c r="X22" s="131"/>
    </row>
    <row r="23" spans="1:24" ht="13.5" thickBot="1">
      <c r="A23" s="532"/>
      <c r="B23" s="533"/>
      <c r="C23" s="534"/>
      <c r="D23" s="534"/>
      <c r="E23" s="534"/>
      <c r="F23" s="534"/>
      <c r="G23" s="534"/>
      <c r="H23" s="534"/>
      <c r="I23" s="534"/>
      <c r="J23" s="534"/>
      <c r="K23" s="534"/>
      <c r="L23" s="534"/>
      <c r="M23" s="534"/>
      <c r="N23" s="534"/>
      <c r="O23" s="534"/>
      <c r="P23" s="534"/>
      <c r="Q23" s="534"/>
      <c r="R23" s="534"/>
      <c r="S23" s="534"/>
      <c r="T23" s="534"/>
      <c r="U23" s="534"/>
      <c r="V23" s="534"/>
      <c r="W23" s="557"/>
      <c r="X23" s="554"/>
    </row>
    <row r="24" spans="1:24">
      <c r="A24" s="126" t="s">
        <v>388</v>
      </c>
      <c r="B24" s="112"/>
      <c r="C24" s="550"/>
      <c r="D24" s="550"/>
      <c r="E24" s="550"/>
      <c r="F24" s="550"/>
      <c r="G24" s="550"/>
      <c r="H24" s="550"/>
      <c r="I24" s="550"/>
      <c r="J24" s="550"/>
      <c r="K24" s="550"/>
      <c r="L24" s="550"/>
      <c r="M24" s="550"/>
      <c r="N24" s="550"/>
      <c r="O24" s="550"/>
      <c r="P24" s="550"/>
      <c r="Q24" s="550"/>
      <c r="R24" s="550"/>
      <c r="S24" s="550"/>
      <c r="T24" s="550"/>
      <c r="U24" s="550"/>
      <c r="V24" s="550"/>
      <c r="W24" s="558"/>
      <c r="X24" s="551"/>
    </row>
    <row r="25" spans="1:24">
      <c r="B25" s="112"/>
      <c r="C25" s="257"/>
      <c r="D25" s="257"/>
      <c r="E25" s="257"/>
      <c r="F25" s="257"/>
      <c r="G25" s="257"/>
      <c r="H25" s="257"/>
      <c r="I25" s="257"/>
      <c r="J25" s="257"/>
      <c r="K25" s="257"/>
      <c r="L25" s="257"/>
      <c r="M25" s="257"/>
      <c r="N25" s="257"/>
      <c r="O25" s="257"/>
      <c r="P25" s="257"/>
      <c r="Q25" s="257"/>
      <c r="R25" s="257"/>
      <c r="S25" s="257"/>
      <c r="T25" s="257"/>
      <c r="U25" s="257"/>
      <c r="V25" s="257"/>
      <c r="W25" s="542"/>
      <c r="X25" s="525"/>
    </row>
    <row r="26" spans="1:24">
      <c r="A26" s="126"/>
      <c r="B26" s="127" t="s">
        <v>208</v>
      </c>
      <c r="C26" s="527"/>
      <c r="D26" s="527"/>
      <c r="E26" s="527"/>
      <c r="F26" s="527"/>
      <c r="G26" s="527"/>
      <c r="H26" s="527"/>
      <c r="I26" s="527"/>
      <c r="J26" s="527"/>
      <c r="K26" s="527"/>
      <c r="L26" s="527"/>
      <c r="M26" s="527"/>
      <c r="N26" s="527"/>
      <c r="O26" s="527"/>
      <c r="P26" s="527"/>
      <c r="Q26" s="527"/>
      <c r="R26" s="527"/>
      <c r="S26" s="527"/>
      <c r="T26" s="527"/>
      <c r="U26" s="527"/>
      <c r="V26" s="527"/>
      <c r="W26" s="543"/>
      <c r="X26" s="528"/>
    </row>
    <row r="27" spans="1:24">
      <c r="A27" s="126"/>
      <c r="B27" s="128" t="s">
        <v>151</v>
      </c>
      <c r="C27" s="527"/>
      <c r="D27" s="527"/>
      <c r="E27" s="527"/>
      <c r="F27" s="527"/>
      <c r="G27" s="527"/>
      <c r="H27" s="527"/>
      <c r="I27" s="527"/>
      <c r="J27" s="527"/>
      <c r="K27" s="527"/>
      <c r="L27" s="527"/>
      <c r="M27" s="527"/>
      <c r="N27" s="527"/>
      <c r="O27" s="527"/>
      <c r="P27" s="527"/>
      <c r="Q27" s="527"/>
      <c r="R27" s="527"/>
      <c r="S27" s="527"/>
      <c r="T27" s="527"/>
      <c r="U27" s="527"/>
      <c r="V27" s="527"/>
      <c r="W27" s="543"/>
      <c r="X27" s="528"/>
    </row>
    <row r="28" spans="1:24" ht="38.25">
      <c r="A28" s="126"/>
      <c r="B28" s="526" t="s">
        <v>214</v>
      </c>
      <c r="C28" s="527">
        <f>'28. Total Costs - Reg &amp; Nat'!$G$25</f>
        <v>0.14414399999999999</v>
      </c>
      <c r="D28" s="527">
        <f>'28. Total Costs - Reg &amp; Nat'!$G$25</f>
        <v>0.14414399999999999</v>
      </c>
      <c r="E28" s="527">
        <f>'28. Total Costs - Reg &amp; Nat'!$G$25</f>
        <v>0.14414399999999999</v>
      </c>
      <c r="F28" s="527">
        <f>'28. Total Costs - Reg &amp; Nat'!$G$25</f>
        <v>0.14414399999999999</v>
      </c>
      <c r="G28" s="527">
        <f>'28. Total Costs - Reg &amp; Nat'!$G$25</f>
        <v>0.14414399999999999</v>
      </c>
      <c r="H28" s="527">
        <f>'28. Total Costs - Reg &amp; Nat'!$G$25</f>
        <v>0.14414399999999999</v>
      </c>
      <c r="I28" s="527">
        <f>'28. Total Costs - Reg &amp; Nat'!$G$25</f>
        <v>0.14414399999999999</v>
      </c>
      <c r="J28" s="527">
        <f>'28. Total Costs - Reg &amp; Nat'!$G$25</f>
        <v>0.14414399999999999</v>
      </c>
      <c r="K28" s="527">
        <f>'28. Total Costs - Reg &amp; Nat'!$G$25</f>
        <v>0.14414399999999999</v>
      </c>
      <c r="L28" s="527">
        <f>'28. Total Costs - Reg &amp; Nat'!$G$25</f>
        <v>0.14414399999999999</v>
      </c>
      <c r="M28" s="527">
        <f>'28. Total Costs - Reg &amp; Nat'!$G$25</f>
        <v>0.14414399999999999</v>
      </c>
      <c r="N28" s="527">
        <f>'28. Total Costs - Reg &amp; Nat'!$G$25</f>
        <v>0.14414399999999999</v>
      </c>
      <c r="O28" s="527">
        <f>'28. Total Costs - Reg &amp; Nat'!$G$25</f>
        <v>0.14414399999999999</v>
      </c>
      <c r="P28" s="527">
        <f>'28. Total Costs - Reg &amp; Nat'!$G$25</f>
        <v>0.14414399999999999</v>
      </c>
      <c r="Q28" s="527">
        <f>'28. Total Costs - Reg &amp; Nat'!$G$25</f>
        <v>0.14414399999999999</v>
      </c>
      <c r="R28" s="527">
        <f>'28. Total Costs - Reg &amp; Nat'!$G$25</f>
        <v>0.14414399999999999</v>
      </c>
      <c r="S28" s="527">
        <f>'28. Total Costs - Reg &amp; Nat'!$G$25</f>
        <v>0.14414399999999999</v>
      </c>
      <c r="T28" s="527">
        <f>'28. Total Costs - Reg &amp; Nat'!$G$25</f>
        <v>0.14414399999999999</v>
      </c>
      <c r="U28" s="527">
        <f>'28. Total Costs - Reg &amp; Nat'!$G$25</f>
        <v>0.14414399999999999</v>
      </c>
      <c r="V28" s="527">
        <f>'28. Total Costs - Reg &amp; Nat'!$G$25</f>
        <v>0.14414399999999999</v>
      </c>
      <c r="W28" s="543">
        <f>SUM(C28:V28)</f>
        <v>2.8828799999999992</v>
      </c>
      <c r="X28" s="528">
        <f>W28/20</f>
        <v>0.14414399999999997</v>
      </c>
    </row>
    <row r="29" spans="1:24" ht="38.25">
      <c r="A29" s="126"/>
      <c r="B29" s="526" t="s">
        <v>212</v>
      </c>
      <c r="C29" s="527">
        <f>'28. Total Costs - Reg &amp; Nat'!$G$26</f>
        <v>0.84230380000000005</v>
      </c>
      <c r="D29" s="527">
        <f>'28. Total Costs - Reg &amp; Nat'!$G$26</f>
        <v>0.84230380000000005</v>
      </c>
      <c r="E29" s="527">
        <f>'28. Total Costs - Reg &amp; Nat'!$G$26</f>
        <v>0.84230380000000005</v>
      </c>
      <c r="F29" s="527">
        <f>'28. Total Costs - Reg &amp; Nat'!$G$26</f>
        <v>0.84230380000000005</v>
      </c>
      <c r="G29" s="527">
        <f>'28. Total Costs - Reg &amp; Nat'!$G$26</f>
        <v>0.84230380000000005</v>
      </c>
      <c r="H29" s="527">
        <f>'28. Total Costs - Reg &amp; Nat'!$G$26</f>
        <v>0.84230380000000005</v>
      </c>
      <c r="I29" s="527">
        <f>'28. Total Costs - Reg &amp; Nat'!$G$26</f>
        <v>0.84230380000000005</v>
      </c>
      <c r="J29" s="527">
        <f>'28. Total Costs - Reg &amp; Nat'!$G$26</f>
        <v>0.84230380000000005</v>
      </c>
      <c r="K29" s="527">
        <f>'28. Total Costs - Reg &amp; Nat'!$G$26</f>
        <v>0.84230380000000005</v>
      </c>
      <c r="L29" s="527">
        <f>'28. Total Costs - Reg &amp; Nat'!$G$26</f>
        <v>0.84230380000000005</v>
      </c>
      <c r="M29" s="527">
        <f>'28. Total Costs - Reg &amp; Nat'!$G$26</f>
        <v>0.84230380000000005</v>
      </c>
      <c r="N29" s="527">
        <f>'28. Total Costs - Reg &amp; Nat'!$G$26</f>
        <v>0.84230380000000005</v>
      </c>
      <c r="O29" s="527">
        <f>'28. Total Costs - Reg &amp; Nat'!$G$26</f>
        <v>0.84230380000000005</v>
      </c>
      <c r="P29" s="527">
        <f>'28. Total Costs - Reg &amp; Nat'!$G$26</f>
        <v>0.84230380000000005</v>
      </c>
      <c r="Q29" s="527">
        <f>'28. Total Costs - Reg &amp; Nat'!$G$26</f>
        <v>0.84230380000000005</v>
      </c>
      <c r="R29" s="527">
        <f>'28. Total Costs - Reg &amp; Nat'!$G$26</f>
        <v>0.84230380000000005</v>
      </c>
      <c r="S29" s="527">
        <f>'28. Total Costs - Reg &amp; Nat'!$G$26</f>
        <v>0.84230380000000005</v>
      </c>
      <c r="T29" s="527">
        <f>'28. Total Costs - Reg &amp; Nat'!$G$26</f>
        <v>0.84230380000000005</v>
      </c>
      <c r="U29" s="527">
        <f>'28. Total Costs - Reg &amp; Nat'!$G$26</f>
        <v>0.84230380000000005</v>
      </c>
      <c r="V29" s="527">
        <f>'28. Total Costs - Reg &amp; Nat'!$G$26</f>
        <v>0.84230380000000005</v>
      </c>
      <c r="W29" s="543">
        <f>SUM(C29:V29)</f>
        <v>16.846076</v>
      </c>
      <c r="X29" s="528">
        <f>W29/20</f>
        <v>0.84230380000000005</v>
      </c>
    </row>
    <row r="30" spans="1:24">
      <c r="A30" s="126"/>
      <c r="B30" s="526" t="s">
        <v>199</v>
      </c>
      <c r="C30" s="527">
        <f>'28. Total Costs - Reg &amp; Nat'!$F$27</f>
        <v>0.15851999999999999</v>
      </c>
      <c r="D30" s="527">
        <f>'28. Total Costs - Reg &amp; Nat'!$F$27</f>
        <v>0.15851999999999999</v>
      </c>
      <c r="E30" s="527">
        <f>'28. Total Costs - Reg &amp; Nat'!$F$27</f>
        <v>0.15851999999999999</v>
      </c>
      <c r="F30" s="527">
        <f>'28. Total Costs - Reg &amp; Nat'!$F$27</f>
        <v>0.15851999999999999</v>
      </c>
      <c r="G30" s="527">
        <f>'28. Total Costs - Reg &amp; Nat'!$F$27</f>
        <v>0.15851999999999999</v>
      </c>
      <c r="H30" s="527">
        <f>'28. Total Costs - Reg &amp; Nat'!$F$27</f>
        <v>0.15851999999999999</v>
      </c>
      <c r="I30" s="527">
        <f>'28. Total Costs - Reg &amp; Nat'!$F$27</f>
        <v>0.15851999999999999</v>
      </c>
      <c r="J30" s="527">
        <f>'28. Total Costs - Reg &amp; Nat'!$F$27</f>
        <v>0.15851999999999999</v>
      </c>
      <c r="K30" s="527">
        <f>'28. Total Costs - Reg &amp; Nat'!$F$27</f>
        <v>0.15851999999999999</v>
      </c>
      <c r="L30" s="527">
        <f>'28. Total Costs - Reg &amp; Nat'!$F$27</f>
        <v>0.15851999999999999</v>
      </c>
      <c r="M30" s="527">
        <f>'28. Total Costs - Reg &amp; Nat'!$F$27</f>
        <v>0.15851999999999999</v>
      </c>
      <c r="N30" s="527">
        <f>'28. Total Costs - Reg &amp; Nat'!$F$27</f>
        <v>0.15851999999999999</v>
      </c>
      <c r="O30" s="527">
        <f>'28. Total Costs - Reg &amp; Nat'!$F$27</f>
        <v>0.15851999999999999</v>
      </c>
      <c r="P30" s="527">
        <f>'28. Total Costs - Reg &amp; Nat'!$F$27</f>
        <v>0.15851999999999999</v>
      </c>
      <c r="Q30" s="527">
        <f>'28. Total Costs - Reg &amp; Nat'!$F$27</f>
        <v>0.15851999999999999</v>
      </c>
      <c r="R30" s="527">
        <f>'28. Total Costs - Reg &amp; Nat'!$F$27</f>
        <v>0.15851999999999999</v>
      </c>
      <c r="S30" s="527">
        <f>'28. Total Costs - Reg &amp; Nat'!$F$27</f>
        <v>0.15851999999999999</v>
      </c>
      <c r="T30" s="527">
        <f>'28. Total Costs - Reg &amp; Nat'!$F$27</f>
        <v>0.15851999999999999</v>
      </c>
      <c r="U30" s="527">
        <f>'28. Total Costs - Reg &amp; Nat'!$F$27</f>
        <v>0.15851999999999999</v>
      </c>
      <c r="V30" s="527">
        <f>'28. Total Costs - Reg &amp; Nat'!$F$27</f>
        <v>0.15851999999999999</v>
      </c>
      <c r="W30" s="543">
        <f>SUM(C30:V30)</f>
        <v>3.1704000000000017</v>
      </c>
      <c r="X30" s="528">
        <f>W30/20</f>
        <v>0.15852000000000008</v>
      </c>
    </row>
    <row r="31" spans="1:24" ht="25.5">
      <c r="A31" s="126"/>
      <c r="B31" s="526" t="s">
        <v>326</v>
      </c>
      <c r="C31" s="527">
        <f>'28. Total Costs - Reg &amp; Nat'!G28</f>
        <v>0</v>
      </c>
      <c r="D31" s="527">
        <v>0</v>
      </c>
      <c r="E31" s="527">
        <v>0</v>
      </c>
      <c r="F31" s="527">
        <v>0</v>
      </c>
      <c r="G31" s="527">
        <v>0</v>
      </c>
      <c r="H31" s="527">
        <v>0</v>
      </c>
      <c r="I31" s="527">
        <v>0</v>
      </c>
      <c r="J31" s="527">
        <v>0</v>
      </c>
      <c r="K31" s="527">
        <v>0</v>
      </c>
      <c r="L31" s="527">
        <v>0</v>
      </c>
      <c r="M31" s="527">
        <v>0</v>
      </c>
      <c r="N31" s="527">
        <v>0</v>
      </c>
      <c r="O31" s="527">
        <v>0</v>
      </c>
      <c r="P31" s="527">
        <v>0</v>
      </c>
      <c r="Q31" s="527">
        <v>0</v>
      </c>
      <c r="R31" s="527">
        <v>0</v>
      </c>
      <c r="S31" s="527">
        <v>0</v>
      </c>
      <c r="T31" s="527">
        <v>0</v>
      </c>
      <c r="U31" s="527">
        <v>0</v>
      </c>
      <c r="V31" s="527">
        <v>0</v>
      </c>
      <c r="W31" s="543">
        <f>SUM(C31:V31)</f>
        <v>0</v>
      </c>
      <c r="X31" s="528">
        <f>W31/20</f>
        <v>0</v>
      </c>
    </row>
    <row r="32" spans="1:24">
      <c r="A32" s="126"/>
      <c r="B32" s="526"/>
      <c r="C32" s="527"/>
      <c r="D32" s="527"/>
      <c r="E32" s="527"/>
      <c r="F32" s="527"/>
      <c r="G32" s="527"/>
      <c r="H32" s="527"/>
      <c r="I32" s="527"/>
      <c r="J32" s="527"/>
      <c r="K32" s="527"/>
      <c r="L32" s="527"/>
      <c r="M32" s="527"/>
      <c r="N32" s="527"/>
      <c r="O32" s="527"/>
      <c r="P32" s="527"/>
      <c r="Q32" s="527"/>
      <c r="R32" s="527"/>
      <c r="S32" s="527"/>
      <c r="T32" s="527"/>
      <c r="U32" s="527"/>
      <c r="V32" s="527"/>
      <c r="W32" s="543"/>
      <c r="X32" s="528"/>
    </row>
    <row r="33" spans="1:24">
      <c r="A33" s="524"/>
      <c r="B33" s="127"/>
      <c r="C33" s="527"/>
      <c r="D33" s="527"/>
      <c r="E33" s="527"/>
      <c r="F33" s="527"/>
      <c r="G33" s="527"/>
      <c r="H33" s="527"/>
      <c r="I33" s="527"/>
      <c r="J33" s="527"/>
      <c r="K33" s="527"/>
      <c r="L33" s="527"/>
      <c r="M33" s="527"/>
      <c r="N33" s="527"/>
      <c r="O33" s="527"/>
      <c r="P33" s="527"/>
      <c r="Q33" s="527"/>
      <c r="R33" s="527"/>
      <c r="S33" s="527"/>
      <c r="T33" s="527"/>
      <c r="U33" s="527"/>
      <c r="V33" s="527"/>
      <c r="W33" s="543"/>
      <c r="X33" s="528"/>
    </row>
    <row r="34" spans="1:24">
      <c r="A34" s="524"/>
      <c r="B34" s="257" t="s">
        <v>1110</v>
      </c>
      <c r="C34" s="527">
        <v>0</v>
      </c>
      <c r="D34" s="527">
        <v>0</v>
      </c>
      <c r="E34" s="527">
        <v>0</v>
      </c>
      <c r="F34" s="527">
        <v>0</v>
      </c>
      <c r="G34" s="527">
        <v>0</v>
      </c>
      <c r="H34" s="527">
        <v>0</v>
      </c>
      <c r="I34" s="527">
        <v>0</v>
      </c>
      <c r="J34" s="527">
        <v>0</v>
      </c>
      <c r="K34" s="527">
        <v>0</v>
      </c>
      <c r="L34" s="527">
        <v>0</v>
      </c>
      <c r="M34" s="527">
        <v>0</v>
      </c>
      <c r="N34" s="527">
        <v>0</v>
      </c>
      <c r="O34" s="527">
        <v>0</v>
      </c>
      <c r="P34" s="527">
        <v>0</v>
      </c>
      <c r="Q34" s="527">
        <v>0</v>
      </c>
      <c r="R34" s="527">
        <v>0</v>
      </c>
      <c r="S34" s="527">
        <v>0</v>
      </c>
      <c r="T34" s="527">
        <v>0</v>
      </c>
      <c r="U34" s="527">
        <v>0</v>
      </c>
      <c r="V34" s="527">
        <v>0</v>
      </c>
      <c r="W34" s="543">
        <f>SUM(C34:V34)</f>
        <v>0</v>
      </c>
      <c r="X34" s="528">
        <f>W34/20</f>
        <v>0</v>
      </c>
    </row>
    <row r="35" spans="1:24">
      <c r="A35" s="524"/>
      <c r="B35" s="257" t="s">
        <v>149</v>
      </c>
      <c r="C35" s="527">
        <f>SUM(C28:C31)</f>
        <v>1.1449678000000001</v>
      </c>
      <c r="D35" s="527">
        <f t="shared" ref="D35:V35" si="3">SUM(D28:D31)</f>
        <v>1.1449678000000001</v>
      </c>
      <c r="E35" s="527">
        <f t="shared" si="3"/>
        <v>1.1449678000000001</v>
      </c>
      <c r="F35" s="527">
        <f t="shared" si="3"/>
        <v>1.1449678000000001</v>
      </c>
      <c r="G35" s="527">
        <f t="shared" si="3"/>
        <v>1.1449678000000001</v>
      </c>
      <c r="H35" s="527">
        <f t="shared" si="3"/>
        <v>1.1449678000000001</v>
      </c>
      <c r="I35" s="527">
        <f t="shared" si="3"/>
        <v>1.1449678000000001</v>
      </c>
      <c r="J35" s="527">
        <f t="shared" si="3"/>
        <v>1.1449678000000001</v>
      </c>
      <c r="K35" s="527">
        <f t="shared" si="3"/>
        <v>1.1449678000000001</v>
      </c>
      <c r="L35" s="527">
        <f t="shared" si="3"/>
        <v>1.1449678000000001</v>
      </c>
      <c r="M35" s="527">
        <f t="shared" si="3"/>
        <v>1.1449678000000001</v>
      </c>
      <c r="N35" s="527">
        <f t="shared" si="3"/>
        <v>1.1449678000000001</v>
      </c>
      <c r="O35" s="527">
        <f t="shared" si="3"/>
        <v>1.1449678000000001</v>
      </c>
      <c r="P35" s="527">
        <f t="shared" si="3"/>
        <v>1.1449678000000001</v>
      </c>
      <c r="Q35" s="527">
        <f t="shared" si="3"/>
        <v>1.1449678000000001</v>
      </c>
      <c r="R35" s="527">
        <f t="shared" si="3"/>
        <v>1.1449678000000001</v>
      </c>
      <c r="S35" s="527">
        <f t="shared" si="3"/>
        <v>1.1449678000000001</v>
      </c>
      <c r="T35" s="527">
        <f t="shared" si="3"/>
        <v>1.1449678000000001</v>
      </c>
      <c r="U35" s="527">
        <f t="shared" si="3"/>
        <v>1.1449678000000001</v>
      </c>
      <c r="V35" s="527">
        <f t="shared" si="3"/>
        <v>1.1449678000000001</v>
      </c>
      <c r="W35" s="543">
        <f>SUM(C35:V35)</f>
        <v>22.899356000000001</v>
      </c>
      <c r="X35" s="528">
        <f>W35/20</f>
        <v>1.1449678000000001</v>
      </c>
    </row>
    <row r="36" spans="1:24">
      <c r="A36" s="524"/>
      <c r="B36" s="112" t="s">
        <v>144</v>
      </c>
      <c r="C36" s="549">
        <f t="shared" ref="C36:V36" si="4">SUM(C35:C35)</f>
        <v>1.1449678000000001</v>
      </c>
      <c r="D36" s="549">
        <f t="shared" si="4"/>
        <v>1.1449678000000001</v>
      </c>
      <c r="E36" s="549">
        <f t="shared" si="4"/>
        <v>1.1449678000000001</v>
      </c>
      <c r="F36" s="549">
        <f t="shared" si="4"/>
        <v>1.1449678000000001</v>
      </c>
      <c r="G36" s="549">
        <f t="shared" si="4"/>
        <v>1.1449678000000001</v>
      </c>
      <c r="H36" s="549">
        <f t="shared" si="4"/>
        <v>1.1449678000000001</v>
      </c>
      <c r="I36" s="549">
        <f t="shared" si="4"/>
        <v>1.1449678000000001</v>
      </c>
      <c r="J36" s="549">
        <f t="shared" si="4"/>
        <v>1.1449678000000001</v>
      </c>
      <c r="K36" s="549">
        <f t="shared" si="4"/>
        <v>1.1449678000000001</v>
      </c>
      <c r="L36" s="549">
        <f t="shared" si="4"/>
        <v>1.1449678000000001</v>
      </c>
      <c r="M36" s="549">
        <f t="shared" si="4"/>
        <v>1.1449678000000001</v>
      </c>
      <c r="N36" s="549">
        <f t="shared" si="4"/>
        <v>1.1449678000000001</v>
      </c>
      <c r="O36" s="549">
        <f t="shared" si="4"/>
        <v>1.1449678000000001</v>
      </c>
      <c r="P36" s="549">
        <f t="shared" si="4"/>
        <v>1.1449678000000001</v>
      </c>
      <c r="Q36" s="549">
        <f t="shared" si="4"/>
        <v>1.1449678000000001</v>
      </c>
      <c r="R36" s="549">
        <f t="shared" si="4"/>
        <v>1.1449678000000001</v>
      </c>
      <c r="S36" s="549">
        <f t="shared" si="4"/>
        <v>1.1449678000000001</v>
      </c>
      <c r="T36" s="549">
        <f t="shared" si="4"/>
        <v>1.1449678000000001</v>
      </c>
      <c r="U36" s="549">
        <f t="shared" si="4"/>
        <v>1.1449678000000001</v>
      </c>
      <c r="V36" s="549">
        <f t="shared" si="4"/>
        <v>1.1449678000000001</v>
      </c>
      <c r="W36" s="544">
        <f>SUM(C36:V36)</f>
        <v>22.899356000000001</v>
      </c>
      <c r="X36" s="131">
        <f>W36/20</f>
        <v>1.1449678000000001</v>
      </c>
    </row>
    <row r="37" spans="1:24" s="343" customFormat="1">
      <c r="A37" s="129"/>
      <c r="B37" s="536" t="s">
        <v>146</v>
      </c>
      <c r="C37" s="530">
        <v>0.96618357487922713</v>
      </c>
      <c r="D37" s="530">
        <v>0.93351070036640305</v>
      </c>
      <c r="E37" s="530">
        <v>0.90194270566802237</v>
      </c>
      <c r="F37" s="530">
        <v>0.87144222769857238</v>
      </c>
      <c r="G37" s="530">
        <v>0.84197316685852419</v>
      </c>
      <c r="H37" s="530">
        <v>0.81350064430775282</v>
      </c>
      <c r="I37" s="530">
        <v>0.78599096068381913</v>
      </c>
      <c r="J37" s="530">
        <v>0.75941155621625056</v>
      </c>
      <c r="K37" s="530">
        <v>0.73373097218961414</v>
      </c>
      <c r="L37" s="530">
        <v>0.70891881370977217</v>
      </c>
      <c r="M37" s="530">
        <v>0.68494571372924851</v>
      </c>
      <c r="N37" s="530">
        <v>0.66178329828912896</v>
      </c>
      <c r="O37" s="530">
        <v>0.63940415293635666</v>
      </c>
      <c r="P37" s="530">
        <v>0.61778179027667302</v>
      </c>
      <c r="Q37" s="530">
        <v>0.59689061862480497</v>
      </c>
      <c r="R37" s="530">
        <v>0.57670591171478747</v>
      </c>
      <c r="S37" s="530">
        <v>0.55720377943457733</v>
      </c>
      <c r="T37" s="530">
        <v>0.53836113955031628</v>
      </c>
      <c r="U37" s="530">
        <v>0.52015569038677911</v>
      </c>
      <c r="V37" s="530">
        <v>0.50256588443167061</v>
      </c>
      <c r="W37" s="543"/>
      <c r="X37" s="531"/>
    </row>
    <row r="38" spans="1:24" s="358" customFormat="1">
      <c r="A38" s="129"/>
      <c r="B38" s="112" t="s">
        <v>1069</v>
      </c>
      <c r="C38" s="132">
        <f>C37*C36</f>
        <v>1.1062490821256041</v>
      </c>
      <c r="D38" s="132">
        <f t="shared" ref="D38:V38" si="5">D37*D36</f>
        <v>1.0688396928749797</v>
      </c>
      <c r="E38" s="132">
        <f t="shared" si="5"/>
        <v>1.0326953554347631</v>
      </c>
      <c r="F38" s="132">
        <f t="shared" si="5"/>
        <v>0.99777329027513351</v>
      </c>
      <c r="G38" s="132">
        <f t="shared" si="5"/>
        <v>0.96403216451703744</v>
      </c>
      <c r="H38" s="132">
        <f t="shared" si="5"/>
        <v>0.9314320430116303</v>
      </c>
      <c r="I38" s="132">
        <f t="shared" si="5"/>
        <v>0.89993434107403891</v>
      </c>
      <c r="J38" s="132">
        <f t="shared" si="5"/>
        <v>0.86950177881549684</v>
      </c>
      <c r="K38" s="132">
        <f t="shared" si="5"/>
        <v>0.84009833701980374</v>
      </c>
      <c r="L38" s="132">
        <f t="shared" si="5"/>
        <v>0.81168921451188769</v>
      </c>
      <c r="M38" s="132">
        <f t="shared" si="5"/>
        <v>0.78424078696800748</v>
      </c>
      <c r="N38" s="132">
        <f t="shared" si="5"/>
        <v>0.75772056711884783</v>
      </c>
      <c r="O38" s="132">
        <f t="shared" si="5"/>
        <v>0.73209716629840393</v>
      </c>
      <c r="P38" s="132">
        <f t="shared" si="5"/>
        <v>0.70734025729314376</v>
      </c>
      <c r="Q38" s="132">
        <f t="shared" si="5"/>
        <v>0.68342053844748207</v>
      </c>
      <c r="R38" s="132">
        <f t="shared" si="5"/>
        <v>0.66030969898307446</v>
      </c>
      <c r="S38" s="132">
        <f t="shared" si="5"/>
        <v>0.63798038549089331</v>
      </c>
      <c r="T38" s="132">
        <f t="shared" si="5"/>
        <v>0.61640616955641869</v>
      </c>
      <c r="U38" s="132">
        <f t="shared" si="5"/>
        <v>0.59556151647963163</v>
      </c>
      <c r="V38" s="132">
        <f t="shared" si="5"/>
        <v>0.57542175505278415</v>
      </c>
      <c r="W38" s="544">
        <f>SUM(C38:V38)</f>
        <v>16.272744141349062</v>
      </c>
      <c r="X38" s="131"/>
    </row>
    <row r="39" spans="1:24" ht="13.5" thickBot="1">
      <c r="A39" s="532"/>
      <c r="B39" s="533"/>
      <c r="C39" s="534"/>
      <c r="D39" s="534"/>
      <c r="E39" s="534"/>
      <c r="F39" s="534"/>
      <c r="G39" s="534"/>
      <c r="H39" s="534"/>
      <c r="I39" s="534"/>
      <c r="J39" s="534"/>
      <c r="K39" s="534"/>
      <c r="L39" s="534"/>
      <c r="M39" s="534"/>
      <c r="N39" s="534"/>
      <c r="O39" s="534"/>
      <c r="P39" s="534"/>
      <c r="Q39" s="534"/>
      <c r="R39" s="534"/>
      <c r="S39" s="534"/>
      <c r="T39" s="534"/>
      <c r="U39" s="534"/>
      <c r="V39" s="534"/>
      <c r="W39" s="557"/>
      <c r="X39" s="554"/>
    </row>
    <row r="40" spans="1:24">
      <c r="A40" s="126" t="s">
        <v>386</v>
      </c>
      <c r="B40" s="112"/>
      <c r="C40" s="550"/>
      <c r="D40" s="550"/>
      <c r="E40" s="550"/>
      <c r="F40" s="550"/>
      <c r="G40" s="550"/>
      <c r="H40" s="550"/>
      <c r="I40" s="550"/>
      <c r="J40" s="550"/>
      <c r="K40" s="550"/>
      <c r="L40" s="550"/>
      <c r="M40" s="550"/>
      <c r="N40" s="550"/>
      <c r="O40" s="550"/>
      <c r="P40" s="550"/>
      <c r="Q40" s="550"/>
      <c r="R40" s="550"/>
      <c r="S40" s="550"/>
      <c r="T40" s="550"/>
      <c r="U40" s="550"/>
      <c r="V40" s="550"/>
      <c r="W40" s="558"/>
      <c r="X40" s="551"/>
    </row>
    <row r="41" spans="1:24">
      <c r="B41" s="112"/>
      <c r="C41" s="257"/>
      <c r="D41" s="257"/>
      <c r="E41" s="257"/>
      <c r="F41" s="257"/>
      <c r="G41" s="257"/>
      <c r="H41" s="257"/>
      <c r="I41" s="257"/>
      <c r="J41" s="257"/>
      <c r="K41" s="257"/>
      <c r="L41" s="257"/>
      <c r="M41" s="257"/>
      <c r="N41" s="257"/>
      <c r="O41" s="257"/>
      <c r="P41" s="257"/>
      <c r="Q41" s="257"/>
      <c r="R41" s="257"/>
      <c r="S41" s="257"/>
      <c r="T41" s="257"/>
      <c r="U41" s="257"/>
      <c r="V41" s="257"/>
      <c r="W41" s="542"/>
      <c r="X41" s="525"/>
    </row>
    <row r="42" spans="1:24">
      <c r="A42" s="126"/>
      <c r="B42" s="127" t="s">
        <v>208</v>
      </c>
      <c r="C42" s="527"/>
      <c r="D42" s="527"/>
      <c r="E42" s="527"/>
      <c r="F42" s="527"/>
      <c r="G42" s="527"/>
      <c r="H42" s="527"/>
      <c r="I42" s="527"/>
      <c r="J42" s="527"/>
      <c r="K42" s="527"/>
      <c r="L42" s="527"/>
      <c r="M42" s="527"/>
      <c r="N42" s="527"/>
      <c r="O42" s="527"/>
      <c r="P42" s="527"/>
      <c r="Q42" s="527"/>
      <c r="R42" s="527"/>
      <c r="S42" s="527"/>
      <c r="T42" s="527"/>
      <c r="U42" s="527"/>
      <c r="V42" s="527"/>
      <c r="W42" s="543"/>
      <c r="X42" s="528"/>
    </row>
    <row r="43" spans="1:24">
      <c r="A43" s="126"/>
      <c r="B43" s="128" t="s">
        <v>151</v>
      </c>
      <c r="C43" s="527"/>
      <c r="D43" s="527"/>
      <c r="E43" s="527"/>
      <c r="F43" s="527"/>
      <c r="G43" s="527"/>
      <c r="H43" s="527"/>
      <c r="I43" s="527"/>
      <c r="J43" s="527"/>
      <c r="K43" s="527"/>
      <c r="L43" s="527"/>
      <c r="M43" s="527"/>
      <c r="N43" s="527"/>
      <c r="O43" s="527"/>
      <c r="P43" s="527"/>
      <c r="Q43" s="527"/>
      <c r="R43" s="527"/>
      <c r="S43" s="527"/>
      <c r="T43" s="527"/>
      <c r="U43" s="527"/>
      <c r="V43" s="527"/>
      <c r="W43" s="543"/>
      <c r="X43" s="528"/>
    </row>
    <row r="44" spans="1:24" ht="38.25">
      <c r="A44" s="126"/>
      <c r="B44" s="526" t="s">
        <v>214</v>
      </c>
      <c r="C44" s="527">
        <f>'28. Total Costs - Reg &amp; Nat'!$I$25</f>
        <v>0.865425</v>
      </c>
      <c r="D44" s="527">
        <f>'28. Total Costs - Reg &amp; Nat'!$I$25</f>
        <v>0.865425</v>
      </c>
      <c r="E44" s="527">
        <f>'28. Total Costs - Reg &amp; Nat'!$I$25</f>
        <v>0.865425</v>
      </c>
      <c r="F44" s="527">
        <f>'28. Total Costs - Reg &amp; Nat'!$I$25</f>
        <v>0.865425</v>
      </c>
      <c r="G44" s="527">
        <f>'28. Total Costs - Reg &amp; Nat'!$I$25</f>
        <v>0.865425</v>
      </c>
      <c r="H44" s="527">
        <f>'28. Total Costs - Reg &amp; Nat'!$I$25</f>
        <v>0.865425</v>
      </c>
      <c r="I44" s="527">
        <f>'28. Total Costs - Reg &amp; Nat'!$I$25</f>
        <v>0.865425</v>
      </c>
      <c r="J44" s="527">
        <f>'28. Total Costs - Reg &amp; Nat'!$I$25</f>
        <v>0.865425</v>
      </c>
      <c r="K44" s="527">
        <f>'28. Total Costs - Reg &amp; Nat'!$I$25</f>
        <v>0.865425</v>
      </c>
      <c r="L44" s="527">
        <f>'28. Total Costs - Reg &amp; Nat'!$I$25</f>
        <v>0.865425</v>
      </c>
      <c r="M44" s="527">
        <f>'28. Total Costs - Reg &amp; Nat'!$I$25</f>
        <v>0.865425</v>
      </c>
      <c r="N44" s="527">
        <f>'28. Total Costs - Reg &amp; Nat'!$I$25</f>
        <v>0.865425</v>
      </c>
      <c r="O44" s="527">
        <f>'28. Total Costs - Reg &amp; Nat'!$I$25</f>
        <v>0.865425</v>
      </c>
      <c r="P44" s="527">
        <f>'28. Total Costs - Reg &amp; Nat'!$I$25</f>
        <v>0.865425</v>
      </c>
      <c r="Q44" s="527">
        <f>'28. Total Costs - Reg &amp; Nat'!$I$25</f>
        <v>0.865425</v>
      </c>
      <c r="R44" s="527">
        <f>'28. Total Costs - Reg &amp; Nat'!$I$25</f>
        <v>0.865425</v>
      </c>
      <c r="S44" s="527">
        <f>'28. Total Costs - Reg &amp; Nat'!$I$25</f>
        <v>0.865425</v>
      </c>
      <c r="T44" s="527">
        <f>'28. Total Costs - Reg &amp; Nat'!$I$25</f>
        <v>0.865425</v>
      </c>
      <c r="U44" s="527">
        <f>'28. Total Costs - Reg &amp; Nat'!$I$25</f>
        <v>0.865425</v>
      </c>
      <c r="V44" s="527">
        <f>'28. Total Costs - Reg &amp; Nat'!$I$25</f>
        <v>0.865425</v>
      </c>
      <c r="W44" s="543">
        <f>SUM(C44:V44)</f>
        <v>17.308499999999999</v>
      </c>
      <c r="X44" s="528">
        <f>W44/20</f>
        <v>0.86542499999999989</v>
      </c>
    </row>
    <row r="45" spans="1:24" ht="38.25">
      <c r="A45" s="126"/>
      <c r="B45" s="526" t="s">
        <v>212</v>
      </c>
      <c r="C45" s="527">
        <f>'28. Total Costs - Reg &amp; Nat'!$I$26</f>
        <v>1.0283541600000001</v>
      </c>
      <c r="D45" s="527">
        <f>'28. Total Costs - Reg &amp; Nat'!$I$26</f>
        <v>1.0283541600000001</v>
      </c>
      <c r="E45" s="527">
        <f>'28. Total Costs - Reg &amp; Nat'!$I$26</f>
        <v>1.0283541600000001</v>
      </c>
      <c r="F45" s="527">
        <f>'28. Total Costs - Reg &amp; Nat'!$I$26</f>
        <v>1.0283541600000001</v>
      </c>
      <c r="G45" s="527">
        <f>'28. Total Costs - Reg &amp; Nat'!$I$26</f>
        <v>1.0283541600000001</v>
      </c>
      <c r="H45" s="527">
        <f>'28. Total Costs - Reg &amp; Nat'!$I$26</f>
        <v>1.0283541600000001</v>
      </c>
      <c r="I45" s="527">
        <f>'28. Total Costs - Reg &amp; Nat'!$I$26</f>
        <v>1.0283541600000001</v>
      </c>
      <c r="J45" s="527">
        <f>'28. Total Costs - Reg &amp; Nat'!$I$26</f>
        <v>1.0283541600000001</v>
      </c>
      <c r="K45" s="527">
        <f>'28. Total Costs - Reg &amp; Nat'!$I$26</f>
        <v>1.0283541600000001</v>
      </c>
      <c r="L45" s="527">
        <f>'28. Total Costs - Reg &amp; Nat'!$I$26</f>
        <v>1.0283541600000001</v>
      </c>
      <c r="M45" s="527">
        <f>'28. Total Costs - Reg &amp; Nat'!$I$26</f>
        <v>1.0283541600000001</v>
      </c>
      <c r="N45" s="527">
        <f>'28. Total Costs - Reg &amp; Nat'!$I$26</f>
        <v>1.0283541600000001</v>
      </c>
      <c r="O45" s="527">
        <f>'28. Total Costs - Reg &amp; Nat'!$I$26</f>
        <v>1.0283541600000001</v>
      </c>
      <c r="P45" s="527">
        <f>'28. Total Costs - Reg &amp; Nat'!$I$26</f>
        <v>1.0283541600000001</v>
      </c>
      <c r="Q45" s="527">
        <f>'28. Total Costs - Reg &amp; Nat'!$I$26</f>
        <v>1.0283541600000001</v>
      </c>
      <c r="R45" s="527">
        <f>'28. Total Costs - Reg &amp; Nat'!$I$26</f>
        <v>1.0283541600000001</v>
      </c>
      <c r="S45" s="527">
        <f>'28. Total Costs - Reg &amp; Nat'!$I$26</f>
        <v>1.0283541600000001</v>
      </c>
      <c r="T45" s="527">
        <f>'28. Total Costs - Reg &amp; Nat'!$I$26</f>
        <v>1.0283541600000001</v>
      </c>
      <c r="U45" s="527">
        <f>'28. Total Costs - Reg &amp; Nat'!$I$26</f>
        <v>1.0283541600000001</v>
      </c>
      <c r="V45" s="527">
        <f>'28. Total Costs - Reg &amp; Nat'!$I$26</f>
        <v>1.0283541600000001</v>
      </c>
      <c r="W45" s="543">
        <f>SUM(C45:V45)</f>
        <v>20.567083199999992</v>
      </c>
      <c r="X45" s="528">
        <f>W45/20</f>
        <v>1.0283541599999997</v>
      </c>
    </row>
    <row r="46" spans="1:24">
      <c r="A46" s="126"/>
      <c r="B46" s="526" t="s">
        <v>199</v>
      </c>
      <c r="C46" s="527">
        <f>'28. Total Costs - Reg &amp; Nat'!$H$27</f>
        <v>0.71333999999999997</v>
      </c>
      <c r="D46" s="527">
        <f>'28. Total Costs - Reg &amp; Nat'!$H$27</f>
        <v>0.71333999999999997</v>
      </c>
      <c r="E46" s="527">
        <f>'28. Total Costs - Reg &amp; Nat'!$H$27</f>
        <v>0.71333999999999997</v>
      </c>
      <c r="F46" s="527">
        <f>'28. Total Costs - Reg &amp; Nat'!$H$27</f>
        <v>0.71333999999999997</v>
      </c>
      <c r="G46" s="527">
        <f>'28. Total Costs - Reg &amp; Nat'!$H$27</f>
        <v>0.71333999999999997</v>
      </c>
      <c r="H46" s="527">
        <f>'28. Total Costs - Reg &amp; Nat'!$H$27</f>
        <v>0.71333999999999997</v>
      </c>
      <c r="I46" s="527">
        <f>'28. Total Costs - Reg &amp; Nat'!$H$27</f>
        <v>0.71333999999999997</v>
      </c>
      <c r="J46" s="527">
        <f>'28. Total Costs - Reg &amp; Nat'!$H$27</f>
        <v>0.71333999999999997</v>
      </c>
      <c r="K46" s="527">
        <f>'28. Total Costs - Reg &amp; Nat'!$H$27</f>
        <v>0.71333999999999997</v>
      </c>
      <c r="L46" s="527">
        <f>'28. Total Costs - Reg &amp; Nat'!$H$27</f>
        <v>0.71333999999999997</v>
      </c>
      <c r="M46" s="527">
        <f>'28. Total Costs - Reg &amp; Nat'!$H$27</f>
        <v>0.71333999999999997</v>
      </c>
      <c r="N46" s="527">
        <f>'28. Total Costs - Reg &amp; Nat'!$H$27</f>
        <v>0.71333999999999997</v>
      </c>
      <c r="O46" s="527">
        <f>'28. Total Costs - Reg &amp; Nat'!$H$27</f>
        <v>0.71333999999999997</v>
      </c>
      <c r="P46" s="527">
        <f>'28. Total Costs - Reg &amp; Nat'!$H$27</f>
        <v>0.71333999999999997</v>
      </c>
      <c r="Q46" s="527">
        <f>'28. Total Costs - Reg &amp; Nat'!$H$27</f>
        <v>0.71333999999999997</v>
      </c>
      <c r="R46" s="527">
        <f>'28. Total Costs - Reg &amp; Nat'!$H$27</f>
        <v>0.71333999999999997</v>
      </c>
      <c r="S46" s="527">
        <f>'28. Total Costs - Reg &amp; Nat'!$H$27</f>
        <v>0.71333999999999997</v>
      </c>
      <c r="T46" s="527">
        <f>'28. Total Costs - Reg &amp; Nat'!$H$27</f>
        <v>0.71333999999999997</v>
      </c>
      <c r="U46" s="527">
        <f>'28. Total Costs - Reg &amp; Nat'!$H$27</f>
        <v>0.71333999999999997</v>
      </c>
      <c r="V46" s="527">
        <f>'28. Total Costs - Reg &amp; Nat'!$H$27</f>
        <v>0.71333999999999997</v>
      </c>
      <c r="W46" s="543">
        <f>SUM(C46:V46)</f>
        <v>14.266800000000002</v>
      </c>
      <c r="X46" s="528">
        <f>W46/20</f>
        <v>0.71334000000000009</v>
      </c>
    </row>
    <row r="47" spans="1:24" ht="25.5">
      <c r="A47" s="126"/>
      <c r="B47" s="526" t="s">
        <v>326</v>
      </c>
      <c r="C47" s="527">
        <f>'28. Total Costs - Reg &amp; Nat'!$I$28</f>
        <v>2.5000000000000001E-3</v>
      </c>
      <c r="D47" s="527">
        <f>'28. Total Costs - Reg &amp; Nat'!$I$28</f>
        <v>2.5000000000000001E-3</v>
      </c>
      <c r="E47" s="527">
        <f>'28. Total Costs - Reg &amp; Nat'!$I$28</f>
        <v>2.5000000000000001E-3</v>
      </c>
      <c r="F47" s="527">
        <f>'28. Total Costs - Reg &amp; Nat'!$I$28</f>
        <v>2.5000000000000001E-3</v>
      </c>
      <c r="G47" s="527">
        <f>'28. Total Costs - Reg &amp; Nat'!$I$28</f>
        <v>2.5000000000000001E-3</v>
      </c>
      <c r="H47" s="527">
        <f>'28. Total Costs - Reg &amp; Nat'!$I$28</f>
        <v>2.5000000000000001E-3</v>
      </c>
      <c r="I47" s="527">
        <f>'28. Total Costs - Reg &amp; Nat'!$I$28</f>
        <v>2.5000000000000001E-3</v>
      </c>
      <c r="J47" s="527">
        <f>'28. Total Costs - Reg &amp; Nat'!$I$28</f>
        <v>2.5000000000000001E-3</v>
      </c>
      <c r="K47" s="527">
        <f>'28. Total Costs - Reg &amp; Nat'!$I$28</f>
        <v>2.5000000000000001E-3</v>
      </c>
      <c r="L47" s="527">
        <f>'28. Total Costs - Reg &amp; Nat'!$I$28</f>
        <v>2.5000000000000001E-3</v>
      </c>
      <c r="M47" s="527">
        <f>'28. Total Costs - Reg &amp; Nat'!$I$28</f>
        <v>2.5000000000000001E-3</v>
      </c>
      <c r="N47" s="527">
        <f>'28. Total Costs - Reg &amp; Nat'!$I$28</f>
        <v>2.5000000000000001E-3</v>
      </c>
      <c r="O47" s="527">
        <f>'28. Total Costs - Reg &amp; Nat'!$I$28</f>
        <v>2.5000000000000001E-3</v>
      </c>
      <c r="P47" s="527">
        <f>'28. Total Costs - Reg &amp; Nat'!$I$28</f>
        <v>2.5000000000000001E-3</v>
      </c>
      <c r="Q47" s="527">
        <f>'28. Total Costs - Reg &amp; Nat'!$I$28</f>
        <v>2.5000000000000001E-3</v>
      </c>
      <c r="R47" s="527">
        <f>'28. Total Costs - Reg &amp; Nat'!$I$28</f>
        <v>2.5000000000000001E-3</v>
      </c>
      <c r="S47" s="527">
        <f>'28. Total Costs - Reg &amp; Nat'!$I$28</f>
        <v>2.5000000000000001E-3</v>
      </c>
      <c r="T47" s="527">
        <f>'28. Total Costs - Reg &amp; Nat'!$I$28</f>
        <v>2.5000000000000001E-3</v>
      </c>
      <c r="U47" s="527">
        <f>'28. Total Costs - Reg &amp; Nat'!$I$28</f>
        <v>2.5000000000000001E-3</v>
      </c>
      <c r="V47" s="527">
        <f>'28. Total Costs - Reg &amp; Nat'!$I$28</f>
        <v>2.5000000000000001E-3</v>
      </c>
      <c r="W47" s="543">
        <f>SUM(C47:V47)</f>
        <v>5.000000000000001E-2</v>
      </c>
      <c r="X47" s="528">
        <f>W47/20</f>
        <v>2.5000000000000005E-3</v>
      </c>
    </row>
    <row r="48" spans="1:24">
      <c r="A48" s="126"/>
      <c r="B48" s="526"/>
      <c r="C48" s="527"/>
      <c r="D48" s="527"/>
      <c r="E48" s="527"/>
      <c r="F48" s="527"/>
      <c r="G48" s="527"/>
      <c r="H48" s="527"/>
      <c r="I48" s="527"/>
      <c r="J48" s="527"/>
      <c r="K48" s="527"/>
      <c r="L48" s="527"/>
      <c r="M48" s="527"/>
      <c r="N48" s="527"/>
      <c r="O48" s="527"/>
      <c r="P48" s="527"/>
      <c r="Q48" s="527"/>
      <c r="R48" s="527"/>
      <c r="S48" s="527"/>
      <c r="T48" s="527"/>
      <c r="U48" s="527"/>
      <c r="V48" s="527"/>
      <c r="W48" s="543"/>
      <c r="X48" s="528"/>
    </row>
    <row r="49" spans="1:24">
      <c r="A49" s="524"/>
      <c r="B49" s="127"/>
      <c r="C49" s="527"/>
      <c r="D49" s="527"/>
      <c r="E49" s="527"/>
      <c r="F49" s="527"/>
      <c r="G49" s="527"/>
      <c r="H49" s="527"/>
      <c r="I49" s="527"/>
      <c r="J49" s="527"/>
      <c r="K49" s="527"/>
      <c r="L49" s="527"/>
      <c r="M49" s="527"/>
      <c r="N49" s="527"/>
      <c r="O49" s="527"/>
      <c r="P49" s="527"/>
      <c r="Q49" s="527"/>
      <c r="R49" s="527"/>
      <c r="S49" s="527"/>
      <c r="T49" s="527"/>
      <c r="U49" s="527"/>
      <c r="V49" s="527"/>
      <c r="W49" s="543"/>
      <c r="X49" s="528"/>
    </row>
    <row r="50" spans="1:24">
      <c r="A50" s="524"/>
      <c r="B50" s="257" t="s">
        <v>1110</v>
      </c>
      <c r="C50" s="527">
        <v>0</v>
      </c>
      <c r="D50" s="527">
        <v>0</v>
      </c>
      <c r="E50" s="527">
        <v>0</v>
      </c>
      <c r="F50" s="527">
        <v>0</v>
      </c>
      <c r="G50" s="527">
        <v>0</v>
      </c>
      <c r="H50" s="527">
        <v>0</v>
      </c>
      <c r="I50" s="527">
        <v>0</v>
      </c>
      <c r="J50" s="527">
        <v>0</v>
      </c>
      <c r="K50" s="527">
        <v>0</v>
      </c>
      <c r="L50" s="527">
        <v>0</v>
      </c>
      <c r="M50" s="527">
        <v>0</v>
      </c>
      <c r="N50" s="527">
        <v>0</v>
      </c>
      <c r="O50" s="527">
        <v>0</v>
      </c>
      <c r="P50" s="527">
        <v>0</v>
      </c>
      <c r="Q50" s="527">
        <v>0</v>
      </c>
      <c r="R50" s="527">
        <v>0</v>
      </c>
      <c r="S50" s="527">
        <v>0</v>
      </c>
      <c r="T50" s="527">
        <v>0</v>
      </c>
      <c r="U50" s="527">
        <v>0</v>
      </c>
      <c r="V50" s="527">
        <v>0</v>
      </c>
      <c r="W50" s="543">
        <f>SUM(C50:V50)</f>
        <v>0</v>
      </c>
      <c r="X50" s="528">
        <f>W50/20</f>
        <v>0</v>
      </c>
    </row>
    <row r="51" spans="1:24">
      <c r="A51" s="524"/>
      <c r="B51" s="257" t="s">
        <v>149</v>
      </c>
      <c r="C51" s="527">
        <f>SUM(C44:C47)</f>
        <v>2.6096191600000003</v>
      </c>
      <c r="D51" s="527">
        <f t="shared" ref="D51:V51" si="6">SUM(D44:D47)</f>
        <v>2.6096191600000003</v>
      </c>
      <c r="E51" s="527">
        <f t="shared" si="6"/>
        <v>2.6096191600000003</v>
      </c>
      <c r="F51" s="527">
        <f t="shared" si="6"/>
        <v>2.6096191600000003</v>
      </c>
      <c r="G51" s="527">
        <f t="shared" si="6"/>
        <v>2.6096191600000003</v>
      </c>
      <c r="H51" s="527">
        <f t="shared" si="6"/>
        <v>2.6096191600000003</v>
      </c>
      <c r="I51" s="527">
        <f t="shared" si="6"/>
        <v>2.6096191600000003</v>
      </c>
      <c r="J51" s="527">
        <f t="shared" si="6"/>
        <v>2.6096191600000003</v>
      </c>
      <c r="K51" s="527">
        <f t="shared" si="6"/>
        <v>2.6096191600000003</v>
      </c>
      <c r="L51" s="527">
        <f t="shared" si="6"/>
        <v>2.6096191600000003</v>
      </c>
      <c r="M51" s="527">
        <f t="shared" si="6"/>
        <v>2.6096191600000003</v>
      </c>
      <c r="N51" s="527">
        <f t="shared" si="6"/>
        <v>2.6096191600000003</v>
      </c>
      <c r="O51" s="527">
        <f t="shared" si="6"/>
        <v>2.6096191600000003</v>
      </c>
      <c r="P51" s="527">
        <f t="shared" si="6"/>
        <v>2.6096191600000003</v>
      </c>
      <c r="Q51" s="527">
        <f t="shared" si="6"/>
        <v>2.6096191600000003</v>
      </c>
      <c r="R51" s="527">
        <f t="shared" si="6"/>
        <v>2.6096191600000003</v>
      </c>
      <c r="S51" s="527">
        <f t="shared" si="6"/>
        <v>2.6096191600000003</v>
      </c>
      <c r="T51" s="527">
        <f t="shared" si="6"/>
        <v>2.6096191600000003</v>
      </c>
      <c r="U51" s="527">
        <f t="shared" si="6"/>
        <v>2.6096191600000003</v>
      </c>
      <c r="V51" s="527">
        <f t="shared" si="6"/>
        <v>2.6096191600000003</v>
      </c>
      <c r="W51" s="543">
        <f>SUM(C51:V51)</f>
        <v>52.192383200000016</v>
      </c>
      <c r="X51" s="528">
        <f>W51/20</f>
        <v>2.6096191600000007</v>
      </c>
    </row>
    <row r="52" spans="1:24">
      <c r="A52" s="524"/>
      <c r="B52" s="112" t="s">
        <v>144</v>
      </c>
      <c r="C52" s="549">
        <f t="shared" ref="C52:V52" si="7">SUM(C51:C51)</f>
        <v>2.6096191600000003</v>
      </c>
      <c r="D52" s="549">
        <f t="shared" si="7"/>
        <v>2.6096191600000003</v>
      </c>
      <c r="E52" s="549">
        <f t="shared" si="7"/>
        <v>2.6096191600000003</v>
      </c>
      <c r="F52" s="549">
        <f t="shared" si="7"/>
        <v>2.6096191600000003</v>
      </c>
      <c r="G52" s="549">
        <f t="shared" si="7"/>
        <v>2.6096191600000003</v>
      </c>
      <c r="H52" s="549">
        <f t="shared" si="7"/>
        <v>2.6096191600000003</v>
      </c>
      <c r="I52" s="549">
        <f t="shared" si="7"/>
        <v>2.6096191600000003</v>
      </c>
      <c r="J52" s="549">
        <f t="shared" si="7"/>
        <v>2.6096191600000003</v>
      </c>
      <c r="K52" s="549">
        <f t="shared" si="7"/>
        <v>2.6096191600000003</v>
      </c>
      <c r="L52" s="549">
        <f t="shared" si="7"/>
        <v>2.6096191600000003</v>
      </c>
      <c r="M52" s="549">
        <f t="shared" si="7"/>
        <v>2.6096191600000003</v>
      </c>
      <c r="N52" s="549">
        <f t="shared" si="7"/>
        <v>2.6096191600000003</v>
      </c>
      <c r="O52" s="549">
        <f t="shared" si="7"/>
        <v>2.6096191600000003</v>
      </c>
      <c r="P52" s="549">
        <f t="shared" si="7"/>
        <v>2.6096191600000003</v>
      </c>
      <c r="Q52" s="549">
        <f t="shared" si="7"/>
        <v>2.6096191600000003</v>
      </c>
      <c r="R52" s="549">
        <f t="shared" si="7"/>
        <v>2.6096191600000003</v>
      </c>
      <c r="S52" s="549">
        <f t="shared" si="7"/>
        <v>2.6096191600000003</v>
      </c>
      <c r="T52" s="549">
        <f t="shared" si="7"/>
        <v>2.6096191600000003</v>
      </c>
      <c r="U52" s="549">
        <f t="shared" si="7"/>
        <v>2.6096191600000003</v>
      </c>
      <c r="V52" s="549">
        <f t="shared" si="7"/>
        <v>2.6096191600000003</v>
      </c>
      <c r="W52" s="544">
        <f>SUM(C52:V52)</f>
        <v>52.192383200000016</v>
      </c>
      <c r="X52" s="131">
        <f>W52/20</f>
        <v>2.6096191600000007</v>
      </c>
    </row>
    <row r="53" spans="1:24" s="343" customFormat="1">
      <c r="A53" s="129"/>
      <c r="B53" s="536" t="s">
        <v>146</v>
      </c>
      <c r="C53" s="530">
        <v>0.96618357487922713</v>
      </c>
      <c r="D53" s="530">
        <v>0.93351070036640305</v>
      </c>
      <c r="E53" s="530">
        <v>0.90194270566802237</v>
      </c>
      <c r="F53" s="530">
        <v>0.87144222769857238</v>
      </c>
      <c r="G53" s="530">
        <v>0.84197316685852419</v>
      </c>
      <c r="H53" s="530">
        <v>0.81350064430775282</v>
      </c>
      <c r="I53" s="530">
        <v>0.78599096068381913</v>
      </c>
      <c r="J53" s="530">
        <v>0.75941155621625056</v>
      </c>
      <c r="K53" s="530">
        <v>0.73373097218961414</v>
      </c>
      <c r="L53" s="530">
        <v>0.70891881370977217</v>
      </c>
      <c r="M53" s="530">
        <v>0.68494571372924851</v>
      </c>
      <c r="N53" s="530">
        <v>0.66178329828912896</v>
      </c>
      <c r="O53" s="530">
        <v>0.63940415293635666</v>
      </c>
      <c r="P53" s="530">
        <v>0.61778179027667302</v>
      </c>
      <c r="Q53" s="530">
        <v>0.59689061862480497</v>
      </c>
      <c r="R53" s="530">
        <v>0.57670591171478747</v>
      </c>
      <c r="S53" s="530">
        <v>0.55720377943457733</v>
      </c>
      <c r="T53" s="530">
        <v>0.53836113955031628</v>
      </c>
      <c r="U53" s="530">
        <v>0.52015569038677911</v>
      </c>
      <c r="V53" s="530">
        <v>0.50256588443167061</v>
      </c>
      <c r="W53" s="543"/>
      <c r="X53" s="531"/>
    </row>
    <row r="54" spans="1:24" s="358" customFormat="1">
      <c r="A54" s="129"/>
      <c r="B54" s="112" t="s">
        <v>1069</v>
      </c>
      <c r="C54" s="132">
        <f>C53*C52</f>
        <v>2.5213711690821259</v>
      </c>
      <c r="D54" s="132">
        <f t="shared" ref="D54:V54" si="8">D53*D52</f>
        <v>2.4361074097411848</v>
      </c>
      <c r="E54" s="132">
        <f t="shared" si="8"/>
        <v>2.3537269659335118</v>
      </c>
      <c r="F54" s="132">
        <f t="shared" si="8"/>
        <v>2.2741323342352775</v>
      </c>
      <c r="G54" s="132">
        <f t="shared" si="8"/>
        <v>2.1972293084398822</v>
      </c>
      <c r="H54" s="132">
        <f t="shared" si="8"/>
        <v>2.1229268680578568</v>
      </c>
      <c r="I54" s="132">
        <f t="shared" si="8"/>
        <v>2.0511370705873011</v>
      </c>
      <c r="J54" s="132">
        <f t="shared" si="8"/>
        <v>1.9817749474273447</v>
      </c>
      <c r="K54" s="132">
        <f t="shared" si="8"/>
        <v>1.9147584033114444</v>
      </c>
      <c r="L54" s="132">
        <f t="shared" si="8"/>
        <v>1.8500081191414923</v>
      </c>
      <c r="M54" s="132">
        <f t="shared" si="8"/>
        <v>1.7874474581077222</v>
      </c>
      <c r="N54" s="132">
        <f t="shared" si="8"/>
        <v>1.7270023749833063</v>
      </c>
      <c r="O54" s="132">
        <f t="shared" si="8"/>
        <v>1.6686013284862868</v>
      </c>
      <c r="P54" s="132">
        <f t="shared" si="8"/>
        <v>1.6121751966051077</v>
      </c>
      <c r="Q54" s="132">
        <f t="shared" si="8"/>
        <v>1.5576571947875442</v>
      </c>
      <c r="R54" s="132">
        <f t="shared" si="8"/>
        <v>1.504982796896178</v>
      </c>
      <c r="S54" s="132">
        <f t="shared" si="8"/>
        <v>1.454089658836887</v>
      </c>
      <c r="T54" s="132">
        <f t="shared" si="8"/>
        <v>1.4049175447699394</v>
      </c>
      <c r="U54" s="132">
        <f t="shared" si="8"/>
        <v>1.3574082558163667</v>
      </c>
      <c r="V54" s="132">
        <f t="shared" si="8"/>
        <v>1.3115055611752335</v>
      </c>
      <c r="W54" s="544">
        <f>SUM(C54:V54)</f>
        <v>37.088959966421989</v>
      </c>
      <c r="X54" s="131"/>
    </row>
    <row r="55" spans="1:24" ht="13.5" thickBot="1">
      <c r="A55" s="532"/>
      <c r="B55" s="533"/>
      <c r="C55" s="534"/>
      <c r="D55" s="534"/>
      <c r="E55" s="534"/>
      <c r="F55" s="534"/>
      <c r="G55" s="534"/>
      <c r="H55" s="534"/>
      <c r="I55" s="534"/>
      <c r="J55" s="534"/>
      <c r="K55" s="534"/>
      <c r="L55" s="534"/>
      <c r="M55" s="534"/>
      <c r="N55" s="534"/>
      <c r="O55" s="534"/>
      <c r="P55" s="534"/>
      <c r="Q55" s="534"/>
      <c r="R55" s="534"/>
      <c r="S55" s="534"/>
      <c r="T55" s="534"/>
      <c r="U55" s="534"/>
      <c r="V55" s="534"/>
      <c r="W55" s="557"/>
      <c r="X55" s="554"/>
    </row>
    <row r="56" spans="1:24">
      <c r="A56" s="126" t="s">
        <v>387</v>
      </c>
      <c r="B56" s="112"/>
      <c r="C56" s="550"/>
      <c r="D56" s="550"/>
      <c r="E56" s="550"/>
      <c r="F56" s="550"/>
      <c r="G56" s="550"/>
      <c r="H56" s="550"/>
      <c r="I56" s="550"/>
      <c r="J56" s="550"/>
      <c r="K56" s="550"/>
      <c r="L56" s="550"/>
      <c r="M56" s="550"/>
      <c r="N56" s="550"/>
      <c r="O56" s="550"/>
      <c r="P56" s="550"/>
      <c r="Q56" s="550"/>
      <c r="R56" s="550"/>
      <c r="S56" s="550"/>
      <c r="T56" s="550"/>
      <c r="U56" s="550"/>
      <c r="V56" s="550"/>
      <c r="W56" s="558"/>
      <c r="X56" s="551"/>
    </row>
    <row r="57" spans="1:24">
      <c r="B57" s="112"/>
      <c r="C57" s="257"/>
      <c r="D57" s="257"/>
      <c r="E57" s="257"/>
      <c r="F57" s="257"/>
      <c r="G57" s="257"/>
      <c r="H57" s="257"/>
      <c r="I57" s="257"/>
      <c r="J57" s="257"/>
      <c r="K57" s="257"/>
      <c r="L57" s="257"/>
      <c r="M57" s="257"/>
      <c r="N57" s="257"/>
      <c r="O57" s="257"/>
      <c r="P57" s="257"/>
      <c r="Q57" s="257"/>
      <c r="R57" s="257"/>
      <c r="S57" s="257"/>
      <c r="T57" s="257"/>
      <c r="U57" s="257"/>
      <c r="V57" s="257"/>
      <c r="W57" s="542"/>
      <c r="X57" s="525"/>
    </row>
    <row r="58" spans="1:24">
      <c r="A58" s="126"/>
      <c r="B58" s="127" t="s">
        <v>208</v>
      </c>
      <c r="C58" s="527"/>
      <c r="D58" s="527"/>
      <c r="E58" s="527"/>
      <c r="F58" s="527"/>
      <c r="G58" s="527"/>
      <c r="H58" s="527"/>
      <c r="I58" s="527"/>
      <c r="J58" s="527"/>
      <c r="K58" s="527"/>
      <c r="L58" s="527"/>
      <c r="M58" s="527"/>
      <c r="N58" s="527"/>
      <c r="O58" s="527"/>
      <c r="P58" s="527"/>
      <c r="Q58" s="527"/>
      <c r="R58" s="527"/>
      <c r="S58" s="527"/>
      <c r="T58" s="527"/>
      <c r="U58" s="527"/>
      <c r="V58" s="527"/>
      <c r="W58" s="543"/>
      <c r="X58" s="528"/>
    </row>
    <row r="59" spans="1:24">
      <c r="A59" s="126"/>
      <c r="B59" s="128" t="s">
        <v>151</v>
      </c>
      <c r="C59" s="527"/>
      <c r="D59" s="527"/>
      <c r="E59" s="527"/>
      <c r="F59" s="527"/>
      <c r="G59" s="527"/>
      <c r="H59" s="527"/>
      <c r="I59" s="527"/>
      <c r="J59" s="527"/>
      <c r="K59" s="527"/>
      <c r="L59" s="527"/>
      <c r="M59" s="527"/>
      <c r="N59" s="527"/>
      <c r="O59" s="527"/>
      <c r="P59" s="527"/>
      <c r="Q59" s="527"/>
      <c r="R59" s="527"/>
      <c r="S59" s="527"/>
      <c r="T59" s="527"/>
      <c r="U59" s="527"/>
      <c r="V59" s="527"/>
      <c r="W59" s="543"/>
      <c r="X59" s="528"/>
    </row>
    <row r="60" spans="1:24" ht="38.25">
      <c r="A60" s="126"/>
      <c r="B60" s="526" t="s">
        <v>214</v>
      </c>
      <c r="C60" s="527">
        <f>'28. Total Costs - Reg &amp; Nat'!$K$25</f>
        <v>0.42862499999999998</v>
      </c>
      <c r="D60" s="527">
        <f>'28. Total Costs - Reg &amp; Nat'!$K$25</f>
        <v>0.42862499999999998</v>
      </c>
      <c r="E60" s="527">
        <f>'28. Total Costs - Reg &amp; Nat'!$K$25</f>
        <v>0.42862499999999998</v>
      </c>
      <c r="F60" s="527">
        <f>'28. Total Costs - Reg &amp; Nat'!$K$25</f>
        <v>0.42862499999999998</v>
      </c>
      <c r="G60" s="527">
        <f>'28. Total Costs - Reg &amp; Nat'!$K$25</f>
        <v>0.42862499999999998</v>
      </c>
      <c r="H60" s="527">
        <f>'28. Total Costs - Reg &amp; Nat'!$K$25</f>
        <v>0.42862499999999998</v>
      </c>
      <c r="I60" s="527">
        <f>'28. Total Costs - Reg &amp; Nat'!$K$25</f>
        <v>0.42862499999999998</v>
      </c>
      <c r="J60" s="527">
        <f>'28. Total Costs - Reg &amp; Nat'!$K$25</f>
        <v>0.42862499999999998</v>
      </c>
      <c r="K60" s="527">
        <f>'28. Total Costs - Reg &amp; Nat'!$K$25</f>
        <v>0.42862499999999998</v>
      </c>
      <c r="L60" s="527">
        <f>'28. Total Costs - Reg &amp; Nat'!$K$25</f>
        <v>0.42862499999999998</v>
      </c>
      <c r="M60" s="527">
        <f>'28. Total Costs - Reg &amp; Nat'!$K$25</f>
        <v>0.42862499999999998</v>
      </c>
      <c r="N60" s="527">
        <f>'28. Total Costs - Reg &amp; Nat'!$K$25</f>
        <v>0.42862499999999998</v>
      </c>
      <c r="O60" s="527">
        <f>'28. Total Costs - Reg &amp; Nat'!$K$25</f>
        <v>0.42862499999999998</v>
      </c>
      <c r="P60" s="527">
        <f>'28. Total Costs - Reg &amp; Nat'!$K$25</f>
        <v>0.42862499999999998</v>
      </c>
      <c r="Q60" s="527">
        <f>'28. Total Costs - Reg &amp; Nat'!$K$25</f>
        <v>0.42862499999999998</v>
      </c>
      <c r="R60" s="527">
        <f>'28. Total Costs - Reg &amp; Nat'!$K$25</f>
        <v>0.42862499999999998</v>
      </c>
      <c r="S60" s="527">
        <f>'28. Total Costs - Reg &amp; Nat'!$K$25</f>
        <v>0.42862499999999998</v>
      </c>
      <c r="T60" s="527">
        <f>'28. Total Costs - Reg &amp; Nat'!$K$25</f>
        <v>0.42862499999999998</v>
      </c>
      <c r="U60" s="527">
        <f>'28. Total Costs - Reg &amp; Nat'!$K$25</f>
        <v>0.42862499999999998</v>
      </c>
      <c r="V60" s="527">
        <f>'28. Total Costs - Reg &amp; Nat'!$K$25</f>
        <v>0.42862499999999998</v>
      </c>
      <c r="W60" s="543">
        <f>SUM(C60:V60)</f>
        <v>8.5725000000000016</v>
      </c>
      <c r="X60" s="528">
        <f>W60/20</f>
        <v>0.42862500000000009</v>
      </c>
    </row>
    <row r="61" spans="1:24" ht="38.25">
      <c r="A61" s="126"/>
      <c r="B61" s="526" t="s">
        <v>212</v>
      </c>
      <c r="C61" s="527">
        <f>'28. Total Costs - Reg &amp; Nat'!$K$26</f>
        <v>1.9262278000000002</v>
      </c>
      <c r="D61" s="527">
        <f>'28. Total Costs - Reg &amp; Nat'!$K$26</f>
        <v>1.9262278000000002</v>
      </c>
      <c r="E61" s="527">
        <f>'28. Total Costs - Reg &amp; Nat'!$K$26</f>
        <v>1.9262278000000002</v>
      </c>
      <c r="F61" s="527">
        <f>'28. Total Costs - Reg &amp; Nat'!$K$26</f>
        <v>1.9262278000000002</v>
      </c>
      <c r="G61" s="527">
        <f>'28. Total Costs - Reg &amp; Nat'!$K$26</f>
        <v>1.9262278000000002</v>
      </c>
      <c r="H61" s="527">
        <f>'28. Total Costs - Reg &amp; Nat'!$K$26</f>
        <v>1.9262278000000002</v>
      </c>
      <c r="I61" s="527">
        <f>'28. Total Costs - Reg &amp; Nat'!$K$26</f>
        <v>1.9262278000000002</v>
      </c>
      <c r="J61" s="527">
        <f>'28. Total Costs - Reg &amp; Nat'!$K$26</f>
        <v>1.9262278000000002</v>
      </c>
      <c r="K61" s="527">
        <f>'28. Total Costs - Reg &amp; Nat'!$K$26</f>
        <v>1.9262278000000002</v>
      </c>
      <c r="L61" s="527">
        <f>'28. Total Costs - Reg &amp; Nat'!$K$26</f>
        <v>1.9262278000000002</v>
      </c>
      <c r="M61" s="527">
        <f>'28. Total Costs - Reg &amp; Nat'!$K$26</f>
        <v>1.9262278000000002</v>
      </c>
      <c r="N61" s="527">
        <f>'28. Total Costs - Reg &amp; Nat'!$K$26</f>
        <v>1.9262278000000002</v>
      </c>
      <c r="O61" s="527">
        <f>'28. Total Costs - Reg &amp; Nat'!$K$26</f>
        <v>1.9262278000000002</v>
      </c>
      <c r="P61" s="527">
        <f>'28. Total Costs - Reg &amp; Nat'!$K$26</f>
        <v>1.9262278000000002</v>
      </c>
      <c r="Q61" s="527">
        <f>'28. Total Costs - Reg &amp; Nat'!$K$26</f>
        <v>1.9262278000000002</v>
      </c>
      <c r="R61" s="527">
        <f>'28. Total Costs - Reg &amp; Nat'!$K$26</f>
        <v>1.9262278000000002</v>
      </c>
      <c r="S61" s="527">
        <f>'28. Total Costs - Reg &amp; Nat'!$K$26</f>
        <v>1.9262278000000002</v>
      </c>
      <c r="T61" s="527">
        <f>'28. Total Costs - Reg &amp; Nat'!$K$26</f>
        <v>1.9262278000000002</v>
      </c>
      <c r="U61" s="527">
        <f>'28. Total Costs - Reg &amp; Nat'!$K$26</f>
        <v>1.9262278000000002</v>
      </c>
      <c r="V61" s="527">
        <f>'28. Total Costs - Reg &amp; Nat'!$K$26</f>
        <v>1.9262278000000002</v>
      </c>
      <c r="W61" s="543">
        <f>SUM(C61:V61)</f>
        <v>38.524555999999997</v>
      </c>
      <c r="X61" s="528">
        <f>W61/20</f>
        <v>1.9262277999999999</v>
      </c>
    </row>
    <row r="62" spans="1:24">
      <c r="A62" s="126"/>
      <c r="B62" s="526" t="s">
        <v>199</v>
      </c>
      <c r="C62" s="527">
        <f>'28. Total Costs - Reg &amp; Nat'!$K$27</f>
        <v>0.21135999999999999</v>
      </c>
      <c r="D62" s="527">
        <f>'28. Total Costs - Reg &amp; Nat'!$K$27</f>
        <v>0.21135999999999999</v>
      </c>
      <c r="E62" s="527">
        <f>'28. Total Costs - Reg &amp; Nat'!$K$27</f>
        <v>0.21135999999999999</v>
      </c>
      <c r="F62" s="527">
        <f>'28. Total Costs - Reg &amp; Nat'!$K$27</f>
        <v>0.21135999999999999</v>
      </c>
      <c r="G62" s="527">
        <f>'28. Total Costs - Reg &amp; Nat'!$K$27</f>
        <v>0.21135999999999999</v>
      </c>
      <c r="H62" s="527">
        <f>'28. Total Costs - Reg &amp; Nat'!$K$27</f>
        <v>0.21135999999999999</v>
      </c>
      <c r="I62" s="527">
        <f>'28. Total Costs - Reg &amp; Nat'!$K$27</f>
        <v>0.21135999999999999</v>
      </c>
      <c r="J62" s="527">
        <f>'28. Total Costs - Reg &amp; Nat'!$K$27</f>
        <v>0.21135999999999999</v>
      </c>
      <c r="K62" s="527">
        <f>'28. Total Costs - Reg &amp; Nat'!$K$27</f>
        <v>0.21135999999999999</v>
      </c>
      <c r="L62" s="527">
        <f>'28. Total Costs - Reg &amp; Nat'!$K$27</f>
        <v>0.21135999999999999</v>
      </c>
      <c r="M62" s="527">
        <f>'28. Total Costs - Reg &amp; Nat'!$K$27</f>
        <v>0.21135999999999999</v>
      </c>
      <c r="N62" s="527">
        <f>'28. Total Costs - Reg &amp; Nat'!$K$27</f>
        <v>0.21135999999999999</v>
      </c>
      <c r="O62" s="527">
        <f>'28. Total Costs - Reg &amp; Nat'!$K$27</f>
        <v>0.21135999999999999</v>
      </c>
      <c r="P62" s="527">
        <f>'28. Total Costs - Reg &amp; Nat'!$K$27</f>
        <v>0.21135999999999999</v>
      </c>
      <c r="Q62" s="527">
        <f>'28. Total Costs - Reg &amp; Nat'!$K$27</f>
        <v>0.21135999999999999</v>
      </c>
      <c r="R62" s="527">
        <f>'28. Total Costs - Reg &amp; Nat'!$K$27</f>
        <v>0.21135999999999999</v>
      </c>
      <c r="S62" s="527">
        <f>'28. Total Costs - Reg &amp; Nat'!$K$27</f>
        <v>0.21135999999999999</v>
      </c>
      <c r="T62" s="527">
        <f>'28. Total Costs - Reg &amp; Nat'!$K$27</f>
        <v>0.21135999999999999</v>
      </c>
      <c r="U62" s="527">
        <f>'28. Total Costs - Reg &amp; Nat'!$K$27</f>
        <v>0.21135999999999999</v>
      </c>
      <c r="V62" s="527">
        <f>'28. Total Costs - Reg &amp; Nat'!$K$27</f>
        <v>0.21135999999999999</v>
      </c>
      <c r="W62" s="543">
        <f>SUM(C62:V62)</f>
        <v>4.2271999999999998</v>
      </c>
      <c r="X62" s="528">
        <f>W62/20</f>
        <v>0.21135999999999999</v>
      </c>
    </row>
    <row r="63" spans="1:24" ht="25.5">
      <c r="A63" s="126"/>
      <c r="B63" s="526" t="s">
        <v>326</v>
      </c>
      <c r="C63" s="527">
        <f>'28. Total Costs - Reg &amp; Nat'!$K$28</f>
        <v>1E-3</v>
      </c>
      <c r="D63" s="527">
        <f>'28. Total Costs - Reg &amp; Nat'!$K$28</f>
        <v>1E-3</v>
      </c>
      <c r="E63" s="527">
        <f>'28. Total Costs - Reg &amp; Nat'!$K$28</f>
        <v>1E-3</v>
      </c>
      <c r="F63" s="527">
        <f>'28. Total Costs - Reg &amp; Nat'!$K$28</f>
        <v>1E-3</v>
      </c>
      <c r="G63" s="527">
        <f>'28. Total Costs - Reg &amp; Nat'!$K$28</f>
        <v>1E-3</v>
      </c>
      <c r="H63" s="527">
        <f>'28. Total Costs - Reg &amp; Nat'!$K$28</f>
        <v>1E-3</v>
      </c>
      <c r="I63" s="527">
        <f>'28. Total Costs - Reg &amp; Nat'!$K$28</f>
        <v>1E-3</v>
      </c>
      <c r="J63" s="527">
        <f>'28. Total Costs - Reg &amp; Nat'!$K$28</f>
        <v>1E-3</v>
      </c>
      <c r="K63" s="527">
        <f>'28. Total Costs - Reg &amp; Nat'!$K$28</f>
        <v>1E-3</v>
      </c>
      <c r="L63" s="527">
        <f>'28. Total Costs - Reg &amp; Nat'!$K$28</f>
        <v>1E-3</v>
      </c>
      <c r="M63" s="527">
        <f>'28. Total Costs - Reg &amp; Nat'!$K$28</f>
        <v>1E-3</v>
      </c>
      <c r="N63" s="527">
        <f>'28. Total Costs - Reg &amp; Nat'!$K$28</f>
        <v>1E-3</v>
      </c>
      <c r="O63" s="527">
        <f>'28. Total Costs - Reg &amp; Nat'!$K$28</f>
        <v>1E-3</v>
      </c>
      <c r="P63" s="527">
        <f>'28. Total Costs - Reg &amp; Nat'!$K$28</f>
        <v>1E-3</v>
      </c>
      <c r="Q63" s="527">
        <f>'28. Total Costs - Reg &amp; Nat'!$K$28</f>
        <v>1E-3</v>
      </c>
      <c r="R63" s="527">
        <f>'28. Total Costs - Reg &amp; Nat'!$K$28</f>
        <v>1E-3</v>
      </c>
      <c r="S63" s="527">
        <f>'28. Total Costs - Reg &amp; Nat'!$K$28</f>
        <v>1E-3</v>
      </c>
      <c r="T63" s="527">
        <f>'28. Total Costs - Reg &amp; Nat'!$K$28</f>
        <v>1E-3</v>
      </c>
      <c r="U63" s="527">
        <f>'28. Total Costs - Reg &amp; Nat'!$K$28</f>
        <v>1E-3</v>
      </c>
      <c r="V63" s="527">
        <f>'28. Total Costs - Reg &amp; Nat'!$K$28</f>
        <v>1E-3</v>
      </c>
      <c r="W63" s="543">
        <f>SUM(C63:V63)</f>
        <v>2.0000000000000011E-2</v>
      </c>
      <c r="X63" s="528">
        <f>W63/20</f>
        <v>1.0000000000000005E-3</v>
      </c>
    </row>
    <row r="64" spans="1:24">
      <c r="A64" s="126"/>
      <c r="B64" s="526"/>
      <c r="C64" s="527"/>
      <c r="D64" s="527"/>
      <c r="E64" s="527"/>
      <c r="F64" s="527"/>
      <c r="G64" s="527"/>
      <c r="H64" s="527"/>
      <c r="I64" s="527"/>
      <c r="J64" s="527"/>
      <c r="K64" s="527"/>
      <c r="L64" s="527"/>
      <c r="M64" s="527"/>
      <c r="N64" s="527"/>
      <c r="O64" s="527"/>
      <c r="P64" s="527"/>
      <c r="Q64" s="527"/>
      <c r="R64" s="527"/>
      <c r="S64" s="527"/>
      <c r="T64" s="527"/>
      <c r="U64" s="527"/>
      <c r="V64" s="527"/>
      <c r="W64" s="543"/>
      <c r="X64" s="528"/>
    </row>
    <row r="65" spans="1:24">
      <c r="A65" s="524"/>
      <c r="B65" s="127"/>
      <c r="C65" s="527"/>
      <c r="D65" s="527"/>
      <c r="E65" s="527"/>
      <c r="F65" s="527"/>
      <c r="G65" s="527"/>
      <c r="H65" s="527"/>
      <c r="I65" s="527"/>
      <c r="J65" s="527"/>
      <c r="K65" s="527"/>
      <c r="L65" s="527"/>
      <c r="M65" s="527"/>
      <c r="N65" s="527"/>
      <c r="O65" s="527"/>
      <c r="P65" s="527"/>
      <c r="Q65" s="527"/>
      <c r="R65" s="527"/>
      <c r="S65" s="527"/>
      <c r="T65" s="527"/>
      <c r="U65" s="527"/>
      <c r="V65" s="527"/>
      <c r="W65" s="543"/>
      <c r="X65" s="528"/>
    </row>
    <row r="66" spans="1:24">
      <c r="A66" s="524"/>
      <c r="B66" s="257" t="s">
        <v>1110</v>
      </c>
      <c r="C66" s="527">
        <v>0</v>
      </c>
      <c r="D66" s="527">
        <v>0</v>
      </c>
      <c r="E66" s="527">
        <v>0</v>
      </c>
      <c r="F66" s="527">
        <v>0</v>
      </c>
      <c r="G66" s="527">
        <v>0</v>
      </c>
      <c r="H66" s="527">
        <v>0</v>
      </c>
      <c r="I66" s="527">
        <v>0</v>
      </c>
      <c r="J66" s="527">
        <v>0</v>
      </c>
      <c r="K66" s="527">
        <v>0</v>
      </c>
      <c r="L66" s="527">
        <v>0</v>
      </c>
      <c r="M66" s="527">
        <v>0</v>
      </c>
      <c r="N66" s="527">
        <v>0</v>
      </c>
      <c r="O66" s="527">
        <v>0</v>
      </c>
      <c r="P66" s="527">
        <v>0</v>
      </c>
      <c r="Q66" s="527">
        <v>0</v>
      </c>
      <c r="R66" s="527">
        <v>0</v>
      </c>
      <c r="S66" s="527">
        <v>0</v>
      </c>
      <c r="T66" s="527">
        <v>0</v>
      </c>
      <c r="U66" s="527">
        <v>0</v>
      </c>
      <c r="V66" s="527">
        <v>0</v>
      </c>
      <c r="W66" s="543">
        <f>SUM(C66:V66)</f>
        <v>0</v>
      </c>
      <c r="X66" s="528">
        <f>W66/20</f>
        <v>0</v>
      </c>
    </row>
    <row r="67" spans="1:24">
      <c r="A67" s="524"/>
      <c r="B67" s="257" t="s">
        <v>149</v>
      </c>
      <c r="C67" s="527">
        <f>SUM(C60:C63)</f>
        <v>2.5672128000000001</v>
      </c>
      <c r="D67" s="527">
        <f t="shared" ref="D67:V67" si="9">SUM(D60:D63)</f>
        <v>2.5672128000000001</v>
      </c>
      <c r="E67" s="527">
        <f t="shared" si="9"/>
        <v>2.5672128000000001</v>
      </c>
      <c r="F67" s="527">
        <f t="shared" si="9"/>
        <v>2.5672128000000001</v>
      </c>
      <c r="G67" s="527">
        <f t="shared" si="9"/>
        <v>2.5672128000000001</v>
      </c>
      <c r="H67" s="527">
        <f t="shared" si="9"/>
        <v>2.5672128000000001</v>
      </c>
      <c r="I67" s="527">
        <f t="shared" si="9"/>
        <v>2.5672128000000001</v>
      </c>
      <c r="J67" s="527">
        <f t="shared" si="9"/>
        <v>2.5672128000000001</v>
      </c>
      <c r="K67" s="527">
        <f t="shared" si="9"/>
        <v>2.5672128000000001</v>
      </c>
      <c r="L67" s="527">
        <f t="shared" si="9"/>
        <v>2.5672128000000001</v>
      </c>
      <c r="M67" s="527">
        <f t="shared" si="9"/>
        <v>2.5672128000000001</v>
      </c>
      <c r="N67" s="527">
        <f t="shared" si="9"/>
        <v>2.5672128000000001</v>
      </c>
      <c r="O67" s="527">
        <f t="shared" si="9"/>
        <v>2.5672128000000001</v>
      </c>
      <c r="P67" s="527">
        <f t="shared" si="9"/>
        <v>2.5672128000000001</v>
      </c>
      <c r="Q67" s="527">
        <f t="shared" si="9"/>
        <v>2.5672128000000001</v>
      </c>
      <c r="R67" s="527">
        <f t="shared" si="9"/>
        <v>2.5672128000000001</v>
      </c>
      <c r="S67" s="527">
        <f t="shared" si="9"/>
        <v>2.5672128000000001</v>
      </c>
      <c r="T67" s="527">
        <f t="shared" si="9"/>
        <v>2.5672128000000001</v>
      </c>
      <c r="U67" s="527">
        <f t="shared" si="9"/>
        <v>2.5672128000000001</v>
      </c>
      <c r="V67" s="527">
        <f t="shared" si="9"/>
        <v>2.5672128000000001</v>
      </c>
      <c r="W67" s="543">
        <f>SUM(C67:V67)</f>
        <v>51.344256000000001</v>
      </c>
      <c r="X67" s="528">
        <f>W67/20</f>
        <v>2.5672128000000001</v>
      </c>
    </row>
    <row r="68" spans="1:24">
      <c r="A68" s="524"/>
      <c r="B68" s="112" t="s">
        <v>144</v>
      </c>
      <c r="C68" s="549">
        <f t="shared" ref="C68:V68" si="10">SUM(C67:C67)</f>
        <v>2.5672128000000001</v>
      </c>
      <c r="D68" s="549">
        <f t="shared" si="10"/>
        <v>2.5672128000000001</v>
      </c>
      <c r="E68" s="549">
        <f t="shared" si="10"/>
        <v>2.5672128000000001</v>
      </c>
      <c r="F68" s="549">
        <f t="shared" si="10"/>
        <v>2.5672128000000001</v>
      </c>
      <c r="G68" s="549">
        <f t="shared" si="10"/>
        <v>2.5672128000000001</v>
      </c>
      <c r="H68" s="549">
        <f t="shared" si="10"/>
        <v>2.5672128000000001</v>
      </c>
      <c r="I68" s="549">
        <f t="shared" si="10"/>
        <v>2.5672128000000001</v>
      </c>
      <c r="J68" s="549">
        <f t="shared" si="10"/>
        <v>2.5672128000000001</v>
      </c>
      <c r="K68" s="549">
        <f t="shared" si="10"/>
        <v>2.5672128000000001</v>
      </c>
      <c r="L68" s="549">
        <f t="shared" si="10"/>
        <v>2.5672128000000001</v>
      </c>
      <c r="M68" s="549">
        <f t="shared" si="10"/>
        <v>2.5672128000000001</v>
      </c>
      <c r="N68" s="549">
        <f t="shared" si="10"/>
        <v>2.5672128000000001</v>
      </c>
      <c r="O68" s="549">
        <f t="shared" si="10"/>
        <v>2.5672128000000001</v>
      </c>
      <c r="P68" s="549">
        <f t="shared" si="10"/>
        <v>2.5672128000000001</v>
      </c>
      <c r="Q68" s="549">
        <f t="shared" si="10"/>
        <v>2.5672128000000001</v>
      </c>
      <c r="R68" s="549">
        <f t="shared" si="10"/>
        <v>2.5672128000000001</v>
      </c>
      <c r="S68" s="549">
        <f t="shared" si="10"/>
        <v>2.5672128000000001</v>
      </c>
      <c r="T68" s="549">
        <f t="shared" si="10"/>
        <v>2.5672128000000001</v>
      </c>
      <c r="U68" s="549">
        <f t="shared" si="10"/>
        <v>2.5672128000000001</v>
      </c>
      <c r="V68" s="549">
        <f t="shared" si="10"/>
        <v>2.5672128000000001</v>
      </c>
      <c r="W68" s="544">
        <f>SUM(C68:V68)</f>
        <v>51.344256000000001</v>
      </c>
      <c r="X68" s="131">
        <f>W68/20</f>
        <v>2.5672128000000001</v>
      </c>
    </row>
    <row r="69" spans="1:24" s="343" customFormat="1">
      <c r="A69" s="129"/>
      <c r="B69" s="536" t="s">
        <v>146</v>
      </c>
      <c r="C69" s="530">
        <v>0.96618357487922713</v>
      </c>
      <c r="D69" s="530">
        <v>0.93351070036640305</v>
      </c>
      <c r="E69" s="530">
        <v>0.90194270566802237</v>
      </c>
      <c r="F69" s="530">
        <v>0.87144222769857238</v>
      </c>
      <c r="G69" s="530">
        <v>0.84197316685852419</v>
      </c>
      <c r="H69" s="530">
        <v>0.81350064430775282</v>
      </c>
      <c r="I69" s="530">
        <v>0.78599096068381913</v>
      </c>
      <c r="J69" s="530">
        <v>0.75941155621625056</v>
      </c>
      <c r="K69" s="530">
        <v>0.73373097218961414</v>
      </c>
      <c r="L69" s="530">
        <v>0.70891881370977217</v>
      </c>
      <c r="M69" s="530">
        <v>0.68494571372924851</v>
      </c>
      <c r="N69" s="530">
        <v>0.66178329828912896</v>
      </c>
      <c r="O69" s="530">
        <v>0.63940415293635666</v>
      </c>
      <c r="P69" s="530">
        <v>0.61778179027667302</v>
      </c>
      <c r="Q69" s="530">
        <v>0.59689061862480497</v>
      </c>
      <c r="R69" s="530">
        <v>0.57670591171478747</v>
      </c>
      <c r="S69" s="530">
        <v>0.55720377943457733</v>
      </c>
      <c r="T69" s="530">
        <v>0.53836113955031628</v>
      </c>
      <c r="U69" s="530">
        <v>0.52015569038677911</v>
      </c>
      <c r="V69" s="530">
        <v>0.50256588443167061</v>
      </c>
      <c r="W69" s="543"/>
      <c r="X69" s="531"/>
    </row>
    <row r="70" spans="1:24" s="358" customFormat="1">
      <c r="A70" s="129"/>
      <c r="B70" s="112" t="s">
        <v>1069</v>
      </c>
      <c r="C70" s="132">
        <f>C69*C68</f>
        <v>2.4803988405797104</v>
      </c>
      <c r="D70" s="132">
        <f t="shared" ref="D70:V70" si="11">D69*D68</f>
        <v>2.3965206189175947</v>
      </c>
      <c r="E70" s="132">
        <f t="shared" si="11"/>
        <v>2.3154788588575794</v>
      </c>
      <c r="F70" s="132">
        <f t="shared" si="11"/>
        <v>2.2371776414082896</v>
      </c>
      <c r="G70" s="132">
        <f t="shared" si="11"/>
        <v>2.1615242912157391</v>
      </c>
      <c r="H70" s="132">
        <f t="shared" si="11"/>
        <v>2.0884292668751101</v>
      </c>
      <c r="I70" s="132">
        <f t="shared" si="11"/>
        <v>2.0178060549517971</v>
      </c>
      <c r="J70" s="132">
        <f t="shared" si="11"/>
        <v>1.9495710675862781</v>
      </c>
      <c r="K70" s="132">
        <f t="shared" si="11"/>
        <v>1.8836435435616214</v>
      </c>
      <c r="L70" s="132">
        <f t="shared" si="11"/>
        <v>1.8199454527165426</v>
      </c>
      <c r="M70" s="132">
        <f t="shared" si="11"/>
        <v>1.7584014035908626</v>
      </c>
      <c r="N70" s="132">
        <f t="shared" si="11"/>
        <v>1.69893855419407</v>
      </c>
      <c r="O70" s="132">
        <f t="shared" si="11"/>
        <v>1.6414865257913724</v>
      </c>
      <c r="P70" s="132">
        <f t="shared" si="11"/>
        <v>1.5859773196051905</v>
      </c>
      <c r="Q70" s="132">
        <f t="shared" si="11"/>
        <v>1.5323452363335177</v>
      </c>
      <c r="R70" s="132">
        <f t="shared" si="11"/>
        <v>1.4805267983898724</v>
      </c>
      <c r="S70" s="132">
        <f t="shared" si="11"/>
        <v>1.4304606747728237</v>
      </c>
      <c r="T70" s="132">
        <f t="shared" si="11"/>
        <v>1.3820876084761582</v>
      </c>
      <c r="U70" s="132">
        <f t="shared" si="11"/>
        <v>1.3353503463537764</v>
      </c>
      <c r="V70" s="132">
        <f t="shared" si="11"/>
        <v>1.2901935713563055</v>
      </c>
      <c r="W70" s="544">
        <f>SUM(C70:V70)</f>
        <v>36.486263675534204</v>
      </c>
      <c r="X70" s="131"/>
    </row>
    <row r="71" spans="1:24" ht="13.5" thickBot="1">
      <c r="A71" s="532"/>
      <c r="B71" s="533"/>
      <c r="C71" s="534"/>
      <c r="D71" s="534"/>
      <c r="E71" s="534"/>
      <c r="F71" s="534"/>
      <c r="G71" s="534"/>
      <c r="H71" s="534"/>
      <c r="I71" s="534"/>
      <c r="J71" s="534"/>
      <c r="K71" s="534"/>
      <c r="L71" s="534"/>
      <c r="M71" s="534"/>
      <c r="N71" s="534"/>
      <c r="O71" s="534"/>
      <c r="P71" s="534"/>
      <c r="Q71" s="534"/>
      <c r="R71" s="534"/>
      <c r="S71" s="534"/>
      <c r="T71" s="534"/>
      <c r="U71" s="534"/>
      <c r="V71" s="534"/>
      <c r="W71" s="557"/>
      <c r="X71" s="554"/>
    </row>
    <row r="72" spans="1:24">
      <c r="A72" s="126" t="s">
        <v>1079</v>
      </c>
      <c r="B72" s="112"/>
      <c r="C72" s="550"/>
      <c r="D72" s="550"/>
      <c r="E72" s="550"/>
      <c r="F72" s="550"/>
      <c r="G72" s="550"/>
      <c r="H72" s="550"/>
      <c r="I72" s="550"/>
      <c r="J72" s="550"/>
      <c r="K72" s="550"/>
      <c r="L72" s="550"/>
      <c r="M72" s="550"/>
      <c r="N72" s="550"/>
      <c r="O72" s="550"/>
      <c r="P72" s="550"/>
      <c r="Q72" s="550"/>
      <c r="R72" s="550"/>
      <c r="S72" s="550"/>
      <c r="T72" s="550"/>
      <c r="U72" s="550"/>
      <c r="V72" s="550"/>
      <c r="W72" s="558"/>
      <c r="X72" s="551"/>
    </row>
    <row r="73" spans="1:24">
      <c r="A73" s="126"/>
      <c r="B73" s="526"/>
      <c r="C73" s="527"/>
      <c r="D73" s="527"/>
      <c r="E73" s="527"/>
      <c r="F73" s="527"/>
      <c r="G73" s="527"/>
      <c r="H73" s="527"/>
      <c r="I73" s="527"/>
      <c r="J73" s="527"/>
      <c r="K73" s="527"/>
      <c r="L73" s="527"/>
      <c r="M73" s="527"/>
      <c r="N73" s="527"/>
      <c r="O73" s="527"/>
      <c r="P73" s="527"/>
      <c r="Q73" s="527"/>
      <c r="R73" s="527"/>
      <c r="S73" s="527"/>
      <c r="T73" s="527"/>
      <c r="U73" s="527"/>
      <c r="V73" s="527"/>
      <c r="W73" s="543"/>
      <c r="X73" s="528"/>
    </row>
    <row r="74" spans="1:24">
      <c r="A74" s="126"/>
      <c r="B74" s="127" t="s">
        <v>208</v>
      </c>
      <c r="C74" s="527"/>
      <c r="D74" s="527"/>
      <c r="E74" s="527"/>
      <c r="F74" s="527"/>
      <c r="G74" s="527"/>
      <c r="H74" s="527"/>
      <c r="I74" s="527"/>
      <c r="J74" s="527"/>
      <c r="K74" s="527"/>
      <c r="L74" s="527"/>
      <c r="M74" s="527"/>
      <c r="N74" s="527"/>
      <c r="O74" s="527"/>
      <c r="P74" s="527"/>
      <c r="Q74" s="527"/>
      <c r="R74" s="527"/>
      <c r="S74" s="527"/>
      <c r="T74" s="527"/>
      <c r="U74" s="527"/>
      <c r="V74" s="527"/>
      <c r="W74" s="543"/>
      <c r="X74" s="528"/>
    </row>
    <row r="75" spans="1:24">
      <c r="A75" s="126"/>
      <c r="B75" s="128" t="s">
        <v>151</v>
      </c>
      <c r="C75" s="527"/>
      <c r="D75" s="527"/>
      <c r="E75" s="527"/>
      <c r="F75" s="527"/>
      <c r="G75" s="527"/>
      <c r="H75" s="527"/>
      <c r="I75" s="527"/>
      <c r="J75" s="527"/>
      <c r="K75" s="527"/>
      <c r="L75" s="527"/>
      <c r="M75" s="527"/>
      <c r="N75" s="527"/>
      <c r="O75" s="527"/>
      <c r="P75" s="527"/>
      <c r="Q75" s="527"/>
      <c r="R75" s="527"/>
      <c r="S75" s="527"/>
      <c r="T75" s="527"/>
      <c r="U75" s="527"/>
      <c r="V75" s="527"/>
      <c r="W75" s="543"/>
      <c r="X75" s="528"/>
    </row>
    <row r="76" spans="1:24" ht="38.25">
      <c r="A76" s="126"/>
      <c r="B76" s="526" t="s">
        <v>214</v>
      </c>
      <c r="C76" s="527">
        <f>'28. Total Costs - Reg &amp; Nat'!$C$25</f>
        <v>1.8096690000000002</v>
      </c>
      <c r="D76" s="527">
        <f>'28. Total Costs - Reg &amp; Nat'!$C$25</f>
        <v>1.8096690000000002</v>
      </c>
      <c r="E76" s="527">
        <f>'28. Total Costs - Reg &amp; Nat'!$C$25</f>
        <v>1.8096690000000002</v>
      </c>
      <c r="F76" s="527">
        <f>'28. Total Costs - Reg &amp; Nat'!$C$25</f>
        <v>1.8096690000000002</v>
      </c>
      <c r="G76" s="527">
        <f>'28. Total Costs - Reg &amp; Nat'!$C$25</f>
        <v>1.8096690000000002</v>
      </c>
      <c r="H76" s="527">
        <f>'28. Total Costs - Reg &amp; Nat'!$C$25</f>
        <v>1.8096690000000002</v>
      </c>
      <c r="I76" s="527">
        <f>'28. Total Costs - Reg &amp; Nat'!$C$25</f>
        <v>1.8096690000000002</v>
      </c>
      <c r="J76" s="527">
        <f>'28. Total Costs - Reg &amp; Nat'!$C$25</f>
        <v>1.8096690000000002</v>
      </c>
      <c r="K76" s="527">
        <f>'28. Total Costs - Reg &amp; Nat'!$C$25</f>
        <v>1.8096690000000002</v>
      </c>
      <c r="L76" s="527">
        <f>'28. Total Costs - Reg &amp; Nat'!$C$25</f>
        <v>1.8096690000000002</v>
      </c>
      <c r="M76" s="527">
        <f>'28. Total Costs - Reg &amp; Nat'!$C$25</f>
        <v>1.8096690000000002</v>
      </c>
      <c r="N76" s="527">
        <f>'28. Total Costs - Reg &amp; Nat'!$C$25</f>
        <v>1.8096690000000002</v>
      </c>
      <c r="O76" s="527">
        <f>'28. Total Costs - Reg &amp; Nat'!$C$25</f>
        <v>1.8096690000000002</v>
      </c>
      <c r="P76" s="527">
        <f>'28. Total Costs - Reg &amp; Nat'!$C$25</f>
        <v>1.8096690000000002</v>
      </c>
      <c r="Q76" s="527">
        <f>'28. Total Costs - Reg &amp; Nat'!$C$25</f>
        <v>1.8096690000000002</v>
      </c>
      <c r="R76" s="527">
        <f>'28. Total Costs - Reg &amp; Nat'!$C$25</f>
        <v>1.8096690000000002</v>
      </c>
      <c r="S76" s="527">
        <f>'28. Total Costs - Reg &amp; Nat'!$C$25</f>
        <v>1.8096690000000002</v>
      </c>
      <c r="T76" s="527">
        <f>'28. Total Costs - Reg &amp; Nat'!$C$25</f>
        <v>1.8096690000000002</v>
      </c>
      <c r="U76" s="527">
        <f>'28. Total Costs - Reg &amp; Nat'!$C$25</f>
        <v>1.8096690000000002</v>
      </c>
      <c r="V76" s="527">
        <f>'28. Total Costs - Reg &amp; Nat'!$C$25</f>
        <v>1.8096690000000002</v>
      </c>
      <c r="W76" s="543">
        <f>SUM(C76:V76)</f>
        <v>36.193379999999998</v>
      </c>
      <c r="X76" s="528">
        <f>W76/20</f>
        <v>1.809669</v>
      </c>
    </row>
    <row r="77" spans="1:24" ht="38.25">
      <c r="A77" s="126"/>
      <c r="B77" s="526" t="s">
        <v>212</v>
      </c>
      <c r="C77" s="527">
        <f>'28. Total Costs - Reg &amp; Nat'!$C$26</f>
        <v>5.0459385600000006</v>
      </c>
      <c r="D77" s="527">
        <f>'28. Total Costs - Reg &amp; Nat'!$C$26</f>
        <v>5.0459385600000006</v>
      </c>
      <c r="E77" s="527">
        <f>'28. Total Costs - Reg &amp; Nat'!$C$26</f>
        <v>5.0459385600000006</v>
      </c>
      <c r="F77" s="527">
        <f>'28. Total Costs - Reg &amp; Nat'!$C$26</f>
        <v>5.0459385600000006</v>
      </c>
      <c r="G77" s="527">
        <f>'28. Total Costs - Reg &amp; Nat'!$C$26</f>
        <v>5.0459385600000006</v>
      </c>
      <c r="H77" s="527">
        <f>'28. Total Costs - Reg &amp; Nat'!$C$26</f>
        <v>5.0459385600000006</v>
      </c>
      <c r="I77" s="527">
        <f>'28. Total Costs - Reg &amp; Nat'!$C$26</f>
        <v>5.0459385600000006</v>
      </c>
      <c r="J77" s="527">
        <f>'28. Total Costs - Reg &amp; Nat'!$C$26</f>
        <v>5.0459385600000006</v>
      </c>
      <c r="K77" s="527">
        <f>'28. Total Costs - Reg &amp; Nat'!$C$26</f>
        <v>5.0459385600000006</v>
      </c>
      <c r="L77" s="527">
        <f>'28. Total Costs - Reg &amp; Nat'!$C$26</f>
        <v>5.0459385600000006</v>
      </c>
      <c r="M77" s="527">
        <f>'28. Total Costs - Reg &amp; Nat'!$C$26</f>
        <v>5.0459385600000006</v>
      </c>
      <c r="N77" s="527">
        <f>'28. Total Costs - Reg &amp; Nat'!$C$26</f>
        <v>5.0459385600000006</v>
      </c>
      <c r="O77" s="527">
        <f>'28. Total Costs - Reg &amp; Nat'!$C$26</f>
        <v>5.0459385600000006</v>
      </c>
      <c r="P77" s="527">
        <f>'28. Total Costs - Reg &amp; Nat'!$C$26</f>
        <v>5.0459385600000006</v>
      </c>
      <c r="Q77" s="527">
        <f>'28. Total Costs - Reg &amp; Nat'!$C$26</f>
        <v>5.0459385600000006</v>
      </c>
      <c r="R77" s="527">
        <f>'28. Total Costs - Reg &amp; Nat'!$C$26</f>
        <v>5.0459385600000006</v>
      </c>
      <c r="S77" s="527">
        <f>'28. Total Costs - Reg &amp; Nat'!$C$26</f>
        <v>5.0459385600000006</v>
      </c>
      <c r="T77" s="527">
        <f>'28. Total Costs - Reg &amp; Nat'!$C$26</f>
        <v>5.0459385600000006</v>
      </c>
      <c r="U77" s="527">
        <f>'28. Total Costs - Reg &amp; Nat'!$C$26</f>
        <v>5.0459385600000006</v>
      </c>
      <c r="V77" s="527">
        <f>'28. Total Costs - Reg &amp; Nat'!$C$26</f>
        <v>5.0459385600000006</v>
      </c>
      <c r="W77" s="543">
        <f>SUM(C77:V77)</f>
        <v>100.91877119999999</v>
      </c>
      <c r="X77" s="528">
        <f>W77/20</f>
        <v>5.0459385599999997</v>
      </c>
    </row>
    <row r="78" spans="1:24">
      <c r="A78" s="126"/>
      <c r="B78" s="526" t="s">
        <v>199</v>
      </c>
      <c r="C78" s="527">
        <f>'28. Total Costs - Reg &amp; Nat'!$C$27</f>
        <v>1.37384</v>
      </c>
      <c r="D78" s="527">
        <f>'28. Total Costs - Reg &amp; Nat'!$C$27</f>
        <v>1.37384</v>
      </c>
      <c r="E78" s="527">
        <f>'28. Total Costs - Reg &amp; Nat'!$C$27</f>
        <v>1.37384</v>
      </c>
      <c r="F78" s="527">
        <f>'28. Total Costs - Reg &amp; Nat'!$C$27</f>
        <v>1.37384</v>
      </c>
      <c r="G78" s="527">
        <f>'28. Total Costs - Reg &amp; Nat'!$C$27</f>
        <v>1.37384</v>
      </c>
      <c r="H78" s="527">
        <f>'28. Total Costs - Reg &amp; Nat'!$C$27</f>
        <v>1.37384</v>
      </c>
      <c r="I78" s="527">
        <f>'28. Total Costs - Reg &amp; Nat'!$C$27</f>
        <v>1.37384</v>
      </c>
      <c r="J78" s="527">
        <f>'28. Total Costs - Reg &amp; Nat'!$C$27</f>
        <v>1.37384</v>
      </c>
      <c r="K78" s="527">
        <f>'28. Total Costs - Reg &amp; Nat'!$C$27</f>
        <v>1.37384</v>
      </c>
      <c r="L78" s="527">
        <f>'28. Total Costs - Reg &amp; Nat'!$C$27</f>
        <v>1.37384</v>
      </c>
      <c r="M78" s="527">
        <f>'28. Total Costs - Reg &amp; Nat'!$C$27</f>
        <v>1.37384</v>
      </c>
      <c r="N78" s="527">
        <f>'28. Total Costs - Reg &amp; Nat'!$C$27</f>
        <v>1.37384</v>
      </c>
      <c r="O78" s="527">
        <f>'28. Total Costs - Reg &amp; Nat'!$C$27</f>
        <v>1.37384</v>
      </c>
      <c r="P78" s="527">
        <f>'28. Total Costs - Reg &amp; Nat'!$C$27</f>
        <v>1.37384</v>
      </c>
      <c r="Q78" s="527">
        <f>'28. Total Costs - Reg &amp; Nat'!$C$27</f>
        <v>1.37384</v>
      </c>
      <c r="R78" s="527">
        <f>'28. Total Costs - Reg &amp; Nat'!$C$27</f>
        <v>1.37384</v>
      </c>
      <c r="S78" s="527">
        <f>'28. Total Costs - Reg &amp; Nat'!$C$27</f>
        <v>1.37384</v>
      </c>
      <c r="T78" s="527">
        <f>'28. Total Costs - Reg &amp; Nat'!$C$27</f>
        <v>1.37384</v>
      </c>
      <c r="U78" s="527">
        <f>'28. Total Costs - Reg &amp; Nat'!$C$27</f>
        <v>1.37384</v>
      </c>
      <c r="V78" s="527">
        <f>'28. Total Costs - Reg &amp; Nat'!$C$27</f>
        <v>1.37384</v>
      </c>
      <c r="W78" s="543">
        <f>SUM(C78:V78)</f>
        <v>27.476800000000008</v>
      </c>
      <c r="X78" s="528">
        <f>W78/20</f>
        <v>1.3738400000000004</v>
      </c>
    </row>
    <row r="79" spans="1:24" ht="25.5">
      <c r="A79" s="126"/>
      <c r="B79" s="526" t="s">
        <v>326</v>
      </c>
      <c r="C79" s="527">
        <f>'28. Total Costs - Reg &amp; Nat'!$C$28</f>
        <v>3.5000000000000001E-3</v>
      </c>
      <c r="D79" s="527">
        <f>'28. Total Costs - Reg &amp; Nat'!$C$28</f>
        <v>3.5000000000000001E-3</v>
      </c>
      <c r="E79" s="527">
        <f>'28. Total Costs - Reg &amp; Nat'!$C$28</f>
        <v>3.5000000000000001E-3</v>
      </c>
      <c r="F79" s="527">
        <f>'28. Total Costs - Reg &amp; Nat'!$C$28</f>
        <v>3.5000000000000001E-3</v>
      </c>
      <c r="G79" s="527">
        <f>'28. Total Costs - Reg &amp; Nat'!$C$28</f>
        <v>3.5000000000000001E-3</v>
      </c>
      <c r="H79" s="527">
        <f>'28. Total Costs - Reg &amp; Nat'!$C$28</f>
        <v>3.5000000000000001E-3</v>
      </c>
      <c r="I79" s="527">
        <f>'28. Total Costs - Reg &amp; Nat'!$C$28</f>
        <v>3.5000000000000001E-3</v>
      </c>
      <c r="J79" s="527">
        <f>'28. Total Costs - Reg &amp; Nat'!$C$28</f>
        <v>3.5000000000000001E-3</v>
      </c>
      <c r="K79" s="527">
        <f>'28. Total Costs - Reg &amp; Nat'!$C$28</f>
        <v>3.5000000000000001E-3</v>
      </c>
      <c r="L79" s="527">
        <f>'28. Total Costs - Reg &amp; Nat'!$C$28</f>
        <v>3.5000000000000001E-3</v>
      </c>
      <c r="M79" s="527">
        <f>'28. Total Costs - Reg &amp; Nat'!$C$28</f>
        <v>3.5000000000000001E-3</v>
      </c>
      <c r="N79" s="527">
        <f>'28. Total Costs - Reg &amp; Nat'!$C$28</f>
        <v>3.5000000000000001E-3</v>
      </c>
      <c r="O79" s="527">
        <f>'28. Total Costs - Reg &amp; Nat'!$C$28</f>
        <v>3.5000000000000001E-3</v>
      </c>
      <c r="P79" s="527">
        <f>'28. Total Costs - Reg &amp; Nat'!$C$28</f>
        <v>3.5000000000000001E-3</v>
      </c>
      <c r="Q79" s="527">
        <f>'28. Total Costs - Reg &amp; Nat'!$C$28</f>
        <v>3.5000000000000001E-3</v>
      </c>
      <c r="R79" s="527">
        <f>'28. Total Costs - Reg &amp; Nat'!$C$28</f>
        <v>3.5000000000000001E-3</v>
      </c>
      <c r="S79" s="527">
        <f>'28. Total Costs - Reg &amp; Nat'!$C$28</f>
        <v>3.5000000000000001E-3</v>
      </c>
      <c r="T79" s="527">
        <f>'28. Total Costs - Reg &amp; Nat'!$C$28</f>
        <v>3.5000000000000001E-3</v>
      </c>
      <c r="U79" s="527">
        <f>'28. Total Costs - Reg &amp; Nat'!$C$28</f>
        <v>3.5000000000000001E-3</v>
      </c>
      <c r="V79" s="527">
        <f>'28. Total Costs - Reg &amp; Nat'!$C$28</f>
        <v>3.5000000000000001E-3</v>
      </c>
      <c r="W79" s="543">
        <f>SUM(C79:V79)</f>
        <v>7.0000000000000034E-2</v>
      </c>
      <c r="X79" s="528">
        <f>W79/20</f>
        <v>3.5000000000000018E-3</v>
      </c>
    </row>
    <row r="80" spans="1:24">
      <c r="A80" s="126"/>
      <c r="B80" s="526"/>
      <c r="C80" s="527"/>
      <c r="D80" s="527"/>
      <c r="E80" s="527"/>
      <c r="F80" s="527"/>
      <c r="G80" s="527"/>
      <c r="H80" s="527"/>
      <c r="I80" s="527"/>
      <c r="J80" s="527"/>
      <c r="K80" s="527"/>
      <c r="L80" s="527"/>
      <c r="M80" s="527"/>
      <c r="N80" s="527"/>
      <c r="O80" s="527"/>
      <c r="P80" s="527"/>
      <c r="Q80" s="527"/>
      <c r="R80" s="527"/>
      <c r="S80" s="527"/>
      <c r="T80" s="527"/>
      <c r="U80" s="527"/>
      <c r="V80" s="527"/>
      <c r="W80" s="559"/>
      <c r="X80" s="555"/>
    </row>
    <row r="81" spans="1:24">
      <c r="A81" s="524"/>
      <c r="B81" s="127"/>
      <c r="C81" s="527"/>
      <c r="D81" s="527"/>
      <c r="E81" s="527"/>
      <c r="F81" s="527"/>
      <c r="G81" s="527"/>
      <c r="H81" s="527"/>
      <c r="I81" s="527"/>
      <c r="J81" s="527"/>
      <c r="K81" s="527"/>
      <c r="L81" s="527"/>
      <c r="M81" s="527"/>
      <c r="N81" s="527"/>
      <c r="O81" s="527"/>
      <c r="P81" s="527"/>
      <c r="Q81" s="527"/>
      <c r="R81" s="527"/>
      <c r="S81" s="527"/>
      <c r="T81" s="527"/>
      <c r="U81" s="527"/>
      <c r="V81" s="527"/>
      <c r="W81" s="543"/>
      <c r="X81" s="528"/>
    </row>
    <row r="82" spans="1:24">
      <c r="A82" s="524"/>
      <c r="B82" s="257" t="s">
        <v>1110</v>
      </c>
      <c r="C82" s="527">
        <v>0</v>
      </c>
      <c r="D82" s="527">
        <v>0</v>
      </c>
      <c r="E82" s="527">
        <v>0</v>
      </c>
      <c r="F82" s="527">
        <v>0</v>
      </c>
      <c r="G82" s="527">
        <v>0</v>
      </c>
      <c r="H82" s="527">
        <v>0</v>
      </c>
      <c r="I82" s="527">
        <v>0</v>
      </c>
      <c r="J82" s="527">
        <v>0</v>
      </c>
      <c r="K82" s="527">
        <v>0</v>
      </c>
      <c r="L82" s="527">
        <v>0</v>
      </c>
      <c r="M82" s="527">
        <v>0</v>
      </c>
      <c r="N82" s="527">
        <v>0</v>
      </c>
      <c r="O82" s="527">
        <v>0</v>
      </c>
      <c r="P82" s="527">
        <v>0</v>
      </c>
      <c r="Q82" s="527">
        <v>0</v>
      </c>
      <c r="R82" s="527">
        <v>0</v>
      </c>
      <c r="S82" s="527">
        <v>0</v>
      </c>
      <c r="T82" s="527">
        <v>0</v>
      </c>
      <c r="U82" s="527">
        <v>0</v>
      </c>
      <c r="V82" s="527">
        <v>0</v>
      </c>
      <c r="W82" s="543">
        <f>SUM(C82:V82)</f>
        <v>0</v>
      </c>
      <c r="X82" s="528">
        <f>W82/20</f>
        <v>0</v>
      </c>
    </row>
    <row r="83" spans="1:24">
      <c r="A83" s="524"/>
      <c r="B83" s="257" t="s">
        <v>149</v>
      </c>
      <c r="C83" s="527">
        <f>SUM(C76:C79)</f>
        <v>8.2329475600000013</v>
      </c>
      <c r="D83" s="527">
        <f t="shared" ref="D83:V83" si="12">SUM(D76:D79)</f>
        <v>8.2329475600000013</v>
      </c>
      <c r="E83" s="527">
        <f t="shared" si="12"/>
        <v>8.2329475600000013</v>
      </c>
      <c r="F83" s="527">
        <f t="shared" si="12"/>
        <v>8.2329475600000013</v>
      </c>
      <c r="G83" s="527">
        <f t="shared" si="12"/>
        <v>8.2329475600000013</v>
      </c>
      <c r="H83" s="527">
        <f t="shared" si="12"/>
        <v>8.2329475600000013</v>
      </c>
      <c r="I83" s="527">
        <f t="shared" si="12"/>
        <v>8.2329475600000013</v>
      </c>
      <c r="J83" s="527">
        <f t="shared" si="12"/>
        <v>8.2329475600000013</v>
      </c>
      <c r="K83" s="527">
        <f t="shared" si="12"/>
        <v>8.2329475600000013</v>
      </c>
      <c r="L83" s="527">
        <f t="shared" si="12"/>
        <v>8.2329475600000013</v>
      </c>
      <c r="M83" s="527">
        <f t="shared" si="12"/>
        <v>8.2329475600000013</v>
      </c>
      <c r="N83" s="527">
        <f t="shared" si="12"/>
        <v>8.2329475600000013</v>
      </c>
      <c r="O83" s="527">
        <f t="shared" si="12"/>
        <v>8.2329475600000013</v>
      </c>
      <c r="P83" s="527">
        <f t="shared" si="12"/>
        <v>8.2329475600000013</v>
      </c>
      <c r="Q83" s="527">
        <f t="shared" si="12"/>
        <v>8.2329475600000013</v>
      </c>
      <c r="R83" s="527">
        <f t="shared" si="12"/>
        <v>8.2329475600000013</v>
      </c>
      <c r="S83" s="527">
        <f t="shared" si="12"/>
        <v>8.2329475600000013</v>
      </c>
      <c r="T83" s="527">
        <f t="shared" si="12"/>
        <v>8.2329475600000013</v>
      </c>
      <c r="U83" s="527">
        <f t="shared" si="12"/>
        <v>8.2329475600000013</v>
      </c>
      <c r="V83" s="527">
        <f t="shared" si="12"/>
        <v>8.2329475600000013</v>
      </c>
      <c r="W83" s="543">
        <f>SUM(C83:V83)</f>
        <v>164.65895120000008</v>
      </c>
      <c r="X83" s="528">
        <f>W83/20</f>
        <v>8.2329475600000031</v>
      </c>
    </row>
    <row r="84" spans="1:24">
      <c r="A84" s="524"/>
      <c r="B84" s="112" t="s">
        <v>144</v>
      </c>
      <c r="C84" s="549">
        <f t="shared" ref="C84:V84" si="13">SUM(C83:C83)</f>
        <v>8.2329475600000013</v>
      </c>
      <c r="D84" s="549">
        <f t="shared" si="13"/>
        <v>8.2329475600000013</v>
      </c>
      <c r="E84" s="549">
        <f t="shared" si="13"/>
        <v>8.2329475600000013</v>
      </c>
      <c r="F84" s="549">
        <f t="shared" si="13"/>
        <v>8.2329475600000013</v>
      </c>
      <c r="G84" s="549">
        <f t="shared" si="13"/>
        <v>8.2329475600000013</v>
      </c>
      <c r="H84" s="549">
        <f t="shared" si="13"/>
        <v>8.2329475600000013</v>
      </c>
      <c r="I84" s="549">
        <f t="shared" si="13"/>
        <v>8.2329475600000013</v>
      </c>
      <c r="J84" s="549">
        <f t="shared" si="13"/>
        <v>8.2329475600000013</v>
      </c>
      <c r="K84" s="549">
        <f t="shared" si="13"/>
        <v>8.2329475600000013</v>
      </c>
      <c r="L84" s="549">
        <f t="shared" si="13"/>
        <v>8.2329475600000013</v>
      </c>
      <c r="M84" s="549">
        <f t="shared" si="13"/>
        <v>8.2329475600000013</v>
      </c>
      <c r="N84" s="549">
        <f t="shared" si="13"/>
        <v>8.2329475600000013</v>
      </c>
      <c r="O84" s="549">
        <f t="shared" si="13"/>
        <v>8.2329475600000013</v>
      </c>
      <c r="P84" s="549">
        <f t="shared" si="13"/>
        <v>8.2329475600000013</v>
      </c>
      <c r="Q84" s="549">
        <f t="shared" si="13"/>
        <v>8.2329475600000013</v>
      </c>
      <c r="R84" s="549">
        <f t="shared" si="13"/>
        <v>8.2329475600000013</v>
      </c>
      <c r="S84" s="549">
        <f t="shared" si="13"/>
        <v>8.2329475600000013</v>
      </c>
      <c r="T84" s="549">
        <f t="shared" si="13"/>
        <v>8.2329475600000013</v>
      </c>
      <c r="U84" s="549">
        <f t="shared" si="13"/>
        <v>8.2329475600000013</v>
      </c>
      <c r="V84" s="549">
        <f t="shared" si="13"/>
        <v>8.2329475600000013</v>
      </c>
      <c r="W84" s="544">
        <f>SUM(C84:V84)</f>
        <v>164.65895120000008</v>
      </c>
      <c r="X84" s="131">
        <f>W84/20</f>
        <v>8.2329475600000031</v>
      </c>
    </row>
    <row r="85" spans="1:24" s="343" customFormat="1">
      <c r="A85" s="129"/>
      <c r="B85" s="536" t="s">
        <v>146</v>
      </c>
      <c r="C85" s="530">
        <v>0.96618357487922713</v>
      </c>
      <c r="D85" s="530">
        <v>0.93351070036640305</v>
      </c>
      <c r="E85" s="530">
        <v>0.90194270566802237</v>
      </c>
      <c r="F85" s="530">
        <v>0.87144222769857238</v>
      </c>
      <c r="G85" s="530">
        <v>0.84197316685852419</v>
      </c>
      <c r="H85" s="530">
        <v>0.81350064430775282</v>
      </c>
      <c r="I85" s="530">
        <v>0.78599096068381913</v>
      </c>
      <c r="J85" s="530">
        <v>0.75941155621625056</v>
      </c>
      <c r="K85" s="530">
        <v>0.73373097218961414</v>
      </c>
      <c r="L85" s="530">
        <v>0.70891881370977217</v>
      </c>
      <c r="M85" s="530">
        <v>0.68494571372924851</v>
      </c>
      <c r="N85" s="530">
        <v>0.66178329828912896</v>
      </c>
      <c r="O85" s="530">
        <v>0.63940415293635666</v>
      </c>
      <c r="P85" s="530">
        <v>0.61778179027667302</v>
      </c>
      <c r="Q85" s="530">
        <v>0.59689061862480497</v>
      </c>
      <c r="R85" s="530">
        <v>0.57670591171478747</v>
      </c>
      <c r="S85" s="530">
        <v>0.55720377943457733</v>
      </c>
      <c r="T85" s="530">
        <v>0.53836113955031628</v>
      </c>
      <c r="U85" s="530">
        <v>0.52015569038677911</v>
      </c>
      <c r="V85" s="530">
        <v>0.50256588443167061</v>
      </c>
      <c r="W85" s="543"/>
      <c r="X85" s="528"/>
    </row>
    <row r="86" spans="1:24" s="358" customFormat="1">
      <c r="A86" s="129"/>
      <c r="B86" s="112" t="s">
        <v>1069</v>
      </c>
      <c r="C86" s="132">
        <f>C85*C84</f>
        <v>7.9545387053140111</v>
      </c>
      <c r="D86" s="132">
        <f t="shared" ref="D86:V86" si="14">D85*D84</f>
        <v>7.6855446428154703</v>
      </c>
      <c r="E86" s="132">
        <f t="shared" si="14"/>
        <v>7.425646997889344</v>
      </c>
      <c r="F86" s="132">
        <f t="shared" si="14"/>
        <v>7.1745381622119266</v>
      </c>
      <c r="G86" s="132">
        <f t="shared" si="14"/>
        <v>6.9319209296733604</v>
      </c>
      <c r="H86" s="132">
        <f t="shared" si="14"/>
        <v>6.6975081446119429</v>
      </c>
      <c r="I86" s="132">
        <f t="shared" si="14"/>
        <v>6.4710223619439056</v>
      </c>
      <c r="J86" s="132">
        <f t="shared" si="14"/>
        <v>6.252195518786384</v>
      </c>
      <c r="K86" s="132">
        <f t="shared" si="14"/>
        <v>6.0407686171849129</v>
      </c>
      <c r="L86" s="132">
        <f t="shared" si="14"/>
        <v>5.836491417569964</v>
      </c>
      <c r="M86" s="132">
        <f t="shared" si="14"/>
        <v>5.6391221425796756</v>
      </c>
      <c r="N86" s="132">
        <f t="shared" si="14"/>
        <v>5.4484271908982373</v>
      </c>
      <c r="O86" s="132">
        <f t="shared" si="14"/>
        <v>5.264180860771245</v>
      </c>
      <c r="P86" s="132">
        <f t="shared" si="14"/>
        <v>5.0861650828707674</v>
      </c>
      <c r="Q86" s="132">
        <f t="shared" si="14"/>
        <v>4.9141691621939794</v>
      </c>
      <c r="R86" s="132">
        <f t="shared" si="14"/>
        <v>4.7479895286898355</v>
      </c>
      <c r="S86" s="132">
        <f t="shared" si="14"/>
        <v>4.5874294963186824</v>
      </c>
      <c r="T86" s="132">
        <f t="shared" si="14"/>
        <v>4.432299030259597</v>
      </c>
      <c r="U86" s="132">
        <f t="shared" si="14"/>
        <v>4.2824145219899492</v>
      </c>
      <c r="V86" s="132">
        <f t="shared" si="14"/>
        <v>4.1375985719709654</v>
      </c>
      <c r="W86" s="544">
        <f>SUM(C86:V86)</f>
        <v>117.00997108654417</v>
      </c>
      <c r="X86" s="131"/>
    </row>
    <row r="87" spans="1:24" ht="13.5" thickBot="1">
      <c r="A87" s="532"/>
      <c r="B87" s="533"/>
      <c r="C87" s="556"/>
      <c r="D87" s="556"/>
      <c r="E87" s="556"/>
      <c r="F87" s="556"/>
      <c r="G87" s="556"/>
      <c r="H87" s="556"/>
      <c r="I87" s="556"/>
      <c r="J87" s="556"/>
      <c r="K87" s="556"/>
      <c r="L87" s="556"/>
      <c r="M87" s="556"/>
      <c r="N87" s="556"/>
      <c r="O87" s="556"/>
      <c r="P87" s="556"/>
      <c r="Q87" s="556"/>
      <c r="R87" s="556"/>
      <c r="S87" s="556"/>
      <c r="T87" s="556"/>
      <c r="U87" s="556"/>
      <c r="V87" s="556"/>
      <c r="W87" s="557"/>
      <c r="X87" s="554"/>
    </row>
  </sheetData>
  <sheetProtection password="8725" sheet="1" objects="1" scenarios="1"/>
  <mergeCells count="6">
    <mergeCell ref="A2:X2"/>
    <mergeCell ref="A3:X3"/>
    <mergeCell ref="A6:A7"/>
    <mergeCell ref="W6:W7"/>
    <mergeCell ref="X6:X7"/>
    <mergeCell ref="A5:X5"/>
  </mergeCells>
  <pageMargins left="0.70866141732283472" right="0.70866141732283472" top="0.74803149606299213" bottom="0.74803149606299213" header="0.31496062992125984" footer="0.31496062992125984"/>
  <pageSetup paperSize="9" scale="67" orientation="landscape" r:id="rId1"/>
</worksheet>
</file>

<file path=xl/worksheets/sheet34.xml><?xml version="1.0" encoding="utf-8"?>
<worksheet xmlns="http://schemas.openxmlformats.org/spreadsheetml/2006/main" xmlns:r="http://schemas.openxmlformats.org/officeDocument/2006/relationships">
  <dimension ref="A1:Z1204"/>
  <sheetViews>
    <sheetView zoomScale="80" zoomScaleNormal="80" workbookViewId="0">
      <selection activeCell="P1" sqref="P1"/>
    </sheetView>
  </sheetViews>
  <sheetFormatPr defaultRowHeight="12.75"/>
  <cols>
    <col min="1" max="1" width="22.85546875" style="231" customWidth="1"/>
    <col min="2" max="2" width="36.140625" style="231" customWidth="1"/>
    <col min="3" max="23" width="9.140625" style="231"/>
    <col min="24" max="24" width="10" style="231" customWidth="1"/>
    <col min="25" max="25" width="9.140625" style="231"/>
    <col min="26" max="26" width="9.140625" style="257"/>
    <col min="27" max="16384" width="9.140625" style="231"/>
  </cols>
  <sheetData>
    <row r="1" spans="1:26" s="225" customFormat="1" ht="31.5" customHeight="1">
      <c r="A1" s="244" t="s">
        <v>1080</v>
      </c>
      <c r="B1" s="224"/>
      <c r="C1" s="224"/>
      <c r="D1" s="224"/>
      <c r="E1" s="224"/>
      <c r="F1" s="224"/>
      <c r="G1" s="224"/>
    </row>
    <row r="2" spans="1:26">
      <c r="A2" s="231" t="s">
        <v>1076</v>
      </c>
    </row>
    <row r="3" spans="1:26" ht="17.25" customHeight="1">
      <c r="A3" s="231" t="s">
        <v>384</v>
      </c>
    </row>
    <row r="4" spans="1:26" ht="15" customHeight="1">
      <c r="A4" s="55"/>
    </row>
    <row r="5" spans="1:26" ht="23.25" customHeight="1" thickBot="1">
      <c r="A5" s="576" t="s">
        <v>1075</v>
      </c>
      <c r="B5" s="576"/>
      <c r="C5" s="576"/>
      <c r="D5" s="576"/>
      <c r="E5" s="576"/>
      <c r="F5" s="576"/>
      <c r="G5" s="576"/>
      <c r="H5" s="576"/>
      <c r="I5" s="576"/>
      <c r="J5" s="576"/>
      <c r="K5" s="576"/>
      <c r="L5" s="576"/>
      <c r="M5" s="576"/>
      <c r="N5" s="576"/>
      <c r="O5" s="576"/>
      <c r="P5" s="576"/>
      <c r="Q5" s="576"/>
      <c r="R5" s="576"/>
      <c r="S5" s="576"/>
      <c r="T5" s="576"/>
      <c r="U5" s="576"/>
      <c r="V5" s="576"/>
      <c r="W5" s="576"/>
      <c r="X5" s="576"/>
    </row>
    <row r="6" spans="1:26" ht="15" customHeight="1">
      <c r="A6" s="700" t="s">
        <v>1068</v>
      </c>
      <c r="B6" s="122" t="s">
        <v>148</v>
      </c>
      <c r="C6" s="123">
        <v>2013</v>
      </c>
      <c r="D6" s="123">
        <v>2014</v>
      </c>
      <c r="E6" s="123">
        <v>2015</v>
      </c>
      <c r="F6" s="123">
        <v>2016</v>
      </c>
      <c r="G6" s="123">
        <v>2017</v>
      </c>
      <c r="H6" s="123">
        <v>2018</v>
      </c>
      <c r="I6" s="123">
        <v>2019</v>
      </c>
      <c r="J6" s="123">
        <v>2020</v>
      </c>
      <c r="K6" s="123">
        <v>2021</v>
      </c>
      <c r="L6" s="123">
        <v>2022</v>
      </c>
      <c r="M6" s="123">
        <v>2023</v>
      </c>
      <c r="N6" s="123">
        <v>2024</v>
      </c>
      <c r="O6" s="123">
        <v>2025</v>
      </c>
      <c r="P6" s="123">
        <v>2026</v>
      </c>
      <c r="Q6" s="123">
        <v>2027</v>
      </c>
      <c r="R6" s="123">
        <v>2028</v>
      </c>
      <c r="S6" s="123">
        <v>2029</v>
      </c>
      <c r="T6" s="123">
        <v>2030</v>
      </c>
      <c r="U6" s="123">
        <v>2031</v>
      </c>
      <c r="V6" s="123">
        <v>2032</v>
      </c>
      <c r="W6" s="700" t="s">
        <v>52</v>
      </c>
      <c r="X6" s="700" t="s">
        <v>1067</v>
      </c>
    </row>
    <row r="7" spans="1:26" ht="16.5" customHeight="1" thickBot="1">
      <c r="A7" s="695"/>
      <c r="B7" s="124" t="s">
        <v>1065</v>
      </c>
      <c r="C7" s="125">
        <v>1</v>
      </c>
      <c r="D7" s="125">
        <v>2</v>
      </c>
      <c r="E7" s="125">
        <v>3</v>
      </c>
      <c r="F7" s="125">
        <v>4</v>
      </c>
      <c r="G7" s="125">
        <v>5</v>
      </c>
      <c r="H7" s="125">
        <v>6</v>
      </c>
      <c r="I7" s="125">
        <v>7</v>
      </c>
      <c r="J7" s="125">
        <v>8</v>
      </c>
      <c r="K7" s="125">
        <v>9</v>
      </c>
      <c r="L7" s="125">
        <v>10</v>
      </c>
      <c r="M7" s="125">
        <v>11</v>
      </c>
      <c r="N7" s="125">
        <v>12</v>
      </c>
      <c r="O7" s="125">
        <v>13</v>
      </c>
      <c r="P7" s="125">
        <v>14</v>
      </c>
      <c r="Q7" s="125">
        <v>15</v>
      </c>
      <c r="R7" s="125">
        <v>16</v>
      </c>
      <c r="S7" s="125">
        <v>17</v>
      </c>
      <c r="T7" s="125">
        <v>18</v>
      </c>
      <c r="U7" s="125">
        <v>19</v>
      </c>
      <c r="V7" s="125">
        <v>20</v>
      </c>
      <c r="W7" s="695"/>
      <c r="X7" s="695"/>
    </row>
    <row r="8" spans="1:26" ht="18" customHeight="1">
      <c r="A8" s="126" t="s">
        <v>1081</v>
      </c>
      <c r="B8" s="133"/>
      <c r="C8" s="522"/>
      <c r="D8" s="522"/>
      <c r="E8" s="522"/>
      <c r="F8" s="522"/>
      <c r="G8" s="522"/>
      <c r="H8" s="522"/>
      <c r="I8" s="522"/>
      <c r="J8" s="522"/>
      <c r="K8" s="522"/>
      <c r="L8" s="522"/>
      <c r="M8" s="522"/>
      <c r="N8" s="522"/>
      <c r="O8" s="522"/>
      <c r="P8" s="522"/>
      <c r="Q8" s="522"/>
      <c r="R8" s="522"/>
      <c r="S8" s="522"/>
      <c r="T8" s="522"/>
      <c r="U8" s="522"/>
      <c r="V8" s="522"/>
      <c r="W8" s="541"/>
      <c r="X8" s="523"/>
    </row>
    <row r="9" spans="1:26" ht="18" customHeight="1">
      <c r="A9" s="560" t="s">
        <v>798</v>
      </c>
      <c r="B9" s="112"/>
      <c r="C9" s="257"/>
      <c r="D9" s="257"/>
      <c r="E9" s="257"/>
      <c r="F9" s="257"/>
      <c r="G9" s="257"/>
      <c r="H9" s="257"/>
      <c r="I9" s="257"/>
      <c r="J9" s="257"/>
      <c r="K9" s="257"/>
      <c r="L9" s="257"/>
      <c r="M9" s="257"/>
      <c r="N9" s="257"/>
      <c r="O9" s="257"/>
      <c r="P9" s="257"/>
      <c r="Q9" s="257"/>
      <c r="R9" s="257"/>
      <c r="S9" s="257"/>
      <c r="T9" s="257"/>
      <c r="U9" s="257"/>
      <c r="V9" s="257"/>
      <c r="W9" s="542"/>
      <c r="X9" s="525"/>
    </row>
    <row r="10" spans="1:26">
      <c r="A10" s="126"/>
      <c r="B10" s="134" t="s">
        <v>207</v>
      </c>
      <c r="C10" s="527">
        <f>'27. rMCZ specific costs'!R9</f>
        <v>0</v>
      </c>
      <c r="D10" s="527">
        <v>0</v>
      </c>
      <c r="E10" s="527">
        <v>0</v>
      </c>
      <c r="F10" s="527">
        <v>0</v>
      </c>
      <c r="G10" s="527">
        <v>0</v>
      </c>
      <c r="H10" s="527">
        <v>0</v>
      </c>
      <c r="I10" s="527">
        <v>0</v>
      </c>
      <c r="J10" s="527">
        <v>0</v>
      </c>
      <c r="K10" s="527">
        <v>0</v>
      </c>
      <c r="L10" s="527">
        <v>0</v>
      </c>
      <c r="M10" s="527">
        <v>0</v>
      </c>
      <c r="N10" s="527">
        <v>0</v>
      </c>
      <c r="O10" s="527">
        <v>0</v>
      </c>
      <c r="P10" s="527">
        <v>0</v>
      </c>
      <c r="Q10" s="527">
        <v>0</v>
      </c>
      <c r="R10" s="527">
        <v>0</v>
      </c>
      <c r="S10" s="527">
        <v>0</v>
      </c>
      <c r="T10" s="527">
        <v>0</v>
      </c>
      <c r="U10" s="527">
        <v>0</v>
      </c>
      <c r="V10" s="527">
        <v>0</v>
      </c>
      <c r="W10" s="543">
        <f>SUM(C10:V10)</f>
        <v>0</v>
      </c>
      <c r="X10" s="528">
        <f>W10/20</f>
        <v>0</v>
      </c>
    </row>
    <row r="11" spans="1:26">
      <c r="A11" s="126"/>
      <c r="B11" s="134" t="s">
        <v>208</v>
      </c>
      <c r="C11" s="527">
        <f>'27. rMCZ specific costs'!$S$9</f>
        <v>7.9824999999999993E-2</v>
      </c>
      <c r="D11" s="527">
        <f>'27. rMCZ specific costs'!$S$9</f>
        <v>7.9824999999999993E-2</v>
      </c>
      <c r="E11" s="527">
        <f>'27. rMCZ specific costs'!$S$9</f>
        <v>7.9824999999999993E-2</v>
      </c>
      <c r="F11" s="527">
        <f>'27. rMCZ specific costs'!$S$9</f>
        <v>7.9824999999999993E-2</v>
      </c>
      <c r="G11" s="527">
        <f>'27. rMCZ specific costs'!$S$9</f>
        <v>7.9824999999999993E-2</v>
      </c>
      <c r="H11" s="527">
        <f>'27. rMCZ specific costs'!$S$9</f>
        <v>7.9824999999999993E-2</v>
      </c>
      <c r="I11" s="527">
        <f>'27. rMCZ specific costs'!$S$9</f>
        <v>7.9824999999999993E-2</v>
      </c>
      <c r="J11" s="527">
        <f>'27. rMCZ specific costs'!$S$9</f>
        <v>7.9824999999999993E-2</v>
      </c>
      <c r="K11" s="527">
        <f>'27. rMCZ specific costs'!$S$9</f>
        <v>7.9824999999999993E-2</v>
      </c>
      <c r="L11" s="527">
        <f>'27. rMCZ specific costs'!$S$9</f>
        <v>7.9824999999999993E-2</v>
      </c>
      <c r="M11" s="527">
        <f>'27. rMCZ specific costs'!$S$9</f>
        <v>7.9824999999999993E-2</v>
      </c>
      <c r="N11" s="527">
        <f>'27. rMCZ specific costs'!$S$9</f>
        <v>7.9824999999999993E-2</v>
      </c>
      <c r="O11" s="527">
        <f>'27. rMCZ specific costs'!$S$9</f>
        <v>7.9824999999999993E-2</v>
      </c>
      <c r="P11" s="527">
        <f>'27. rMCZ specific costs'!$S$9</f>
        <v>7.9824999999999993E-2</v>
      </c>
      <c r="Q11" s="527">
        <f>'27. rMCZ specific costs'!$S$9</f>
        <v>7.9824999999999993E-2</v>
      </c>
      <c r="R11" s="527">
        <f>'27. rMCZ specific costs'!$S$9</f>
        <v>7.9824999999999993E-2</v>
      </c>
      <c r="S11" s="527">
        <f>'27. rMCZ specific costs'!$S$9</f>
        <v>7.9824999999999993E-2</v>
      </c>
      <c r="T11" s="527">
        <f>'27. rMCZ specific costs'!$S$9</f>
        <v>7.9824999999999993E-2</v>
      </c>
      <c r="U11" s="527">
        <f>'27. rMCZ specific costs'!$S$9</f>
        <v>7.9824999999999993E-2</v>
      </c>
      <c r="V11" s="527">
        <f>'27. rMCZ specific costs'!$S$9</f>
        <v>7.9824999999999993E-2</v>
      </c>
      <c r="W11" s="543">
        <f>SUM(C11:V11)</f>
        <v>1.5965000000000003</v>
      </c>
      <c r="X11" s="528">
        <f>W11/20</f>
        <v>7.9825000000000007E-2</v>
      </c>
    </row>
    <row r="12" spans="1:26" s="55" customFormat="1">
      <c r="A12" s="126"/>
      <c r="B12" s="567" t="s">
        <v>144</v>
      </c>
      <c r="C12" s="549">
        <f>SUM(C10:C11)</f>
        <v>7.9824999999999993E-2</v>
      </c>
      <c r="D12" s="549">
        <f t="shared" ref="D12:V12" si="0">SUM(D10:D11)</f>
        <v>7.9824999999999993E-2</v>
      </c>
      <c r="E12" s="549">
        <f t="shared" si="0"/>
        <v>7.9824999999999993E-2</v>
      </c>
      <c r="F12" s="549">
        <f t="shared" si="0"/>
        <v>7.9824999999999993E-2</v>
      </c>
      <c r="G12" s="549">
        <f t="shared" si="0"/>
        <v>7.9824999999999993E-2</v>
      </c>
      <c r="H12" s="549">
        <f t="shared" si="0"/>
        <v>7.9824999999999993E-2</v>
      </c>
      <c r="I12" s="549">
        <f t="shared" si="0"/>
        <v>7.9824999999999993E-2</v>
      </c>
      <c r="J12" s="549">
        <f t="shared" si="0"/>
        <v>7.9824999999999993E-2</v>
      </c>
      <c r="K12" s="549">
        <f t="shared" si="0"/>
        <v>7.9824999999999993E-2</v>
      </c>
      <c r="L12" s="549">
        <f t="shared" si="0"/>
        <v>7.9824999999999993E-2</v>
      </c>
      <c r="M12" s="549">
        <f t="shared" si="0"/>
        <v>7.9824999999999993E-2</v>
      </c>
      <c r="N12" s="549">
        <f t="shared" si="0"/>
        <v>7.9824999999999993E-2</v>
      </c>
      <c r="O12" s="549">
        <f t="shared" si="0"/>
        <v>7.9824999999999993E-2</v>
      </c>
      <c r="P12" s="549">
        <f t="shared" si="0"/>
        <v>7.9824999999999993E-2</v>
      </c>
      <c r="Q12" s="549">
        <f t="shared" si="0"/>
        <v>7.9824999999999993E-2</v>
      </c>
      <c r="R12" s="549">
        <f t="shared" si="0"/>
        <v>7.9824999999999993E-2</v>
      </c>
      <c r="S12" s="549">
        <f t="shared" si="0"/>
        <v>7.9824999999999993E-2</v>
      </c>
      <c r="T12" s="549">
        <f t="shared" si="0"/>
        <v>7.9824999999999993E-2</v>
      </c>
      <c r="U12" s="549">
        <f t="shared" si="0"/>
        <v>7.9824999999999993E-2</v>
      </c>
      <c r="V12" s="549">
        <f t="shared" si="0"/>
        <v>7.9824999999999993E-2</v>
      </c>
      <c r="W12" s="544">
        <f>SUM(W10:W11)</f>
        <v>1.5965000000000003</v>
      </c>
      <c r="X12" s="131">
        <f>SUM(X10:X11)</f>
        <v>7.9825000000000007E-2</v>
      </c>
      <c r="Z12" s="112"/>
    </row>
    <row r="13" spans="1:26" s="343" customFormat="1">
      <c r="A13" s="129"/>
      <c r="B13" s="472" t="s">
        <v>146</v>
      </c>
      <c r="C13" s="530">
        <v>0.96618357487922713</v>
      </c>
      <c r="D13" s="530">
        <v>0.93351070036640305</v>
      </c>
      <c r="E13" s="530">
        <v>0.90194270566802237</v>
      </c>
      <c r="F13" s="530">
        <v>0.87144222769857238</v>
      </c>
      <c r="G13" s="530">
        <v>0.84197316685852419</v>
      </c>
      <c r="H13" s="530">
        <v>0.81350064430775282</v>
      </c>
      <c r="I13" s="530">
        <v>0.78599096068381913</v>
      </c>
      <c r="J13" s="530">
        <v>0.75941155621625056</v>
      </c>
      <c r="K13" s="530">
        <v>0.73373097218961414</v>
      </c>
      <c r="L13" s="530">
        <v>0.70891881370977217</v>
      </c>
      <c r="M13" s="530">
        <v>0.68494571372924851</v>
      </c>
      <c r="N13" s="530">
        <v>0.66178329828912896</v>
      </c>
      <c r="O13" s="530">
        <v>0.63940415293635666</v>
      </c>
      <c r="P13" s="530">
        <v>0.61778179027667302</v>
      </c>
      <c r="Q13" s="530">
        <v>0.59689061862480497</v>
      </c>
      <c r="R13" s="530">
        <v>0.57670591171478747</v>
      </c>
      <c r="S13" s="530">
        <v>0.55720377943457733</v>
      </c>
      <c r="T13" s="530">
        <v>0.53836113955031628</v>
      </c>
      <c r="U13" s="530">
        <v>0.52015569038677911</v>
      </c>
      <c r="V13" s="530">
        <v>0.50256588443167061</v>
      </c>
      <c r="W13" s="543"/>
      <c r="X13" s="531"/>
    </row>
    <row r="14" spans="1:26" s="358" customFormat="1">
      <c r="A14" s="135"/>
      <c r="B14" s="568" t="s">
        <v>1069</v>
      </c>
      <c r="C14" s="136">
        <f>C13*C12</f>
        <v>7.7125603864734299E-2</v>
      </c>
      <c r="D14" s="136">
        <f t="shared" ref="D14:V14" si="1">D13*D12</f>
        <v>7.4517491656748119E-2</v>
      </c>
      <c r="E14" s="136">
        <f t="shared" si="1"/>
        <v>7.1997576479949879E-2</v>
      </c>
      <c r="F14" s="136">
        <f t="shared" si="1"/>
        <v>6.9562875826038539E-2</v>
      </c>
      <c r="G14" s="136">
        <f t="shared" si="1"/>
        <v>6.7210508044481684E-2</v>
      </c>
      <c r="H14" s="136">
        <f t="shared" si="1"/>
        <v>6.4937688931866369E-2</v>
      </c>
      <c r="I14" s="136">
        <f t="shared" si="1"/>
        <v>6.2741728436585861E-2</v>
      </c>
      <c r="J14" s="136">
        <f t="shared" si="1"/>
        <v>6.0620027474962195E-2</v>
      </c>
      <c r="K14" s="136">
        <f t="shared" si="1"/>
        <v>5.8570074855035945E-2</v>
      </c>
      <c r="L14" s="136">
        <f t="shared" si="1"/>
        <v>5.6589444304382557E-2</v>
      </c>
      <c r="M14" s="136">
        <f t="shared" si="1"/>
        <v>5.4675791598437259E-2</v>
      </c>
      <c r="N14" s="136">
        <f t="shared" si="1"/>
        <v>5.2826851785929718E-2</v>
      </c>
      <c r="O14" s="136">
        <f t="shared" si="1"/>
        <v>5.1040436508144667E-2</v>
      </c>
      <c r="P14" s="136">
        <f t="shared" si="1"/>
        <v>4.9314431408835416E-2</v>
      </c>
      <c r="Q14" s="136">
        <f t="shared" si="1"/>
        <v>4.7646793631725054E-2</v>
      </c>
      <c r="R14" s="136">
        <f t="shared" si="1"/>
        <v>4.6035549402632908E-2</v>
      </c>
      <c r="S14" s="136">
        <f t="shared" si="1"/>
        <v>4.4478791693365133E-2</v>
      </c>
      <c r="T14" s="136">
        <f t="shared" si="1"/>
        <v>4.2974677964603997E-2</v>
      </c>
      <c r="U14" s="136">
        <f t="shared" si="1"/>
        <v>4.1521427985124641E-2</v>
      </c>
      <c r="V14" s="136">
        <f t="shared" si="1"/>
        <v>4.0117321724758105E-2</v>
      </c>
      <c r="W14" s="564">
        <f>SUM(C14:V14)</f>
        <v>1.1345050935783425</v>
      </c>
      <c r="X14" s="137"/>
    </row>
    <row r="15" spans="1:26" s="358" customFormat="1">
      <c r="A15" s="126" t="s">
        <v>1081</v>
      </c>
      <c r="B15" s="138"/>
      <c r="C15" s="132"/>
      <c r="D15" s="132"/>
      <c r="E15" s="132"/>
      <c r="F15" s="132"/>
      <c r="G15" s="132"/>
      <c r="H15" s="132"/>
      <c r="I15" s="132"/>
      <c r="J15" s="132"/>
      <c r="K15" s="132"/>
      <c r="L15" s="132"/>
      <c r="M15" s="132"/>
      <c r="N15" s="132"/>
      <c r="O15" s="132"/>
      <c r="P15" s="132"/>
      <c r="Q15" s="132"/>
      <c r="R15" s="132"/>
      <c r="S15" s="132"/>
      <c r="T15" s="132"/>
      <c r="U15" s="132"/>
      <c r="V15" s="132"/>
      <c r="W15" s="544"/>
      <c r="X15" s="131"/>
    </row>
    <row r="16" spans="1:26" s="358" customFormat="1" ht="25.5">
      <c r="A16" s="560" t="s">
        <v>1041</v>
      </c>
      <c r="B16" s="138"/>
      <c r="C16" s="132"/>
      <c r="D16" s="132"/>
      <c r="E16" s="132"/>
      <c r="F16" s="132"/>
      <c r="G16" s="132"/>
      <c r="H16" s="132"/>
      <c r="I16" s="132"/>
      <c r="J16" s="132"/>
      <c r="K16" s="132"/>
      <c r="L16" s="132"/>
      <c r="M16" s="132"/>
      <c r="N16" s="132"/>
      <c r="O16" s="132"/>
      <c r="P16" s="132"/>
      <c r="Q16" s="132"/>
      <c r="R16" s="132"/>
      <c r="S16" s="132"/>
      <c r="T16" s="132"/>
      <c r="U16" s="132"/>
      <c r="V16" s="132"/>
      <c r="W16" s="544"/>
      <c r="X16" s="131"/>
    </row>
    <row r="17" spans="1:24" s="358" customFormat="1">
      <c r="A17" s="126"/>
      <c r="B17" s="134" t="s">
        <v>207</v>
      </c>
      <c r="C17" s="527">
        <f>'27. rMCZ specific costs'!R10</f>
        <v>0</v>
      </c>
      <c r="D17" s="527">
        <v>0</v>
      </c>
      <c r="E17" s="527">
        <v>0</v>
      </c>
      <c r="F17" s="527">
        <v>0</v>
      </c>
      <c r="G17" s="527">
        <v>0</v>
      </c>
      <c r="H17" s="527">
        <v>0</v>
      </c>
      <c r="I17" s="527">
        <v>0</v>
      </c>
      <c r="J17" s="527">
        <v>0</v>
      </c>
      <c r="K17" s="527">
        <v>0</v>
      </c>
      <c r="L17" s="527">
        <v>0</v>
      </c>
      <c r="M17" s="527">
        <v>0</v>
      </c>
      <c r="N17" s="527">
        <v>0</v>
      </c>
      <c r="O17" s="527">
        <v>0</v>
      </c>
      <c r="P17" s="527">
        <v>0</v>
      </c>
      <c r="Q17" s="527">
        <v>0</v>
      </c>
      <c r="R17" s="527">
        <v>0</v>
      </c>
      <c r="S17" s="527">
        <v>0</v>
      </c>
      <c r="T17" s="527">
        <v>0</v>
      </c>
      <c r="U17" s="527">
        <v>0</v>
      </c>
      <c r="V17" s="527">
        <v>0</v>
      </c>
      <c r="W17" s="543">
        <f>SUM(C17:V17)</f>
        <v>0</v>
      </c>
      <c r="X17" s="528">
        <f>W17/20</f>
        <v>0</v>
      </c>
    </row>
    <row r="18" spans="1:24" s="358" customFormat="1">
      <c r="A18" s="126"/>
      <c r="B18" s="134" t="s">
        <v>208</v>
      </c>
      <c r="C18" s="527">
        <f>'27. rMCZ specific costs'!$S$10</f>
        <v>7.9824999999999993E-2</v>
      </c>
      <c r="D18" s="527">
        <f>'27. rMCZ specific costs'!$S$10</f>
        <v>7.9824999999999993E-2</v>
      </c>
      <c r="E18" s="527">
        <f>'27. rMCZ specific costs'!$S$10</f>
        <v>7.9824999999999993E-2</v>
      </c>
      <c r="F18" s="527">
        <f>'27. rMCZ specific costs'!$S$10</f>
        <v>7.9824999999999993E-2</v>
      </c>
      <c r="G18" s="527">
        <f>'27. rMCZ specific costs'!$S$10</f>
        <v>7.9824999999999993E-2</v>
      </c>
      <c r="H18" s="527">
        <f>'27. rMCZ specific costs'!$S$10</f>
        <v>7.9824999999999993E-2</v>
      </c>
      <c r="I18" s="527">
        <f>'27. rMCZ specific costs'!$S$10</f>
        <v>7.9824999999999993E-2</v>
      </c>
      <c r="J18" s="527">
        <f>'27. rMCZ specific costs'!$S$10</f>
        <v>7.9824999999999993E-2</v>
      </c>
      <c r="K18" s="527">
        <f>'27. rMCZ specific costs'!$S$10</f>
        <v>7.9824999999999993E-2</v>
      </c>
      <c r="L18" s="527">
        <f>'27. rMCZ specific costs'!$S$10</f>
        <v>7.9824999999999993E-2</v>
      </c>
      <c r="M18" s="527">
        <f>'27. rMCZ specific costs'!$S$10</f>
        <v>7.9824999999999993E-2</v>
      </c>
      <c r="N18" s="527">
        <f>'27. rMCZ specific costs'!$S$10</f>
        <v>7.9824999999999993E-2</v>
      </c>
      <c r="O18" s="527">
        <f>'27. rMCZ specific costs'!$S$10</f>
        <v>7.9824999999999993E-2</v>
      </c>
      <c r="P18" s="527">
        <f>'27. rMCZ specific costs'!$S$10</f>
        <v>7.9824999999999993E-2</v>
      </c>
      <c r="Q18" s="527">
        <f>'27. rMCZ specific costs'!$S$10</f>
        <v>7.9824999999999993E-2</v>
      </c>
      <c r="R18" s="527">
        <f>'27. rMCZ specific costs'!$S$10</f>
        <v>7.9824999999999993E-2</v>
      </c>
      <c r="S18" s="527">
        <f>'27. rMCZ specific costs'!$S$10</f>
        <v>7.9824999999999993E-2</v>
      </c>
      <c r="T18" s="527">
        <f>'27. rMCZ specific costs'!$S$10</f>
        <v>7.9824999999999993E-2</v>
      </c>
      <c r="U18" s="527">
        <f>'27. rMCZ specific costs'!$S$10</f>
        <v>7.9824999999999993E-2</v>
      </c>
      <c r="V18" s="527">
        <f>'27. rMCZ specific costs'!$S$10</f>
        <v>7.9824999999999993E-2</v>
      </c>
      <c r="W18" s="543">
        <f>SUM(C18:V18)</f>
        <v>1.5965000000000003</v>
      </c>
      <c r="X18" s="528">
        <f>W18/20</f>
        <v>7.9825000000000007E-2</v>
      </c>
    </row>
    <row r="19" spans="1:24" s="358" customFormat="1">
      <c r="A19" s="126"/>
      <c r="B19" s="567" t="s">
        <v>144</v>
      </c>
      <c r="C19" s="549">
        <f t="shared" ref="C19:X19" si="2">SUM(C17:C18)</f>
        <v>7.9824999999999993E-2</v>
      </c>
      <c r="D19" s="549">
        <f t="shared" si="2"/>
        <v>7.9824999999999993E-2</v>
      </c>
      <c r="E19" s="549">
        <f t="shared" si="2"/>
        <v>7.9824999999999993E-2</v>
      </c>
      <c r="F19" s="549">
        <f t="shared" si="2"/>
        <v>7.9824999999999993E-2</v>
      </c>
      <c r="G19" s="549">
        <f t="shared" si="2"/>
        <v>7.9824999999999993E-2</v>
      </c>
      <c r="H19" s="549">
        <f t="shared" si="2"/>
        <v>7.9824999999999993E-2</v>
      </c>
      <c r="I19" s="549">
        <f t="shared" si="2"/>
        <v>7.9824999999999993E-2</v>
      </c>
      <c r="J19" s="549">
        <f t="shared" si="2"/>
        <v>7.9824999999999993E-2</v>
      </c>
      <c r="K19" s="549">
        <f t="shared" si="2"/>
        <v>7.9824999999999993E-2</v>
      </c>
      <c r="L19" s="549">
        <f t="shared" si="2"/>
        <v>7.9824999999999993E-2</v>
      </c>
      <c r="M19" s="549">
        <f t="shared" si="2"/>
        <v>7.9824999999999993E-2</v>
      </c>
      <c r="N19" s="549">
        <f t="shared" si="2"/>
        <v>7.9824999999999993E-2</v>
      </c>
      <c r="O19" s="549">
        <f t="shared" si="2"/>
        <v>7.9824999999999993E-2</v>
      </c>
      <c r="P19" s="549">
        <f t="shared" si="2"/>
        <v>7.9824999999999993E-2</v>
      </c>
      <c r="Q19" s="549">
        <f t="shared" si="2"/>
        <v>7.9824999999999993E-2</v>
      </c>
      <c r="R19" s="549">
        <f t="shared" si="2"/>
        <v>7.9824999999999993E-2</v>
      </c>
      <c r="S19" s="549">
        <f t="shared" si="2"/>
        <v>7.9824999999999993E-2</v>
      </c>
      <c r="T19" s="549">
        <f t="shared" si="2"/>
        <v>7.9824999999999993E-2</v>
      </c>
      <c r="U19" s="549">
        <f t="shared" si="2"/>
        <v>7.9824999999999993E-2</v>
      </c>
      <c r="V19" s="549">
        <f t="shared" si="2"/>
        <v>7.9824999999999993E-2</v>
      </c>
      <c r="W19" s="544">
        <f t="shared" si="2"/>
        <v>1.5965000000000003</v>
      </c>
      <c r="X19" s="131">
        <f t="shared" si="2"/>
        <v>7.9825000000000007E-2</v>
      </c>
    </row>
    <row r="20" spans="1:24" s="358" customFormat="1">
      <c r="A20" s="129"/>
      <c r="B20" s="472" t="s">
        <v>146</v>
      </c>
      <c r="C20" s="530">
        <v>0.96618357487922713</v>
      </c>
      <c r="D20" s="530">
        <v>0.93351070036640305</v>
      </c>
      <c r="E20" s="530">
        <v>0.90194270566802237</v>
      </c>
      <c r="F20" s="530">
        <v>0.87144222769857238</v>
      </c>
      <c r="G20" s="530">
        <v>0.84197316685852419</v>
      </c>
      <c r="H20" s="530">
        <v>0.81350064430775282</v>
      </c>
      <c r="I20" s="530">
        <v>0.78599096068381913</v>
      </c>
      <c r="J20" s="530">
        <v>0.75941155621625056</v>
      </c>
      <c r="K20" s="530">
        <v>0.73373097218961414</v>
      </c>
      <c r="L20" s="530">
        <v>0.70891881370977217</v>
      </c>
      <c r="M20" s="530">
        <v>0.68494571372924851</v>
      </c>
      <c r="N20" s="530">
        <v>0.66178329828912896</v>
      </c>
      <c r="O20" s="530">
        <v>0.63940415293635666</v>
      </c>
      <c r="P20" s="530">
        <v>0.61778179027667302</v>
      </c>
      <c r="Q20" s="530">
        <v>0.59689061862480497</v>
      </c>
      <c r="R20" s="530">
        <v>0.57670591171478747</v>
      </c>
      <c r="S20" s="530">
        <v>0.55720377943457733</v>
      </c>
      <c r="T20" s="530">
        <v>0.53836113955031628</v>
      </c>
      <c r="U20" s="530">
        <v>0.52015569038677911</v>
      </c>
      <c r="V20" s="530">
        <v>0.50256588443167061</v>
      </c>
      <c r="W20" s="543"/>
      <c r="X20" s="531"/>
    </row>
    <row r="21" spans="1:24" s="358" customFormat="1">
      <c r="A21" s="135"/>
      <c r="B21" s="568" t="s">
        <v>1069</v>
      </c>
      <c r="C21" s="136">
        <f t="shared" ref="C21:V21" si="3">C20*C19</f>
        <v>7.7125603864734299E-2</v>
      </c>
      <c r="D21" s="136">
        <f t="shared" si="3"/>
        <v>7.4517491656748119E-2</v>
      </c>
      <c r="E21" s="136">
        <f t="shared" si="3"/>
        <v>7.1997576479949879E-2</v>
      </c>
      <c r="F21" s="136">
        <f t="shared" si="3"/>
        <v>6.9562875826038539E-2</v>
      </c>
      <c r="G21" s="136">
        <f t="shared" si="3"/>
        <v>6.7210508044481684E-2</v>
      </c>
      <c r="H21" s="136">
        <f t="shared" si="3"/>
        <v>6.4937688931866369E-2</v>
      </c>
      <c r="I21" s="136">
        <f t="shared" si="3"/>
        <v>6.2741728436585861E-2</v>
      </c>
      <c r="J21" s="136">
        <f t="shared" si="3"/>
        <v>6.0620027474962195E-2</v>
      </c>
      <c r="K21" s="136">
        <f t="shared" si="3"/>
        <v>5.8570074855035945E-2</v>
      </c>
      <c r="L21" s="136">
        <f t="shared" si="3"/>
        <v>5.6589444304382557E-2</v>
      </c>
      <c r="M21" s="136">
        <f t="shared" si="3"/>
        <v>5.4675791598437259E-2</v>
      </c>
      <c r="N21" s="136">
        <f t="shared" si="3"/>
        <v>5.2826851785929718E-2</v>
      </c>
      <c r="O21" s="136">
        <f t="shared" si="3"/>
        <v>5.1040436508144667E-2</v>
      </c>
      <c r="P21" s="136">
        <f t="shared" si="3"/>
        <v>4.9314431408835416E-2</v>
      </c>
      <c r="Q21" s="136">
        <f t="shared" si="3"/>
        <v>4.7646793631725054E-2</v>
      </c>
      <c r="R21" s="136">
        <f t="shared" si="3"/>
        <v>4.6035549402632908E-2</v>
      </c>
      <c r="S21" s="136">
        <f t="shared" si="3"/>
        <v>4.4478791693365133E-2</v>
      </c>
      <c r="T21" s="136">
        <f t="shared" si="3"/>
        <v>4.2974677964603997E-2</v>
      </c>
      <c r="U21" s="136">
        <f t="shared" si="3"/>
        <v>4.1521427985124641E-2</v>
      </c>
      <c r="V21" s="136">
        <f t="shared" si="3"/>
        <v>4.0117321724758105E-2</v>
      </c>
      <c r="W21" s="564">
        <f>SUM(C21:V21)</f>
        <v>1.1345050935783425</v>
      </c>
      <c r="X21" s="137"/>
    </row>
    <row r="22" spans="1:24" s="358" customFormat="1">
      <c r="A22" s="126" t="s">
        <v>1081</v>
      </c>
      <c r="B22" s="138"/>
      <c r="C22" s="132"/>
      <c r="D22" s="132"/>
      <c r="E22" s="132"/>
      <c r="F22" s="132"/>
      <c r="G22" s="132"/>
      <c r="H22" s="132"/>
      <c r="I22" s="132"/>
      <c r="J22" s="132"/>
      <c r="K22" s="132"/>
      <c r="L22" s="132"/>
      <c r="M22" s="132"/>
      <c r="N22" s="132"/>
      <c r="O22" s="132"/>
      <c r="P22" s="132"/>
      <c r="Q22" s="132"/>
      <c r="R22" s="132"/>
      <c r="S22" s="132"/>
      <c r="T22" s="132"/>
      <c r="U22" s="132"/>
      <c r="V22" s="132"/>
      <c r="W22" s="544"/>
      <c r="X22" s="131"/>
    </row>
    <row r="23" spans="1:24" s="358" customFormat="1">
      <c r="A23" s="560" t="s">
        <v>800</v>
      </c>
      <c r="B23" s="138"/>
      <c r="C23" s="132"/>
      <c r="D23" s="132"/>
      <c r="E23" s="132"/>
      <c r="F23" s="132"/>
      <c r="G23" s="132"/>
      <c r="H23" s="132"/>
      <c r="I23" s="132"/>
      <c r="J23" s="132"/>
      <c r="K23" s="132"/>
      <c r="L23" s="132"/>
      <c r="M23" s="132"/>
      <c r="N23" s="132"/>
      <c r="O23" s="132"/>
      <c r="P23" s="132"/>
      <c r="Q23" s="132"/>
      <c r="R23" s="132"/>
      <c r="S23" s="132"/>
      <c r="T23" s="132"/>
      <c r="U23" s="132"/>
      <c r="V23" s="132"/>
      <c r="W23" s="544"/>
      <c r="X23" s="131"/>
    </row>
    <row r="24" spans="1:24" s="358" customFormat="1">
      <c r="A24" s="126"/>
      <c r="B24" s="134" t="s">
        <v>207</v>
      </c>
      <c r="C24" s="527">
        <f>'27. rMCZ specific costs'!R11</f>
        <v>6.1434999999999997E-3</v>
      </c>
      <c r="D24" s="527">
        <v>0</v>
      </c>
      <c r="E24" s="527">
        <v>0</v>
      </c>
      <c r="F24" s="527">
        <v>0</v>
      </c>
      <c r="G24" s="527">
        <v>0</v>
      </c>
      <c r="H24" s="527">
        <v>0</v>
      </c>
      <c r="I24" s="527">
        <v>0</v>
      </c>
      <c r="J24" s="527">
        <v>0</v>
      </c>
      <c r="K24" s="527">
        <v>0</v>
      </c>
      <c r="L24" s="527">
        <v>0</v>
      </c>
      <c r="M24" s="527">
        <v>0</v>
      </c>
      <c r="N24" s="527">
        <v>0</v>
      </c>
      <c r="O24" s="527">
        <v>0</v>
      </c>
      <c r="P24" s="527">
        <v>0</v>
      </c>
      <c r="Q24" s="527">
        <v>0</v>
      </c>
      <c r="R24" s="527">
        <v>0</v>
      </c>
      <c r="S24" s="527">
        <v>0</v>
      </c>
      <c r="T24" s="527">
        <v>0</v>
      </c>
      <c r="U24" s="527">
        <v>0</v>
      </c>
      <c r="V24" s="527">
        <v>0</v>
      </c>
      <c r="W24" s="543">
        <f>SUM(C24:V24)</f>
        <v>6.1434999999999997E-3</v>
      </c>
      <c r="X24" s="528">
        <f>W24/20</f>
        <v>3.0717499999999997E-4</v>
      </c>
    </row>
    <row r="25" spans="1:24" s="358" customFormat="1">
      <c r="A25" s="126"/>
      <c r="B25" s="134" t="s">
        <v>208</v>
      </c>
      <c r="C25" s="527">
        <f>'27. rMCZ specific costs'!$S$11</f>
        <v>0.1027125</v>
      </c>
      <c r="D25" s="527">
        <f>'27. rMCZ specific costs'!$S$11</f>
        <v>0.1027125</v>
      </c>
      <c r="E25" s="527">
        <f>'27. rMCZ specific costs'!$S$11</f>
        <v>0.1027125</v>
      </c>
      <c r="F25" s="527">
        <f>'27. rMCZ specific costs'!$S$11</f>
        <v>0.1027125</v>
      </c>
      <c r="G25" s="527">
        <f>'27. rMCZ specific costs'!$S$11</f>
        <v>0.1027125</v>
      </c>
      <c r="H25" s="527">
        <f>'27. rMCZ specific costs'!$S$11</f>
        <v>0.1027125</v>
      </c>
      <c r="I25" s="527">
        <f>'27. rMCZ specific costs'!$S$11</f>
        <v>0.1027125</v>
      </c>
      <c r="J25" s="527">
        <f>'27. rMCZ specific costs'!$S$11</f>
        <v>0.1027125</v>
      </c>
      <c r="K25" s="527">
        <f>'27. rMCZ specific costs'!$S$11</f>
        <v>0.1027125</v>
      </c>
      <c r="L25" s="527">
        <f>'27. rMCZ specific costs'!$S$11</f>
        <v>0.1027125</v>
      </c>
      <c r="M25" s="527">
        <f>'27. rMCZ specific costs'!$S$11</f>
        <v>0.1027125</v>
      </c>
      <c r="N25" s="527">
        <f>'27. rMCZ specific costs'!$S$11</f>
        <v>0.1027125</v>
      </c>
      <c r="O25" s="527">
        <f>'27. rMCZ specific costs'!$S$11</f>
        <v>0.1027125</v>
      </c>
      <c r="P25" s="527">
        <f>'27. rMCZ specific costs'!$S$11</f>
        <v>0.1027125</v>
      </c>
      <c r="Q25" s="527">
        <f>'27. rMCZ specific costs'!$S$11</f>
        <v>0.1027125</v>
      </c>
      <c r="R25" s="527">
        <f>'27. rMCZ specific costs'!$S$11</f>
        <v>0.1027125</v>
      </c>
      <c r="S25" s="527">
        <f>'27. rMCZ specific costs'!$S$11</f>
        <v>0.1027125</v>
      </c>
      <c r="T25" s="527">
        <f>'27. rMCZ specific costs'!$S$11</f>
        <v>0.1027125</v>
      </c>
      <c r="U25" s="527">
        <f>'27. rMCZ specific costs'!$S$11</f>
        <v>0.1027125</v>
      </c>
      <c r="V25" s="527">
        <f>'27. rMCZ specific costs'!$S$11</f>
        <v>0.1027125</v>
      </c>
      <c r="W25" s="543">
        <f>SUM(C25:V25)</f>
        <v>2.0542500000000001</v>
      </c>
      <c r="X25" s="528">
        <f>W25/20</f>
        <v>0.10271250000000001</v>
      </c>
    </row>
    <row r="26" spans="1:24" s="358" customFormat="1">
      <c r="A26" s="126"/>
      <c r="B26" s="567" t="s">
        <v>144</v>
      </c>
      <c r="C26" s="549">
        <f t="shared" ref="C26:X26" si="4">SUM(C24:C25)</f>
        <v>0.10885599999999999</v>
      </c>
      <c r="D26" s="549">
        <f t="shared" si="4"/>
        <v>0.1027125</v>
      </c>
      <c r="E26" s="549">
        <f t="shared" si="4"/>
        <v>0.1027125</v>
      </c>
      <c r="F26" s="549">
        <f t="shared" si="4"/>
        <v>0.1027125</v>
      </c>
      <c r="G26" s="549">
        <f t="shared" si="4"/>
        <v>0.1027125</v>
      </c>
      <c r="H26" s="549">
        <f t="shared" si="4"/>
        <v>0.1027125</v>
      </c>
      <c r="I26" s="549">
        <f t="shared" si="4"/>
        <v>0.1027125</v>
      </c>
      <c r="J26" s="549">
        <f t="shared" si="4"/>
        <v>0.1027125</v>
      </c>
      <c r="K26" s="549">
        <f t="shared" si="4"/>
        <v>0.1027125</v>
      </c>
      <c r="L26" s="549">
        <f t="shared" si="4"/>
        <v>0.1027125</v>
      </c>
      <c r="M26" s="549">
        <f t="shared" si="4"/>
        <v>0.1027125</v>
      </c>
      <c r="N26" s="549">
        <f t="shared" si="4"/>
        <v>0.1027125</v>
      </c>
      <c r="O26" s="549">
        <f t="shared" si="4"/>
        <v>0.1027125</v>
      </c>
      <c r="P26" s="549">
        <f t="shared" si="4"/>
        <v>0.1027125</v>
      </c>
      <c r="Q26" s="549">
        <f t="shared" si="4"/>
        <v>0.1027125</v>
      </c>
      <c r="R26" s="549">
        <f t="shared" si="4"/>
        <v>0.1027125</v>
      </c>
      <c r="S26" s="549">
        <f t="shared" si="4"/>
        <v>0.1027125</v>
      </c>
      <c r="T26" s="549">
        <f t="shared" si="4"/>
        <v>0.1027125</v>
      </c>
      <c r="U26" s="549">
        <f t="shared" si="4"/>
        <v>0.1027125</v>
      </c>
      <c r="V26" s="549">
        <f t="shared" si="4"/>
        <v>0.1027125</v>
      </c>
      <c r="W26" s="544">
        <f t="shared" si="4"/>
        <v>2.0603935</v>
      </c>
      <c r="X26" s="131">
        <f t="shared" si="4"/>
        <v>0.10301967500000002</v>
      </c>
    </row>
    <row r="27" spans="1:24" s="358" customFormat="1">
      <c r="A27" s="129"/>
      <c r="B27" s="472" t="s">
        <v>146</v>
      </c>
      <c r="C27" s="530">
        <v>0.96618357487922713</v>
      </c>
      <c r="D27" s="530">
        <v>0.93351070036640305</v>
      </c>
      <c r="E27" s="530">
        <v>0.90194270566802237</v>
      </c>
      <c r="F27" s="530">
        <v>0.87144222769857238</v>
      </c>
      <c r="G27" s="530">
        <v>0.84197316685852419</v>
      </c>
      <c r="H27" s="530">
        <v>0.81350064430775282</v>
      </c>
      <c r="I27" s="530">
        <v>0.78599096068381913</v>
      </c>
      <c r="J27" s="530">
        <v>0.75941155621625056</v>
      </c>
      <c r="K27" s="530">
        <v>0.73373097218961414</v>
      </c>
      <c r="L27" s="530">
        <v>0.70891881370977217</v>
      </c>
      <c r="M27" s="530">
        <v>0.68494571372924851</v>
      </c>
      <c r="N27" s="530">
        <v>0.66178329828912896</v>
      </c>
      <c r="O27" s="530">
        <v>0.63940415293635666</v>
      </c>
      <c r="P27" s="530">
        <v>0.61778179027667302</v>
      </c>
      <c r="Q27" s="530">
        <v>0.59689061862480497</v>
      </c>
      <c r="R27" s="530">
        <v>0.57670591171478747</v>
      </c>
      <c r="S27" s="530">
        <v>0.55720377943457733</v>
      </c>
      <c r="T27" s="530">
        <v>0.53836113955031628</v>
      </c>
      <c r="U27" s="530">
        <v>0.52015569038677911</v>
      </c>
      <c r="V27" s="530">
        <v>0.50256588443167061</v>
      </c>
      <c r="W27" s="543"/>
      <c r="X27" s="531"/>
    </row>
    <row r="28" spans="1:24" s="358" customFormat="1">
      <c r="A28" s="135"/>
      <c r="B28" s="568" t="s">
        <v>1069</v>
      </c>
      <c r="C28" s="136">
        <f t="shared" ref="C28:V28" si="5">C27*C26</f>
        <v>0.10517487922705314</v>
      </c>
      <c r="D28" s="136">
        <f t="shared" si="5"/>
        <v>9.5883217811384175E-2</v>
      </c>
      <c r="E28" s="136">
        <f t="shared" si="5"/>
        <v>9.2640790155926744E-2</v>
      </c>
      <c r="F28" s="136">
        <f t="shared" si="5"/>
        <v>8.9508009812489617E-2</v>
      </c>
      <c r="G28" s="136">
        <f t="shared" si="5"/>
        <v>8.6481168900956168E-2</v>
      </c>
      <c r="H28" s="136">
        <f t="shared" si="5"/>
        <v>8.3556684928460065E-2</v>
      </c>
      <c r="I28" s="136">
        <f t="shared" si="5"/>
        <v>8.0731096549236769E-2</v>
      </c>
      <c r="J28" s="136">
        <f t="shared" si="5"/>
        <v>7.8001059467861636E-2</v>
      </c>
      <c r="K28" s="136">
        <f t="shared" si="5"/>
        <v>7.5363342481025747E-2</v>
      </c>
      <c r="L28" s="136">
        <f t="shared" si="5"/>
        <v>7.2814823653164967E-2</v>
      </c>
      <c r="M28" s="136">
        <f t="shared" si="5"/>
        <v>7.0352486621415439E-2</v>
      </c>
      <c r="N28" s="136">
        <f t="shared" si="5"/>
        <v>6.7973417025522162E-2</v>
      </c>
      <c r="O28" s="136">
        <f t="shared" si="5"/>
        <v>6.5674799058475536E-2</v>
      </c>
      <c r="P28" s="136">
        <f t="shared" si="5"/>
        <v>6.345391213379277E-2</v>
      </c>
      <c r="Q28" s="136">
        <f t="shared" si="5"/>
        <v>6.1308127665500277E-2</v>
      </c>
      <c r="R28" s="136">
        <f t="shared" si="5"/>
        <v>5.9234905957005105E-2</v>
      </c>
      <c r="S28" s="136">
        <f t="shared" si="5"/>
        <v>5.7231793195174026E-2</v>
      </c>
      <c r="T28" s="136">
        <f t="shared" si="5"/>
        <v>5.5296418546061862E-2</v>
      </c>
      <c r="U28" s="136">
        <f t="shared" si="5"/>
        <v>5.3426491348852051E-2</v>
      </c>
      <c r="V28" s="136">
        <f t="shared" si="5"/>
        <v>5.1619798404687965E-2</v>
      </c>
      <c r="W28" s="564">
        <f>SUM(C28:V28)</f>
        <v>1.4657272229440461</v>
      </c>
      <c r="X28" s="137"/>
    </row>
    <row r="29" spans="1:24" s="358" customFormat="1">
      <c r="A29" s="126" t="s">
        <v>1081</v>
      </c>
      <c r="B29" s="138"/>
      <c r="C29" s="132"/>
      <c r="D29" s="132"/>
      <c r="E29" s="132"/>
      <c r="F29" s="132"/>
      <c r="G29" s="132"/>
      <c r="H29" s="132"/>
      <c r="I29" s="132"/>
      <c r="J29" s="132"/>
      <c r="K29" s="132"/>
      <c r="L29" s="132"/>
      <c r="M29" s="132"/>
      <c r="N29" s="132"/>
      <c r="O29" s="132"/>
      <c r="P29" s="132"/>
      <c r="Q29" s="132"/>
      <c r="R29" s="132"/>
      <c r="S29" s="132"/>
      <c r="T29" s="132"/>
      <c r="U29" s="132"/>
      <c r="V29" s="132"/>
      <c r="W29" s="544"/>
      <c r="X29" s="131"/>
    </row>
    <row r="30" spans="1:24" s="358" customFormat="1" ht="25.5">
      <c r="A30" s="560" t="s">
        <v>142</v>
      </c>
      <c r="B30" s="138"/>
      <c r="C30" s="132"/>
      <c r="D30" s="132"/>
      <c r="E30" s="132"/>
      <c r="F30" s="132"/>
      <c r="G30" s="132"/>
      <c r="H30" s="132"/>
      <c r="I30" s="132"/>
      <c r="J30" s="132"/>
      <c r="K30" s="132"/>
      <c r="L30" s="132"/>
      <c r="M30" s="132"/>
      <c r="N30" s="132"/>
      <c r="O30" s="132"/>
      <c r="P30" s="132"/>
      <c r="Q30" s="132"/>
      <c r="R30" s="132"/>
      <c r="S30" s="132"/>
      <c r="T30" s="132"/>
      <c r="U30" s="132"/>
      <c r="V30" s="132"/>
      <c r="W30" s="544"/>
      <c r="X30" s="131"/>
    </row>
    <row r="31" spans="1:24" s="358" customFormat="1">
      <c r="A31" s="126"/>
      <c r="B31" s="134" t="s">
        <v>207</v>
      </c>
      <c r="C31" s="527">
        <f>'27. rMCZ specific costs'!R12</f>
        <v>6.1434999999999997E-3</v>
      </c>
      <c r="D31" s="527">
        <v>0</v>
      </c>
      <c r="E31" s="527">
        <v>0</v>
      </c>
      <c r="F31" s="527">
        <v>0</v>
      </c>
      <c r="G31" s="527">
        <v>0</v>
      </c>
      <c r="H31" s="527">
        <v>0</v>
      </c>
      <c r="I31" s="527">
        <v>0</v>
      </c>
      <c r="J31" s="527">
        <v>0</v>
      </c>
      <c r="K31" s="527">
        <v>0</v>
      </c>
      <c r="L31" s="527">
        <v>0</v>
      </c>
      <c r="M31" s="527">
        <v>0</v>
      </c>
      <c r="N31" s="527">
        <v>0</v>
      </c>
      <c r="O31" s="527">
        <v>0</v>
      </c>
      <c r="P31" s="527">
        <v>0</v>
      </c>
      <c r="Q31" s="527">
        <v>0</v>
      </c>
      <c r="R31" s="527">
        <v>0</v>
      </c>
      <c r="S31" s="527">
        <v>0</v>
      </c>
      <c r="T31" s="527">
        <v>0</v>
      </c>
      <c r="U31" s="527">
        <v>0</v>
      </c>
      <c r="V31" s="527">
        <v>0</v>
      </c>
      <c r="W31" s="543">
        <f>SUM(C31:V31)</f>
        <v>6.1434999999999997E-3</v>
      </c>
      <c r="X31" s="528">
        <f>W31/20</f>
        <v>3.0717499999999997E-4</v>
      </c>
    </row>
    <row r="32" spans="1:24" s="358" customFormat="1">
      <c r="A32" s="126"/>
      <c r="B32" s="134" t="s">
        <v>208</v>
      </c>
      <c r="C32" s="527">
        <f>'27. rMCZ specific costs'!$S$12</f>
        <v>0.1027125</v>
      </c>
      <c r="D32" s="527">
        <f>'27. rMCZ specific costs'!$S$12</f>
        <v>0.1027125</v>
      </c>
      <c r="E32" s="527">
        <f>'27. rMCZ specific costs'!$S$12</f>
        <v>0.1027125</v>
      </c>
      <c r="F32" s="527">
        <f>'27. rMCZ specific costs'!$S$12</f>
        <v>0.1027125</v>
      </c>
      <c r="G32" s="527">
        <f>'27. rMCZ specific costs'!$S$12</f>
        <v>0.1027125</v>
      </c>
      <c r="H32" s="527">
        <f>'27. rMCZ specific costs'!$S$12</f>
        <v>0.1027125</v>
      </c>
      <c r="I32" s="527">
        <f>'27. rMCZ specific costs'!$S$12</f>
        <v>0.1027125</v>
      </c>
      <c r="J32" s="527">
        <f>'27. rMCZ specific costs'!$S$12</f>
        <v>0.1027125</v>
      </c>
      <c r="K32" s="527">
        <f>'27. rMCZ specific costs'!$S$12</f>
        <v>0.1027125</v>
      </c>
      <c r="L32" s="527">
        <f>'27. rMCZ specific costs'!$S$12</f>
        <v>0.1027125</v>
      </c>
      <c r="M32" s="527">
        <f>'27. rMCZ specific costs'!$S$12</f>
        <v>0.1027125</v>
      </c>
      <c r="N32" s="527">
        <f>'27. rMCZ specific costs'!$S$12</f>
        <v>0.1027125</v>
      </c>
      <c r="O32" s="527">
        <f>'27. rMCZ specific costs'!$S$12</f>
        <v>0.1027125</v>
      </c>
      <c r="P32" s="527">
        <f>'27. rMCZ specific costs'!$S$12</f>
        <v>0.1027125</v>
      </c>
      <c r="Q32" s="527">
        <f>'27. rMCZ specific costs'!$S$12</f>
        <v>0.1027125</v>
      </c>
      <c r="R32" s="527">
        <f>'27. rMCZ specific costs'!$S$12</f>
        <v>0.1027125</v>
      </c>
      <c r="S32" s="527">
        <f>'27. rMCZ specific costs'!$S$12</f>
        <v>0.1027125</v>
      </c>
      <c r="T32" s="527">
        <f>'27. rMCZ specific costs'!$S$12</f>
        <v>0.1027125</v>
      </c>
      <c r="U32" s="527">
        <f>'27. rMCZ specific costs'!$S$12</f>
        <v>0.1027125</v>
      </c>
      <c r="V32" s="527">
        <f>'27. rMCZ specific costs'!$S$12</f>
        <v>0.1027125</v>
      </c>
      <c r="W32" s="543">
        <f>SUM(C32:V32)</f>
        <v>2.0542500000000001</v>
      </c>
      <c r="X32" s="528">
        <f>W32/20</f>
        <v>0.10271250000000001</v>
      </c>
    </row>
    <row r="33" spans="1:24" s="358" customFormat="1">
      <c r="A33" s="126"/>
      <c r="B33" s="567" t="s">
        <v>144</v>
      </c>
      <c r="C33" s="549">
        <f t="shared" ref="C33:X33" si="6">SUM(C31:C32)</f>
        <v>0.10885599999999999</v>
      </c>
      <c r="D33" s="549">
        <f t="shared" si="6"/>
        <v>0.1027125</v>
      </c>
      <c r="E33" s="549">
        <f t="shared" si="6"/>
        <v>0.1027125</v>
      </c>
      <c r="F33" s="549">
        <f t="shared" si="6"/>
        <v>0.1027125</v>
      </c>
      <c r="G33" s="549">
        <f t="shared" si="6"/>
        <v>0.1027125</v>
      </c>
      <c r="H33" s="549">
        <f t="shared" si="6"/>
        <v>0.1027125</v>
      </c>
      <c r="I33" s="549">
        <f t="shared" si="6"/>
        <v>0.1027125</v>
      </c>
      <c r="J33" s="549">
        <f t="shared" si="6"/>
        <v>0.1027125</v>
      </c>
      <c r="K33" s="549">
        <f t="shared" si="6"/>
        <v>0.1027125</v>
      </c>
      <c r="L33" s="549">
        <f t="shared" si="6"/>
        <v>0.1027125</v>
      </c>
      <c r="M33" s="549">
        <f t="shared" si="6"/>
        <v>0.1027125</v>
      </c>
      <c r="N33" s="549">
        <f t="shared" si="6"/>
        <v>0.1027125</v>
      </c>
      <c r="O33" s="549">
        <f t="shared" si="6"/>
        <v>0.1027125</v>
      </c>
      <c r="P33" s="549">
        <f t="shared" si="6"/>
        <v>0.1027125</v>
      </c>
      <c r="Q33" s="549">
        <f t="shared" si="6"/>
        <v>0.1027125</v>
      </c>
      <c r="R33" s="549">
        <f t="shared" si="6"/>
        <v>0.1027125</v>
      </c>
      <c r="S33" s="549">
        <f t="shared" si="6"/>
        <v>0.1027125</v>
      </c>
      <c r="T33" s="549">
        <f t="shared" si="6"/>
        <v>0.1027125</v>
      </c>
      <c r="U33" s="549">
        <f t="shared" si="6"/>
        <v>0.1027125</v>
      </c>
      <c r="V33" s="549">
        <f t="shared" si="6"/>
        <v>0.1027125</v>
      </c>
      <c r="W33" s="544">
        <f t="shared" si="6"/>
        <v>2.0603935</v>
      </c>
      <c r="X33" s="131">
        <f t="shared" si="6"/>
        <v>0.10301967500000002</v>
      </c>
    </row>
    <row r="34" spans="1:24" s="358" customFormat="1">
      <c r="A34" s="129"/>
      <c r="B34" s="472" t="s">
        <v>146</v>
      </c>
      <c r="C34" s="530">
        <v>0.96618357487922713</v>
      </c>
      <c r="D34" s="530">
        <v>0.93351070036640305</v>
      </c>
      <c r="E34" s="530">
        <v>0.90194270566802237</v>
      </c>
      <c r="F34" s="530">
        <v>0.87144222769857238</v>
      </c>
      <c r="G34" s="530">
        <v>0.84197316685852419</v>
      </c>
      <c r="H34" s="530">
        <v>0.81350064430775282</v>
      </c>
      <c r="I34" s="530">
        <v>0.78599096068381913</v>
      </c>
      <c r="J34" s="530">
        <v>0.75941155621625056</v>
      </c>
      <c r="K34" s="530">
        <v>0.73373097218961414</v>
      </c>
      <c r="L34" s="530">
        <v>0.70891881370977217</v>
      </c>
      <c r="M34" s="530">
        <v>0.68494571372924851</v>
      </c>
      <c r="N34" s="530">
        <v>0.66178329828912896</v>
      </c>
      <c r="O34" s="530">
        <v>0.63940415293635666</v>
      </c>
      <c r="P34" s="530">
        <v>0.61778179027667302</v>
      </c>
      <c r="Q34" s="530">
        <v>0.59689061862480497</v>
      </c>
      <c r="R34" s="530">
        <v>0.57670591171478747</v>
      </c>
      <c r="S34" s="530">
        <v>0.55720377943457733</v>
      </c>
      <c r="T34" s="530">
        <v>0.53836113955031628</v>
      </c>
      <c r="U34" s="530">
        <v>0.52015569038677911</v>
      </c>
      <c r="V34" s="530">
        <v>0.50256588443167061</v>
      </c>
      <c r="W34" s="543"/>
      <c r="X34" s="531"/>
    </row>
    <row r="35" spans="1:24" s="358" customFormat="1">
      <c r="A35" s="135"/>
      <c r="B35" s="568" t="s">
        <v>1069</v>
      </c>
      <c r="C35" s="136">
        <f t="shared" ref="C35:V35" si="7">C34*C33</f>
        <v>0.10517487922705314</v>
      </c>
      <c r="D35" s="136">
        <f t="shared" si="7"/>
        <v>9.5883217811384175E-2</v>
      </c>
      <c r="E35" s="136">
        <f t="shared" si="7"/>
        <v>9.2640790155926744E-2</v>
      </c>
      <c r="F35" s="136">
        <f t="shared" si="7"/>
        <v>8.9508009812489617E-2</v>
      </c>
      <c r="G35" s="136">
        <f t="shared" si="7"/>
        <v>8.6481168900956168E-2</v>
      </c>
      <c r="H35" s="136">
        <f t="shared" si="7"/>
        <v>8.3556684928460065E-2</v>
      </c>
      <c r="I35" s="136">
        <f t="shared" si="7"/>
        <v>8.0731096549236769E-2</v>
      </c>
      <c r="J35" s="136">
        <f t="shared" si="7"/>
        <v>7.8001059467861636E-2</v>
      </c>
      <c r="K35" s="136">
        <f t="shared" si="7"/>
        <v>7.5363342481025747E-2</v>
      </c>
      <c r="L35" s="136">
        <f t="shared" si="7"/>
        <v>7.2814823653164967E-2</v>
      </c>
      <c r="M35" s="136">
        <f t="shared" si="7"/>
        <v>7.0352486621415439E-2</v>
      </c>
      <c r="N35" s="136">
        <f t="shared" si="7"/>
        <v>6.7973417025522162E-2</v>
      </c>
      <c r="O35" s="136">
        <f t="shared" si="7"/>
        <v>6.5674799058475536E-2</v>
      </c>
      <c r="P35" s="136">
        <f t="shared" si="7"/>
        <v>6.345391213379277E-2</v>
      </c>
      <c r="Q35" s="136">
        <f t="shared" si="7"/>
        <v>6.1308127665500277E-2</v>
      </c>
      <c r="R35" s="136">
        <f t="shared" si="7"/>
        <v>5.9234905957005105E-2</v>
      </c>
      <c r="S35" s="136">
        <f t="shared" si="7"/>
        <v>5.7231793195174026E-2</v>
      </c>
      <c r="T35" s="136">
        <f t="shared" si="7"/>
        <v>5.5296418546061862E-2</v>
      </c>
      <c r="U35" s="136">
        <f t="shared" si="7"/>
        <v>5.3426491348852051E-2</v>
      </c>
      <c r="V35" s="136">
        <f t="shared" si="7"/>
        <v>5.1619798404687965E-2</v>
      </c>
      <c r="W35" s="564">
        <f>SUM(C35:V35)</f>
        <v>1.4657272229440461</v>
      </c>
      <c r="X35" s="137"/>
    </row>
    <row r="36" spans="1:24" s="358" customFormat="1">
      <c r="A36" s="126" t="s">
        <v>1081</v>
      </c>
      <c r="B36" s="138"/>
      <c r="C36" s="132"/>
      <c r="D36" s="132"/>
      <c r="E36" s="132"/>
      <c r="F36" s="132"/>
      <c r="G36" s="132"/>
      <c r="H36" s="132"/>
      <c r="I36" s="132"/>
      <c r="J36" s="132"/>
      <c r="K36" s="132"/>
      <c r="L36" s="132"/>
      <c r="M36" s="132"/>
      <c r="N36" s="132"/>
      <c r="O36" s="132"/>
      <c r="P36" s="132"/>
      <c r="Q36" s="132"/>
      <c r="R36" s="132"/>
      <c r="S36" s="132"/>
      <c r="T36" s="132"/>
      <c r="U36" s="132"/>
      <c r="V36" s="132"/>
      <c r="W36" s="544"/>
      <c r="X36" s="131"/>
    </row>
    <row r="37" spans="1:24" s="358" customFormat="1" ht="30.75" customHeight="1">
      <c r="A37" s="560" t="s">
        <v>801</v>
      </c>
      <c r="B37" s="138"/>
      <c r="C37" s="132"/>
      <c r="D37" s="132"/>
      <c r="E37" s="132"/>
      <c r="F37" s="132"/>
      <c r="G37" s="132"/>
      <c r="H37" s="132"/>
      <c r="I37" s="132"/>
      <c r="J37" s="132"/>
      <c r="K37" s="132"/>
      <c r="L37" s="132"/>
      <c r="M37" s="132"/>
      <c r="N37" s="132"/>
      <c r="O37" s="132"/>
      <c r="P37" s="132"/>
      <c r="Q37" s="132"/>
      <c r="R37" s="132"/>
      <c r="S37" s="132"/>
      <c r="T37" s="132"/>
      <c r="U37" s="132"/>
      <c r="V37" s="132"/>
      <c r="W37" s="544"/>
      <c r="X37" s="131"/>
    </row>
    <row r="38" spans="1:24" s="358" customFormat="1">
      <c r="A38" s="126"/>
      <c r="B38" s="134" t="s">
        <v>207</v>
      </c>
      <c r="C38" s="527">
        <f>'27. rMCZ specific costs'!R13</f>
        <v>0</v>
      </c>
      <c r="D38" s="527">
        <v>0</v>
      </c>
      <c r="E38" s="527">
        <v>0</v>
      </c>
      <c r="F38" s="527">
        <v>0</v>
      </c>
      <c r="G38" s="527">
        <v>0</v>
      </c>
      <c r="H38" s="527">
        <v>0</v>
      </c>
      <c r="I38" s="527">
        <v>0</v>
      </c>
      <c r="J38" s="527">
        <v>0</v>
      </c>
      <c r="K38" s="527">
        <v>0</v>
      </c>
      <c r="L38" s="527">
        <v>0</v>
      </c>
      <c r="M38" s="527">
        <v>0</v>
      </c>
      <c r="N38" s="527">
        <v>0</v>
      </c>
      <c r="O38" s="527">
        <v>0</v>
      </c>
      <c r="P38" s="527">
        <v>0</v>
      </c>
      <c r="Q38" s="527">
        <v>0</v>
      </c>
      <c r="R38" s="527">
        <v>0</v>
      </c>
      <c r="S38" s="527">
        <v>0</v>
      </c>
      <c r="T38" s="527">
        <v>0</v>
      </c>
      <c r="U38" s="527">
        <v>0</v>
      </c>
      <c r="V38" s="527">
        <v>0</v>
      </c>
      <c r="W38" s="543">
        <f>SUM(C38:V38)</f>
        <v>0</v>
      </c>
      <c r="X38" s="528">
        <f>W38/20</f>
        <v>0</v>
      </c>
    </row>
    <row r="39" spans="1:24" s="358" customFormat="1">
      <c r="A39" s="126"/>
      <c r="B39" s="134" t="s">
        <v>208</v>
      </c>
      <c r="C39" s="527">
        <f>'27. rMCZ specific costs'!$S$13</f>
        <v>7.9824999999999993E-2</v>
      </c>
      <c r="D39" s="527">
        <f>'27. rMCZ specific costs'!$S$13</f>
        <v>7.9824999999999993E-2</v>
      </c>
      <c r="E39" s="527">
        <f>'27. rMCZ specific costs'!$S$13</f>
        <v>7.9824999999999993E-2</v>
      </c>
      <c r="F39" s="527">
        <f>'27. rMCZ specific costs'!$S$13</f>
        <v>7.9824999999999993E-2</v>
      </c>
      <c r="G39" s="527">
        <f>'27. rMCZ specific costs'!$S$13</f>
        <v>7.9824999999999993E-2</v>
      </c>
      <c r="H39" s="527">
        <f>'27. rMCZ specific costs'!$S$13</f>
        <v>7.9824999999999993E-2</v>
      </c>
      <c r="I39" s="527">
        <f>'27. rMCZ specific costs'!$S$13</f>
        <v>7.9824999999999993E-2</v>
      </c>
      <c r="J39" s="527">
        <f>'27. rMCZ specific costs'!$S$13</f>
        <v>7.9824999999999993E-2</v>
      </c>
      <c r="K39" s="527">
        <f>'27. rMCZ specific costs'!$S$13</f>
        <v>7.9824999999999993E-2</v>
      </c>
      <c r="L39" s="527">
        <f>'27. rMCZ specific costs'!$S$13</f>
        <v>7.9824999999999993E-2</v>
      </c>
      <c r="M39" s="527">
        <f>'27. rMCZ specific costs'!$S$13</f>
        <v>7.9824999999999993E-2</v>
      </c>
      <c r="N39" s="527">
        <f>'27. rMCZ specific costs'!$S$13</f>
        <v>7.9824999999999993E-2</v>
      </c>
      <c r="O39" s="527">
        <f>'27. rMCZ specific costs'!$S$13</f>
        <v>7.9824999999999993E-2</v>
      </c>
      <c r="P39" s="527">
        <f>'27. rMCZ specific costs'!$S$13</f>
        <v>7.9824999999999993E-2</v>
      </c>
      <c r="Q39" s="527">
        <f>'27. rMCZ specific costs'!$S$13</f>
        <v>7.9824999999999993E-2</v>
      </c>
      <c r="R39" s="527">
        <f>'27. rMCZ specific costs'!$S$13</f>
        <v>7.9824999999999993E-2</v>
      </c>
      <c r="S39" s="527">
        <f>'27. rMCZ specific costs'!$S$13</f>
        <v>7.9824999999999993E-2</v>
      </c>
      <c r="T39" s="527">
        <f>'27. rMCZ specific costs'!$S$13</f>
        <v>7.9824999999999993E-2</v>
      </c>
      <c r="U39" s="527">
        <f>'27. rMCZ specific costs'!$S$13</f>
        <v>7.9824999999999993E-2</v>
      </c>
      <c r="V39" s="527">
        <f>'27. rMCZ specific costs'!$S$13</f>
        <v>7.9824999999999993E-2</v>
      </c>
      <c r="W39" s="543">
        <f>SUM(C39:V39)</f>
        <v>1.5965000000000003</v>
      </c>
      <c r="X39" s="528">
        <f>W39/20</f>
        <v>7.9825000000000007E-2</v>
      </c>
    </row>
    <row r="40" spans="1:24" s="358" customFormat="1">
      <c r="A40" s="126"/>
      <c r="B40" s="567" t="s">
        <v>144</v>
      </c>
      <c r="C40" s="549">
        <f t="shared" ref="C40:X40" si="8">SUM(C38:C39)</f>
        <v>7.9824999999999993E-2</v>
      </c>
      <c r="D40" s="549">
        <f t="shared" si="8"/>
        <v>7.9824999999999993E-2</v>
      </c>
      <c r="E40" s="549">
        <f t="shared" si="8"/>
        <v>7.9824999999999993E-2</v>
      </c>
      <c r="F40" s="549">
        <f t="shared" si="8"/>
        <v>7.9824999999999993E-2</v>
      </c>
      <c r="G40" s="549">
        <f t="shared" si="8"/>
        <v>7.9824999999999993E-2</v>
      </c>
      <c r="H40" s="549">
        <f t="shared" si="8"/>
        <v>7.9824999999999993E-2</v>
      </c>
      <c r="I40" s="549">
        <f t="shared" si="8"/>
        <v>7.9824999999999993E-2</v>
      </c>
      <c r="J40" s="549">
        <f t="shared" si="8"/>
        <v>7.9824999999999993E-2</v>
      </c>
      <c r="K40" s="549">
        <f t="shared" si="8"/>
        <v>7.9824999999999993E-2</v>
      </c>
      <c r="L40" s="549">
        <f t="shared" si="8"/>
        <v>7.9824999999999993E-2</v>
      </c>
      <c r="M40" s="549">
        <f t="shared" si="8"/>
        <v>7.9824999999999993E-2</v>
      </c>
      <c r="N40" s="549">
        <f t="shared" si="8"/>
        <v>7.9824999999999993E-2</v>
      </c>
      <c r="O40" s="549">
        <f t="shared" si="8"/>
        <v>7.9824999999999993E-2</v>
      </c>
      <c r="P40" s="549">
        <f t="shared" si="8"/>
        <v>7.9824999999999993E-2</v>
      </c>
      <c r="Q40" s="549">
        <f t="shared" si="8"/>
        <v>7.9824999999999993E-2</v>
      </c>
      <c r="R40" s="549">
        <f t="shared" si="8"/>
        <v>7.9824999999999993E-2</v>
      </c>
      <c r="S40" s="549">
        <f t="shared" si="8"/>
        <v>7.9824999999999993E-2</v>
      </c>
      <c r="T40" s="549">
        <f t="shared" si="8"/>
        <v>7.9824999999999993E-2</v>
      </c>
      <c r="U40" s="549">
        <f t="shared" si="8"/>
        <v>7.9824999999999993E-2</v>
      </c>
      <c r="V40" s="549">
        <f t="shared" si="8"/>
        <v>7.9824999999999993E-2</v>
      </c>
      <c r="W40" s="544">
        <f t="shared" si="8"/>
        <v>1.5965000000000003</v>
      </c>
      <c r="X40" s="131">
        <f t="shared" si="8"/>
        <v>7.9825000000000007E-2</v>
      </c>
    </row>
    <row r="41" spans="1:24" s="358" customFormat="1">
      <c r="A41" s="129"/>
      <c r="B41" s="472" t="s">
        <v>146</v>
      </c>
      <c r="C41" s="530">
        <v>0.96618357487922713</v>
      </c>
      <c r="D41" s="530">
        <v>0.93351070036640305</v>
      </c>
      <c r="E41" s="530">
        <v>0.90194270566802237</v>
      </c>
      <c r="F41" s="530">
        <v>0.87144222769857238</v>
      </c>
      <c r="G41" s="530">
        <v>0.84197316685852419</v>
      </c>
      <c r="H41" s="530">
        <v>0.81350064430775282</v>
      </c>
      <c r="I41" s="530">
        <v>0.78599096068381913</v>
      </c>
      <c r="J41" s="530">
        <v>0.75941155621625056</v>
      </c>
      <c r="K41" s="530">
        <v>0.73373097218961414</v>
      </c>
      <c r="L41" s="530">
        <v>0.70891881370977217</v>
      </c>
      <c r="M41" s="530">
        <v>0.68494571372924851</v>
      </c>
      <c r="N41" s="530">
        <v>0.66178329828912896</v>
      </c>
      <c r="O41" s="530">
        <v>0.63940415293635666</v>
      </c>
      <c r="P41" s="530">
        <v>0.61778179027667302</v>
      </c>
      <c r="Q41" s="530">
        <v>0.59689061862480497</v>
      </c>
      <c r="R41" s="530">
        <v>0.57670591171478747</v>
      </c>
      <c r="S41" s="530">
        <v>0.55720377943457733</v>
      </c>
      <c r="T41" s="530">
        <v>0.53836113955031628</v>
      </c>
      <c r="U41" s="530">
        <v>0.52015569038677911</v>
      </c>
      <c r="V41" s="530">
        <v>0.50256588443167061</v>
      </c>
      <c r="W41" s="543"/>
      <c r="X41" s="531"/>
    </row>
    <row r="42" spans="1:24" s="358" customFormat="1">
      <c r="A42" s="135"/>
      <c r="B42" s="568" t="s">
        <v>1069</v>
      </c>
      <c r="C42" s="136">
        <f t="shared" ref="C42:V42" si="9">C41*C40</f>
        <v>7.7125603864734299E-2</v>
      </c>
      <c r="D42" s="136">
        <f t="shared" si="9"/>
        <v>7.4517491656748119E-2</v>
      </c>
      <c r="E42" s="136">
        <f t="shared" si="9"/>
        <v>7.1997576479949879E-2</v>
      </c>
      <c r="F42" s="136">
        <f t="shared" si="9"/>
        <v>6.9562875826038539E-2</v>
      </c>
      <c r="G42" s="136">
        <f t="shared" si="9"/>
        <v>6.7210508044481684E-2</v>
      </c>
      <c r="H42" s="136">
        <f t="shared" si="9"/>
        <v>6.4937688931866369E-2</v>
      </c>
      <c r="I42" s="136">
        <f t="shared" si="9"/>
        <v>6.2741728436585861E-2</v>
      </c>
      <c r="J42" s="136">
        <f t="shared" si="9"/>
        <v>6.0620027474962195E-2</v>
      </c>
      <c r="K42" s="136">
        <f t="shared" si="9"/>
        <v>5.8570074855035945E-2</v>
      </c>
      <c r="L42" s="136">
        <f t="shared" si="9"/>
        <v>5.6589444304382557E-2</v>
      </c>
      <c r="M42" s="136">
        <f t="shared" si="9"/>
        <v>5.4675791598437259E-2</v>
      </c>
      <c r="N42" s="136">
        <f t="shared" si="9"/>
        <v>5.2826851785929718E-2</v>
      </c>
      <c r="O42" s="136">
        <f t="shared" si="9"/>
        <v>5.1040436508144667E-2</v>
      </c>
      <c r="P42" s="136">
        <f t="shared" si="9"/>
        <v>4.9314431408835416E-2</v>
      </c>
      <c r="Q42" s="136">
        <f t="shared" si="9"/>
        <v>4.7646793631725054E-2</v>
      </c>
      <c r="R42" s="136">
        <f t="shared" si="9"/>
        <v>4.6035549402632908E-2</v>
      </c>
      <c r="S42" s="136">
        <f t="shared" si="9"/>
        <v>4.4478791693365133E-2</v>
      </c>
      <c r="T42" s="136">
        <f t="shared" si="9"/>
        <v>4.2974677964603997E-2</v>
      </c>
      <c r="U42" s="136">
        <f t="shared" si="9"/>
        <v>4.1521427985124641E-2</v>
      </c>
      <c r="V42" s="136">
        <f t="shared" si="9"/>
        <v>4.0117321724758105E-2</v>
      </c>
      <c r="W42" s="564">
        <f>SUM(C42:V42)</f>
        <v>1.1345050935783425</v>
      </c>
      <c r="X42" s="137"/>
    </row>
    <row r="43" spans="1:24" s="358" customFormat="1">
      <c r="A43" s="126" t="s">
        <v>1081</v>
      </c>
      <c r="B43" s="138"/>
      <c r="C43" s="132"/>
      <c r="D43" s="132"/>
      <c r="E43" s="132"/>
      <c r="F43" s="132"/>
      <c r="G43" s="132"/>
      <c r="H43" s="132"/>
      <c r="I43" s="132"/>
      <c r="J43" s="132"/>
      <c r="K43" s="132"/>
      <c r="L43" s="132"/>
      <c r="M43" s="132"/>
      <c r="N43" s="132"/>
      <c r="O43" s="132"/>
      <c r="P43" s="132"/>
      <c r="Q43" s="132"/>
      <c r="R43" s="132"/>
      <c r="S43" s="132"/>
      <c r="T43" s="132"/>
      <c r="U43" s="132"/>
      <c r="V43" s="132"/>
      <c r="W43" s="544"/>
      <c r="X43" s="131"/>
    </row>
    <row r="44" spans="1:24" s="358" customFormat="1" ht="38.25">
      <c r="A44" s="560" t="s">
        <v>1042</v>
      </c>
      <c r="B44" s="138"/>
      <c r="C44" s="132"/>
      <c r="D44" s="132"/>
      <c r="E44" s="132"/>
      <c r="F44" s="132"/>
      <c r="G44" s="132"/>
      <c r="H44" s="132"/>
      <c r="I44" s="132"/>
      <c r="J44" s="132"/>
      <c r="K44" s="132"/>
      <c r="L44" s="132"/>
      <c r="M44" s="132"/>
      <c r="N44" s="132"/>
      <c r="O44" s="132"/>
      <c r="P44" s="132"/>
      <c r="Q44" s="132"/>
      <c r="R44" s="132"/>
      <c r="S44" s="132"/>
      <c r="T44" s="132"/>
      <c r="U44" s="132"/>
      <c r="V44" s="132"/>
      <c r="W44" s="544"/>
      <c r="X44" s="131"/>
    </row>
    <row r="45" spans="1:24" s="358" customFormat="1">
      <c r="A45" s="126"/>
      <c r="B45" s="134" t="s">
        <v>207</v>
      </c>
      <c r="C45" s="527">
        <f>'27. rMCZ specific costs'!R14</f>
        <v>0</v>
      </c>
      <c r="D45" s="527">
        <v>0</v>
      </c>
      <c r="E45" s="527">
        <v>0</v>
      </c>
      <c r="F45" s="527">
        <v>0</v>
      </c>
      <c r="G45" s="527">
        <v>0</v>
      </c>
      <c r="H45" s="527">
        <v>0</v>
      </c>
      <c r="I45" s="527">
        <v>0</v>
      </c>
      <c r="J45" s="527">
        <v>0</v>
      </c>
      <c r="K45" s="527">
        <v>0</v>
      </c>
      <c r="L45" s="527">
        <v>0</v>
      </c>
      <c r="M45" s="527">
        <v>0</v>
      </c>
      <c r="N45" s="527">
        <v>0</v>
      </c>
      <c r="O45" s="527">
        <v>0</v>
      </c>
      <c r="P45" s="527">
        <v>0</v>
      </c>
      <c r="Q45" s="527">
        <v>0</v>
      </c>
      <c r="R45" s="527">
        <v>0</v>
      </c>
      <c r="S45" s="527">
        <v>0</v>
      </c>
      <c r="T45" s="527">
        <v>0</v>
      </c>
      <c r="U45" s="527">
        <v>0</v>
      </c>
      <c r="V45" s="527">
        <v>0</v>
      </c>
      <c r="W45" s="543">
        <f>SUM(C45:V45)</f>
        <v>0</v>
      </c>
      <c r="X45" s="528">
        <f>W45/20</f>
        <v>0</v>
      </c>
    </row>
    <row r="46" spans="1:24" s="358" customFormat="1">
      <c r="A46" s="126"/>
      <c r="B46" s="134" t="s">
        <v>208</v>
      </c>
      <c r="C46" s="527">
        <f>'27. rMCZ specific costs'!$S$14</f>
        <v>7.9824999999999993E-2</v>
      </c>
      <c r="D46" s="527">
        <f>'27. rMCZ specific costs'!$S$14</f>
        <v>7.9824999999999993E-2</v>
      </c>
      <c r="E46" s="527">
        <f>'27. rMCZ specific costs'!$S$14</f>
        <v>7.9824999999999993E-2</v>
      </c>
      <c r="F46" s="527">
        <f>'27. rMCZ specific costs'!$S$14</f>
        <v>7.9824999999999993E-2</v>
      </c>
      <c r="G46" s="527">
        <f>'27. rMCZ specific costs'!$S$14</f>
        <v>7.9824999999999993E-2</v>
      </c>
      <c r="H46" s="527">
        <f>'27. rMCZ specific costs'!$S$14</f>
        <v>7.9824999999999993E-2</v>
      </c>
      <c r="I46" s="527">
        <f>'27. rMCZ specific costs'!$S$14</f>
        <v>7.9824999999999993E-2</v>
      </c>
      <c r="J46" s="527">
        <f>'27. rMCZ specific costs'!$S$14</f>
        <v>7.9824999999999993E-2</v>
      </c>
      <c r="K46" s="527">
        <f>'27. rMCZ specific costs'!$S$14</f>
        <v>7.9824999999999993E-2</v>
      </c>
      <c r="L46" s="527">
        <f>'27. rMCZ specific costs'!$S$14</f>
        <v>7.9824999999999993E-2</v>
      </c>
      <c r="M46" s="527">
        <f>'27. rMCZ specific costs'!$S$14</f>
        <v>7.9824999999999993E-2</v>
      </c>
      <c r="N46" s="527">
        <f>'27. rMCZ specific costs'!$S$14</f>
        <v>7.9824999999999993E-2</v>
      </c>
      <c r="O46" s="527">
        <f>'27. rMCZ specific costs'!$S$14</f>
        <v>7.9824999999999993E-2</v>
      </c>
      <c r="P46" s="527">
        <f>'27. rMCZ specific costs'!$S$14</f>
        <v>7.9824999999999993E-2</v>
      </c>
      <c r="Q46" s="527">
        <f>'27. rMCZ specific costs'!$S$14</f>
        <v>7.9824999999999993E-2</v>
      </c>
      <c r="R46" s="527">
        <f>'27. rMCZ specific costs'!$S$14</f>
        <v>7.9824999999999993E-2</v>
      </c>
      <c r="S46" s="527">
        <f>'27. rMCZ specific costs'!$S$14</f>
        <v>7.9824999999999993E-2</v>
      </c>
      <c r="T46" s="527">
        <f>'27. rMCZ specific costs'!$S$14</f>
        <v>7.9824999999999993E-2</v>
      </c>
      <c r="U46" s="527">
        <f>'27. rMCZ specific costs'!$S$14</f>
        <v>7.9824999999999993E-2</v>
      </c>
      <c r="V46" s="527">
        <f>'27. rMCZ specific costs'!$S$14</f>
        <v>7.9824999999999993E-2</v>
      </c>
      <c r="W46" s="543">
        <f>SUM(C46:V46)</f>
        <v>1.5965000000000003</v>
      </c>
      <c r="X46" s="528">
        <f>W46/20</f>
        <v>7.9825000000000007E-2</v>
      </c>
    </row>
    <row r="47" spans="1:24" s="358" customFormat="1">
      <c r="A47" s="126"/>
      <c r="B47" s="567" t="s">
        <v>144</v>
      </c>
      <c r="C47" s="549">
        <f t="shared" ref="C47:X47" si="10">SUM(C45:C46)</f>
        <v>7.9824999999999993E-2</v>
      </c>
      <c r="D47" s="549">
        <f t="shared" si="10"/>
        <v>7.9824999999999993E-2</v>
      </c>
      <c r="E47" s="549">
        <f t="shared" si="10"/>
        <v>7.9824999999999993E-2</v>
      </c>
      <c r="F47" s="549">
        <f t="shared" si="10"/>
        <v>7.9824999999999993E-2</v>
      </c>
      <c r="G47" s="549">
        <f t="shared" si="10"/>
        <v>7.9824999999999993E-2</v>
      </c>
      <c r="H47" s="549">
        <f t="shared" si="10"/>
        <v>7.9824999999999993E-2</v>
      </c>
      <c r="I47" s="549">
        <f t="shared" si="10"/>
        <v>7.9824999999999993E-2</v>
      </c>
      <c r="J47" s="549">
        <f t="shared" si="10"/>
        <v>7.9824999999999993E-2</v>
      </c>
      <c r="K47" s="549">
        <f t="shared" si="10"/>
        <v>7.9824999999999993E-2</v>
      </c>
      <c r="L47" s="549">
        <f t="shared" si="10"/>
        <v>7.9824999999999993E-2</v>
      </c>
      <c r="M47" s="549">
        <f t="shared" si="10"/>
        <v>7.9824999999999993E-2</v>
      </c>
      <c r="N47" s="549">
        <f t="shared" si="10"/>
        <v>7.9824999999999993E-2</v>
      </c>
      <c r="O47" s="549">
        <f t="shared" si="10"/>
        <v>7.9824999999999993E-2</v>
      </c>
      <c r="P47" s="549">
        <f t="shared" si="10"/>
        <v>7.9824999999999993E-2</v>
      </c>
      <c r="Q47" s="549">
        <f t="shared" si="10"/>
        <v>7.9824999999999993E-2</v>
      </c>
      <c r="R47" s="549">
        <f t="shared" si="10"/>
        <v>7.9824999999999993E-2</v>
      </c>
      <c r="S47" s="549">
        <f t="shared" si="10"/>
        <v>7.9824999999999993E-2</v>
      </c>
      <c r="T47" s="549">
        <f t="shared" si="10"/>
        <v>7.9824999999999993E-2</v>
      </c>
      <c r="U47" s="549">
        <f t="shared" si="10"/>
        <v>7.9824999999999993E-2</v>
      </c>
      <c r="V47" s="549">
        <f t="shared" si="10"/>
        <v>7.9824999999999993E-2</v>
      </c>
      <c r="W47" s="544">
        <f t="shared" si="10"/>
        <v>1.5965000000000003</v>
      </c>
      <c r="X47" s="131">
        <f t="shared" si="10"/>
        <v>7.9825000000000007E-2</v>
      </c>
    </row>
    <row r="48" spans="1:24" s="358" customFormat="1">
      <c r="A48" s="129"/>
      <c r="B48" s="472" t="s">
        <v>146</v>
      </c>
      <c r="C48" s="530">
        <v>0.96618357487922713</v>
      </c>
      <c r="D48" s="530">
        <v>0.93351070036640305</v>
      </c>
      <c r="E48" s="530">
        <v>0.90194270566802237</v>
      </c>
      <c r="F48" s="530">
        <v>0.87144222769857238</v>
      </c>
      <c r="G48" s="530">
        <v>0.84197316685852419</v>
      </c>
      <c r="H48" s="530">
        <v>0.81350064430775282</v>
      </c>
      <c r="I48" s="530">
        <v>0.78599096068381913</v>
      </c>
      <c r="J48" s="530">
        <v>0.75941155621625056</v>
      </c>
      <c r="K48" s="530">
        <v>0.73373097218961414</v>
      </c>
      <c r="L48" s="530">
        <v>0.70891881370977217</v>
      </c>
      <c r="M48" s="530">
        <v>0.68494571372924851</v>
      </c>
      <c r="N48" s="530">
        <v>0.66178329828912896</v>
      </c>
      <c r="O48" s="530">
        <v>0.63940415293635666</v>
      </c>
      <c r="P48" s="530">
        <v>0.61778179027667302</v>
      </c>
      <c r="Q48" s="530">
        <v>0.59689061862480497</v>
      </c>
      <c r="R48" s="530">
        <v>0.57670591171478747</v>
      </c>
      <c r="S48" s="530">
        <v>0.55720377943457733</v>
      </c>
      <c r="T48" s="530">
        <v>0.53836113955031628</v>
      </c>
      <c r="U48" s="530">
        <v>0.52015569038677911</v>
      </c>
      <c r="V48" s="530">
        <v>0.50256588443167061</v>
      </c>
      <c r="W48" s="543"/>
      <c r="X48" s="531"/>
    </row>
    <row r="49" spans="1:24" s="358" customFormat="1">
      <c r="A49" s="135"/>
      <c r="B49" s="568" t="s">
        <v>1069</v>
      </c>
      <c r="C49" s="136">
        <f t="shared" ref="C49:V49" si="11">C48*C47</f>
        <v>7.7125603864734299E-2</v>
      </c>
      <c r="D49" s="136">
        <f t="shared" si="11"/>
        <v>7.4517491656748119E-2</v>
      </c>
      <c r="E49" s="136">
        <f t="shared" si="11"/>
        <v>7.1997576479949879E-2</v>
      </c>
      <c r="F49" s="136">
        <f t="shared" si="11"/>
        <v>6.9562875826038539E-2</v>
      </c>
      <c r="G49" s="136">
        <f t="shared" si="11"/>
        <v>6.7210508044481684E-2</v>
      </c>
      <c r="H49" s="136">
        <f t="shared" si="11"/>
        <v>6.4937688931866369E-2</v>
      </c>
      <c r="I49" s="136">
        <f t="shared" si="11"/>
        <v>6.2741728436585861E-2</v>
      </c>
      <c r="J49" s="136">
        <f t="shared" si="11"/>
        <v>6.0620027474962195E-2</v>
      </c>
      <c r="K49" s="136">
        <f t="shared" si="11"/>
        <v>5.8570074855035945E-2</v>
      </c>
      <c r="L49" s="136">
        <f t="shared" si="11"/>
        <v>5.6589444304382557E-2</v>
      </c>
      <c r="M49" s="136">
        <f t="shared" si="11"/>
        <v>5.4675791598437259E-2</v>
      </c>
      <c r="N49" s="136">
        <f t="shared" si="11"/>
        <v>5.2826851785929718E-2</v>
      </c>
      <c r="O49" s="136">
        <f t="shared" si="11"/>
        <v>5.1040436508144667E-2</v>
      </c>
      <c r="P49" s="136">
        <f t="shared" si="11"/>
        <v>4.9314431408835416E-2</v>
      </c>
      <c r="Q49" s="136">
        <f t="shared" si="11"/>
        <v>4.7646793631725054E-2</v>
      </c>
      <c r="R49" s="136">
        <f t="shared" si="11"/>
        <v>4.6035549402632908E-2</v>
      </c>
      <c r="S49" s="136">
        <f t="shared" si="11"/>
        <v>4.4478791693365133E-2</v>
      </c>
      <c r="T49" s="136">
        <f t="shared" si="11"/>
        <v>4.2974677964603997E-2</v>
      </c>
      <c r="U49" s="136">
        <f t="shared" si="11"/>
        <v>4.1521427985124641E-2</v>
      </c>
      <c r="V49" s="136">
        <f t="shared" si="11"/>
        <v>4.0117321724758105E-2</v>
      </c>
      <c r="W49" s="564">
        <f>SUM(C49:V49)</f>
        <v>1.1345050935783425</v>
      </c>
      <c r="X49" s="137"/>
    </row>
    <row r="50" spans="1:24" s="358" customFormat="1">
      <c r="A50" s="126" t="s">
        <v>1081</v>
      </c>
      <c r="B50" s="138"/>
      <c r="C50" s="132"/>
      <c r="D50" s="132"/>
      <c r="E50" s="132"/>
      <c r="F50" s="132"/>
      <c r="G50" s="132"/>
      <c r="H50" s="132"/>
      <c r="I50" s="132"/>
      <c r="J50" s="132"/>
      <c r="K50" s="132"/>
      <c r="L50" s="132"/>
      <c r="M50" s="132"/>
      <c r="N50" s="132"/>
      <c r="O50" s="132"/>
      <c r="P50" s="132"/>
      <c r="Q50" s="132"/>
      <c r="R50" s="132"/>
      <c r="S50" s="132"/>
      <c r="T50" s="132"/>
      <c r="U50" s="132"/>
      <c r="V50" s="132"/>
      <c r="W50" s="544"/>
      <c r="X50" s="131"/>
    </row>
    <row r="51" spans="1:24" s="358" customFormat="1" ht="38.25">
      <c r="A51" s="560" t="s">
        <v>1093</v>
      </c>
      <c r="B51" s="138"/>
      <c r="C51" s="132"/>
      <c r="D51" s="132"/>
      <c r="E51" s="132"/>
      <c r="F51" s="132"/>
      <c r="G51" s="132"/>
      <c r="H51" s="132"/>
      <c r="I51" s="132"/>
      <c r="J51" s="132"/>
      <c r="K51" s="132"/>
      <c r="L51" s="132"/>
      <c r="M51" s="132"/>
      <c r="N51" s="132"/>
      <c r="O51" s="132"/>
      <c r="P51" s="132"/>
      <c r="Q51" s="132"/>
      <c r="R51" s="132"/>
      <c r="S51" s="132"/>
      <c r="T51" s="132"/>
      <c r="U51" s="132"/>
      <c r="V51" s="132"/>
      <c r="W51" s="544"/>
      <c r="X51" s="131"/>
    </row>
    <row r="52" spans="1:24" s="358" customFormat="1">
      <c r="A52" s="126"/>
      <c r="B52" s="134" t="s">
        <v>207</v>
      </c>
      <c r="C52" s="527">
        <f>'27. rMCZ specific costs'!R15</f>
        <v>0</v>
      </c>
      <c r="D52" s="527">
        <v>0</v>
      </c>
      <c r="E52" s="527">
        <v>0</v>
      </c>
      <c r="F52" s="527">
        <v>0</v>
      </c>
      <c r="G52" s="527">
        <v>0</v>
      </c>
      <c r="H52" s="527">
        <v>0</v>
      </c>
      <c r="I52" s="527">
        <v>0</v>
      </c>
      <c r="J52" s="527">
        <v>0</v>
      </c>
      <c r="K52" s="527">
        <v>0</v>
      </c>
      <c r="L52" s="527">
        <v>0</v>
      </c>
      <c r="M52" s="527">
        <v>0</v>
      </c>
      <c r="N52" s="527">
        <v>0</v>
      </c>
      <c r="O52" s="527">
        <v>0</v>
      </c>
      <c r="P52" s="527">
        <v>0</v>
      </c>
      <c r="Q52" s="527">
        <v>0</v>
      </c>
      <c r="R52" s="527">
        <v>0</v>
      </c>
      <c r="S52" s="527">
        <v>0</v>
      </c>
      <c r="T52" s="527">
        <v>0</v>
      </c>
      <c r="U52" s="527">
        <v>0</v>
      </c>
      <c r="V52" s="527">
        <v>0</v>
      </c>
      <c r="W52" s="543">
        <f>SUM(C52:V52)</f>
        <v>0</v>
      </c>
      <c r="X52" s="528">
        <f>W52/20</f>
        <v>0</v>
      </c>
    </row>
    <row r="53" spans="1:24" s="358" customFormat="1">
      <c r="A53" s="126"/>
      <c r="B53" s="134" t="s">
        <v>208</v>
      </c>
      <c r="C53" s="527">
        <f>'27. rMCZ specific costs'!$S$15</f>
        <v>7.9824999999999993E-2</v>
      </c>
      <c r="D53" s="527">
        <f>'27. rMCZ specific costs'!$S$15</f>
        <v>7.9824999999999993E-2</v>
      </c>
      <c r="E53" s="527">
        <f>'27. rMCZ specific costs'!$S$15</f>
        <v>7.9824999999999993E-2</v>
      </c>
      <c r="F53" s="527">
        <f>'27. rMCZ specific costs'!$S$15</f>
        <v>7.9824999999999993E-2</v>
      </c>
      <c r="G53" s="527">
        <f>'27. rMCZ specific costs'!$S$15</f>
        <v>7.9824999999999993E-2</v>
      </c>
      <c r="H53" s="527">
        <f>'27. rMCZ specific costs'!$S$15</f>
        <v>7.9824999999999993E-2</v>
      </c>
      <c r="I53" s="527">
        <f>'27. rMCZ specific costs'!$S$15</f>
        <v>7.9824999999999993E-2</v>
      </c>
      <c r="J53" s="527">
        <f>'27. rMCZ specific costs'!$S$15</f>
        <v>7.9824999999999993E-2</v>
      </c>
      <c r="K53" s="527">
        <f>'27. rMCZ specific costs'!$S$15</f>
        <v>7.9824999999999993E-2</v>
      </c>
      <c r="L53" s="527">
        <f>'27. rMCZ specific costs'!$S$15</f>
        <v>7.9824999999999993E-2</v>
      </c>
      <c r="M53" s="527">
        <f>'27. rMCZ specific costs'!$S$15</f>
        <v>7.9824999999999993E-2</v>
      </c>
      <c r="N53" s="527">
        <f>'27. rMCZ specific costs'!$S$15</f>
        <v>7.9824999999999993E-2</v>
      </c>
      <c r="O53" s="527">
        <f>'27. rMCZ specific costs'!$S$15</f>
        <v>7.9824999999999993E-2</v>
      </c>
      <c r="P53" s="527">
        <f>'27. rMCZ specific costs'!$S$15</f>
        <v>7.9824999999999993E-2</v>
      </c>
      <c r="Q53" s="527">
        <f>'27. rMCZ specific costs'!$S$15</f>
        <v>7.9824999999999993E-2</v>
      </c>
      <c r="R53" s="527">
        <f>'27. rMCZ specific costs'!$S$15</f>
        <v>7.9824999999999993E-2</v>
      </c>
      <c r="S53" s="527">
        <f>'27. rMCZ specific costs'!$S$15</f>
        <v>7.9824999999999993E-2</v>
      </c>
      <c r="T53" s="527">
        <f>'27. rMCZ specific costs'!$S$15</f>
        <v>7.9824999999999993E-2</v>
      </c>
      <c r="U53" s="527">
        <f>'27. rMCZ specific costs'!$S$15</f>
        <v>7.9824999999999993E-2</v>
      </c>
      <c r="V53" s="527">
        <f>'27. rMCZ specific costs'!$S$15</f>
        <v>7.9824999999999993E-2</v>
      </c>
      <c r="W53" s="543">
        <f>SUM(C53:V53)</f>
        <v>1.5965000000000003</v>
      </c>
      <c r="X53" s="528">
        <f>W53/20</f>
        <v>7.9825000000000007E-2</v>
      </c>
    </row>
    <row r="54" spans="1:24" s="358" customFormat="1">
      <c r="A54" s="126"/>
      <c r="B54" s="567" t="s">
        <v>144</v>
      </c>
      <c r="C54" s="549">
        <f t="shared" ref="C54:X54" si="12">SUM(C52:C53)</f>
        <v>7.9824999999999993E-2</v>
      </c>
      <c r="D54" s="549">
        <f t="shared" si="12"/>
        <v>7.9824999999999993E-2</v>
      </c>
      <c r="E54" s="549">
        <f t="shared" si="12"/>
        <v>7.9824999999999993E-2</v>
      </c>
      <c r="F54" s="549">
        <f t="shared" si="12"/>
        <v>7.9824999999999993E-2</v>
      </c>
      <c r="G54" s="549">
        <f t="shared" si="12"/>
        <v>7.9824999999999993E-2</v>
      </c>
      <c r="H54" s="549">
        <f t="shared" si="12"/>
        <v>7.9824999999999993E-2</v>
      </c>
      <c r="I54" s="549">
        <f t="shared" si="12"/>
        <v>7.9824999999999993E-2</v>
      </c>
      <c r="J54" s="549">
        <f t="shared" si="12"/>
        <v>7.9824999999999993E-2</v>
      </c>
      <c r="K54" s="549">
        <f t="shared" si="12"/>
        <v>7.9824999999999993E-2</v>
      </c>
      <c r="L54" s="549">
        <f t="shared" si="12"/>
        <v>7.9824999999999993E-2</v>
      </c>
      <c r="M54" s="549">
        <f t="shared" si="12"/>
        <v>7.9824999999999993E-2</v>
      </c>
      <c r="N54" s="549">
        <f t="shared" si="12"/>
        <v>7.9824999999999993E-2</v>
      </c>
      <c r="O54" s="549">
        <f t="shared" si="12"/>
        <v>7.9824999999999993E-2</v>
      </c>
      <c r="P54" s="549">
        <f t="shared" si="12"/>
        <v>7.9824999999999993E-2</v>
      </c>
      <c r="Q54" s="549">
        <f t="shared" si="12"/>
        <v>7.9824999999999993E-2</v>
      </c>
      <c r="R54" s="549">
        <f t="shared" si="12"/>
        <v>7.9824999999999993E-2</v>
      </c>
      <c r="S54" s="549">
        <f t="shared" si="12"/>
        <v>7.9824999999999993E-2</v>
      </c>
      <c r="T54" s="549">
        <f t="shared" si="12"/>
        <v>7.9824999999999993E-2</v>
      </c>
      <c r="U54" s="549">
        <f t="shared" si="12"/>
        <v>7.9824999999999993E-2</v>
      </c>
      <c r="V54" s="549">
        <f t="shared" si="12"/>
        <v>7.9824999999999993E-2</v>
      </c>
      <c r="W54" s="544">
        <f t="shared" si="12"/>
        <v>1.5965000000000003</v>
      </c>
      <c r="X54" s="131">
        <f t="shared" si="12"/>
        <v>7.9825000000000007E-2</v>
      </c>
    </row>
    <row r="55" spans="1:24" s="358" customFormat="1">
      <c r="A55" s="129"/>
      <c r="B55" s="472" t="s">
        <v>146</v>
      </c>
      <c r="C55" s="530">
        <v>0.96618357487922713</v>
      </c>
      <c r="D55" s="530">
        <v>0.93351070036640305</v>
      </c>
      <c r="E55" s="530">
        <v>0.90194270566802237</v>
      </c>
      <c r="F55" s="530">
        <v>0.87144222769857238</v>
      </c>
      <c r="G55" s="530">
        <v>0.84197316685852419</v>
      </c>
      <c r="H55" s="530">
        <v>0.81350064430775282</v>
      </c>
      <c r="I55" s="530">
        <v>0.78599096068381913</v>
      </c>
      <c r="J55" s="530">
        <v>0.75941155621625056</v>
      </c>
      <c r="K55" s="530">
        <v>0.73373097218961414</v>
      </c>
      <c r="L55" s="530">
        <v>0.70891881370977217</v>
      </c>
      <c r="M55" s="530">
        <v>0.68494571372924851</v>
      </c>
      <c r="N55" s="530">
        <v>0.66178329828912896</v>
      </c>
      <c r="O55" s="530">
        <v>0.63940415293635666</v>
      </c>
      <c r="P55" s="530">
        <v>0.61778179027667302</v>
      </c>
      <c r="Q55" s="530">
        <v>0.59689061862480497</v>
      </c>
      <c r="R55" s="530">
        <v>0.57670591171478747</v>
      </c>
      <c r="S55" s="530">
        <v>0.55720377943457733</v>
      </c>
      <c r="T55" s="530">
        <v>0.53836113955031628</v>
      </c>
      <c r="U55" s="530">
        <v>0.52015569038677911</v>
      </c>
      <c r="V55" s="530">
        <v>0.50256588443167061</v>
      </c>
      <c r="W55" s="543"/>
      <c r="X55" s="531"/>
    </row>
    <row r="56" spans="1:24" s="358" customFormat="1">
      <c r="A56" s="135"/>
      <c r="B56" s="568" t="s">
        <v>1069</v>
      </c>
      <c r="C56" s="136">
        <f t="shared" ref="C56:V56" si="13">C55*C54</f>
        <v>7.7125603864734299E-2</v>
      </c>
      <c r="D56" s="136">
        <f t="shared" si="13"/>
        <v>7.4517491656748119E-2</v>
      </c>
      <c r="E56" s="136">
        <f t="shared" si="13"/>
        <v>7.1997576479949879E-2</v>
      </c>
      <c r="F56" s="136">
        <f t="shared" si="13"/>
        <v>6.9562875826038539E-2</v>
      </c>
      <c r="G56" s="136">
        <f t="shared" si="13"/>
        <v>6.7210508044481684E-2</v>
      </c>
      <c r="H56" s="136">
        <f t="shared" si="13"/>
        <v>6.4937688931866369E-2</v>
      </c>
      <c r="I56" s="136">
        <f t="shared" si="13"/>
        <v>6.2741728436585861E-2</v>
      </c>
      <c r="J56" s="136">
        <f t="shared" si="13"/>
        <v>6.0620027474962195E-2</v>
      </c>
      <c r="K56" s="136">
        <f t="shared" si="13"/>
        <v>5.8570074855035945E-2</v>
      </c>
      <c r="L56" s="136">
        <f t="shared" si="13"/>
        <v>5.6589444304382557E-2</v>
      </c>
      <c r="M56" s="136">
        <f t="shared" si="13"/>
        <v>5.4675791598437259E-2</v>
      </c>
      <c r="N56" s="136">
        <f t="shared" si="13"/>
        <v>5.2826851785929718E-2</v>
      </c>
      <c r="O56" s="136">
        <f t="shared" si="13"/>
        <v>5.1040436508144667E-2</v>
      </c>
      <c r="P56" s="136">
        <f t="shared" si="13"/>
        <v>4.9314431408835416E-2</v>
      </c>
      <c r="Q56" s="136">
        <f t="shared" si="13"/>
        <v>4.7646793631725054E-2</v>
      </c>
      <c r="R56" s="136">
        <f t="shared" si="13"/>
        <v>4.6035549402632908E-2</v>
      </c>
      <c r="S56" s="136">
        <f t="shared" si="13"/>
        <v>4.4478791693365133E-2</v>
      </c>
      <c r="T56" s="136">
        <f t="shared" si="13"/>
        <v>4.2974677964603997E-2</v>
      </c>
      <c r="U56" s="136">
        <f t="shared" si="13"/>
        <v>4.1521427985124641E-2</v>
      </c>
      <c r="V56" s="136">
        <f t="shared" si="13"/>
        <v>4.0117321724758105E-2</v>
      </c>
      <c r="W56" s="564">
        <f>SUM(C56:V56)</f>
        <v>1.1345050935783425</v>
      </c>
      <c r="X56" s="137"/>
    </row>
    <row r="57" spans="1:24" s="358" customFormat="1">
      <c r="A57" s="126" t="s">
        <v>1081</v>
      </c>
      <c r="B57" s="138"/>
      <c r="C57" s="132"/>
      <c r="D57" s="132"/>
      <c r="E57" s="132"/>
      <c r="F57" s="132"/>
      <c r="G57" s="132"/>
      <c r="H57" s="132"/>
      <c r="I57" s="132"/>
      <c r="J57" s="132"/>
      <c r="K57" s="132"/>
      <c r="L57" s="132"/>
      <c r="M57" s="132"/>
      <c r="N57" s="132"/>
      <c r="O57" s="132"/>
      <c r="P57" s="132"/>
      <c r="Q57" s="132"/>
      <c r="R57" s="132"/>
      <c r="S57" s="132"/>
      <c r="T57" s="132"/>
      <c r="U57" s="132"/>
      <c r="V57" s="132"/>
      <c r="W57" s="544"/>
      <c r="X57" s="131"/>
    </row>
    <row r="58" spans="1:24" s="358" customFormat="1" ht="25.5">
      <c r="A58" s="560" t="s">
        <v>941</v>
      </c>
      <c r="B58" s="138"/>
      <c r="C58" s="132"/>
      <c r="D58" s="132"/>
      <c r="E58" s="132"/>
      <c r="F58" s="132"/>
      <c r="G58" s="132"/>
      <c r="H58" s="132"/>
      <c r="I58" s="132"/>
      <c r="J58" s="132"/>
      <c r="K58" s="132"/>
      <c r="L58" s="132"/>
      <c r="M58" s="132"/>
      <c r="N58" s="132"/>
      <c r="O58" s="132"/>
      <c r="P58" s="132"/>
      <c r="Q58" s="132"/>
      <c r="R58" s="132"/>
      <c r="S58" s="132"/>
      <c r="T58" s="132"/>
      <c r="U58" s="132"/>
      <c r="V58" s="132"/>
      <c r="W58" s="544"/>
      <c r="X58" s="131"/>
    </row>
    <row r="59" spans="1:24" s="358" customFormat="1">
      <c r="A59" s="126"/>
      <c r="B59" s="134" t="s">
        <v>207</v>
      </c>
      <c r="C59" s="527">
        <f>'27. rMCZ specific costs'!R16</f>
        <v>0</v>
      </c>
      <c r="D59" s="527">
        <v>0</v>
      </c>
      <c r="E59" s="527">
        <v>0</v>
      </c>
      <c r="F59" s="527">
        <v>0</v>
      </c>
      <c r="G59" s="527">
        <v>0</v>
      </c>
      <c r="H59" s="527">
        <v>0</v>
      </c>
      <c r="I59" s="527">
        <v>0</v>
      </c>
      <c r="J59" s="527">
        <v>0</v>
      </c>
      <c r="K59" s="527">
        <v>0</v>
      </c>
      <c r="L59" s="527">
        <v>0</v>
      </c>
      <c r="M59" s="527">
        <v>0</v>
      </c>
      <c r="N59" s="527">
        <v>0</v>
      </c>
      <c r="O59" s="527">
        <v>0</v>
      </c>
      <c r="P59" s="527">
        <v>0</v>
      </c>
      <c r="Q59" s="527">
        <v>0</v>
      </c>
      <c r="R59" s="527">
        <v>0</v>
      </c>
      <c r="S59" s="527">
        <v>0</v>
      </c>
      <c r="T59" s="527">
        <v>0</v>
      </c>
      <c r="U59" s="527">
        <v>0</v>
      </c>
      <c r="V59" s="527">
        <v>0</v>
      </c>
      <c r="W59" s="543">
        <f>SUM(C59:V59)</f>
        <v>0</v>
      </c>
      <c r="X59" s="528">
        <f>W59/20</f>
        <v>0</v>
      </c>
    </row>
    <row r="60" spans="1:24" s="358" customFormat="1">
      <c r="A60" s="126"/>
      <c r="B60" s="134" t="s">
        <v>208</v>
      </c>
      <c r="C60" s="527">
        <f>'27. rMCZ specific costs'!$S$16</f>
        <v>7.9824999999999993E-2</v>
      </c>
      <c r="D60" s="527">
        <f>'27. rMCZ specific costs'!$S$16</f>
        <v>7.9824999999999993E-2</v>
      </c>
      <c r="E60" s="527">
        <f>'27. rMCZ specific costs'!$S$16</f>
        <v>7.9824999999999993E-2</v>
      </c>
      <c r="F60" s="527">
        <f>'27. rMCZ specific costs'!$S$16</f>
        <v>7.9824999999999993E-2</v>
      </c>
      <c r="G60" s="527">
        <f>'27. rMCZ specific costs'!$S$16</f>
        <v>7.9824999999999993E-2</v>
      </c>
      <c r="H60" s="527">
        <f>'27. rMCZ specific costs'!$S$16</f>
        <v>7.9824999999999993E-2</v>
      </c>
      <c r="I60" s="527">
        <f>'27. rMCZ specific costs'!$S$16</f>
        <v>7.9824999999999993E-2</v>
      </c>
      <c r="J60" s="527">
        <f>'27. rMCZ specific costs'!$S$16</f>
        <v>7.9824999999999993E-2</v>
      </c>
      <c r="K60" s="527">
        <f>'27. rMCZ specific costs'!$S$16</f>
        <v>7.9824999999999993E-2</v>
      </c>
      <c r="L60" s="527">
        <f>'27. rMCZ specific costs'!$S$16</f>
        <v>7.9824999999999993E-2</v>
      </c>
      <c r="M60" s="527">
        <f>'27. rMCZ specific costs'!$S$16</f>
        <v>7.9824999999999993E-2</v>
      </c>
      <c r="N60" s="527">
        <f>'27. rMCZ specific costs'!$S$16</f>
        <v>7.9824999999999993E-2</v>
      </c>
      <c r="O60" s="527">
        <f>'27. rMCZ specific costs'!$S$16</f>
        <v>7.9824999999999993E-2</v>
      </c>
      <c r="P60" s="527">
        <f>'27. rMCZ specific costs'!$S$16</f>
        <v>7.9824999999999993E-2</v>
      </c>
      <c r="Q60" s="527">
        <f>'27. rMCZ specific costs'!$S$16</f>
        <v>7.9824999999999993E-2</v>
      </c>
      <c r="R60" s="527">
        <f>'27. rMCZ specific costs'!$S$16</f>
        <v>7.9824999999999993E-2</v>
      </c>
      <c r="S60" s="527">
        <f>'27. rMCZ specific costs'!$S$16</f>
        <v>7.9824999999999993E-2</v>
      </c>
      <c r="T60" s="527">
        <f>'27. rMCZ specific costs'!$S$16</f>
        <v>7.9824999999999993E-2</v>
      </c>
      <c r="U60" s="527">
        <f>'27. rMCZ specific costs'!$S$16</f>
        <v>7.9824999999999993E-2</v>
      </c>
      <c r="V60" s="527">
        <f>'27. rMCZ specific costs'!$S$16</f>
        <v>7.9824999999999993E-2</v>
      </c>
      <c r="W60" s="543">
        <f>SUM(C60:V60)</f>
        <v>1.5965000000000003</v>
      </c>
      <c r="X60" s="528">
        <f>W60/20</f>
        <v>7.9825000000000007E-2</v>
      </c>
    </row>
    <row r="61" spans="1:24" s="358" customFormat="1">
      <c r="A61" s="126"/>
      <c r="B61" s="567" t="s">
        <v>144</v>
      </c>
      <c r="C61" s="549">
        <f t="shared" ref="C61:X61" si="14">SUM(C59:C60)</f>
        <v>7.9824999999999993E-2</v>
      </c>
      <c r="D61" s="549">
        <f t="shared" si="14"/>
        <v>7.9824999999999993E-2</v>
      </c>
      <c r="E61" s="549">
        <f t="shared" si="14"/>
        <v>7.9824999999999993E-2</v>
      </c>
      <c r="F61" s="549">
        <f t="shared" si="14"/>
        <v>7.9824999999999993E-2</v>
      </c>
      <c r="G61" s="549">
        <f t="shared" si="14"/>
        <v>7.9824999999999993E-2</v>
      </c>
      <c r="H61" s="549">
        <f t="shared" si="14"/>
        <v>7.9824999999999993E-2</v>
      </c>
      <c r="I61" s="549">
        <f t="shared" si="14"/>
        <v>7.9824999999999993E-2</v>
      </c>
      <c r="J61" s="549">
        <f t="shared" si="14"/>
        <v>7.9824999999999993E-2</v>
      </c>
      <c r="K61" s="549">
        <f t="shared" si="14"/>
        <v>7.9824999999999993E-2</v>
      </c>
      <c r="L61" s="549">
        <f t="shared" si="14"/>
        <v>7.9824999999999993E-2</v>
      </c>
      <c r="M61" s="549">
        <f t="shared" si="14"/>
        <v>7.9824999999999993E-2</v>
      </c>
      <c r="N61" s="549">
        <f t="shared" si="14"/>
        <v>7.9824999999999993E-2</v>
      </c>
      <c r="O61" s="549">
        <f t="shared" si="14"/>
        <v>7.9824999999999993E-2</v>
      </c>
      <c r="P61" s="549">
        <f t="shared" si="14"/>
        <v>7.9824999999999993E-2</v>
      </c>
      <c r="Q61" s="549">
        <f t="shared" si="14"/>
        <v>7.9824999999999993E-2</v>
      </c>
      <c r="R61" s="549">
        <f t="shared" si="14"/>
        <v>7.9824999999999993E-2</v>
      </c>
      <c r="S61" s="549">
        <f t="shared" si="14"/>
        <v>7.9824999999999993E-2</v>
      </c>
      <c r="T61" s="549">
        <f t="shared" si="14"/>
        <v>7.9824999999999993E-2</v>
      </c>
      <c r="U61" s="549">
        <f t="shared" si="14"/>
        <v>7.9824999999999993E-2</v>
      </c>
      <c r="V61" s="549">
        <f t="shared" si="14"/>
        <v>7.9824999999999993E-2</v>
      </c>
      <c r="W61" s="544">
        <f t="shared" si="14"/>
        <v>1.5965000000000003</v>
      </c>
      <c r="X61" s="131">
        <f t="shared" si="14"/>
        <v>7.9825000000000007E-2</v>
      </c>
    </row>
    <row r="62" spans="1:24" s="358" customFormat="1">
      <c r="A62" s="129"/>
      <c r="B62" s="472" t="s">
        <v>146</v>
      </c>
      <c r="C62" s="530">
        <v>0.96618357487922713</v>
      </c>
      <c r="D62" s="530">
        <v>0.93351070036640305</v>
      </c>
      <c r="E62" s="530">
        <v>0.90194270566802237</v>
      </c>
      <c r="F62" s="530">
        <v>0.87144222769857238</v>
      </c>
      <c r="G62" s="530">
        <v>0.84197316685852419</v>
      </c>
      <c r="H62" s="530">
        <v>0.81350064430775282</v>
      </c>
      <c r="I62" s="530">
        <v>0.78599096068381913</v>
      </c>
      <c r="J62" s="530">
        <v>0.75941155621625056</v>
      </c>
      <c r="K62" s="530">
        <v>0.73373097218961414</v>
      </c>
      <c r="L62" s="530">
        <v>0.70891881370977217</v>
      </c>
      <c r="M62" s="530">
        <v>0.68494571372924851</v>
      </c>
      <c r="N62" s="530">
        <v>0.66178329828912896</v>
      </c>
      <c r="O62" s="530">
        <v>0.63940415293635666</v>
      </c>
      <c r="P62" s="530">
        <v>0.61778179027667302</v>
      </c>
      <c r="Q62" s="530">
        <v>0.59689061862480497</v>
      </c>
      <c r="R62" s="530">
        <v>0.57670591171478747</v>
      </c>
      <c r="S62" s="530">
        <v>0.55720377943457733</v>
      </c>
      <c r="T62" s="530">
        <v>0.53836113955031628</v>
      </c>
      <c r="U62" s="530">
        <v>0.52015569038677911</v>
      </c>
      <c r="V62" s="530">
        <v>0.50256588443167061</v>
      </c>
      <c r="W62" s="543"/>
      <c r="X62" s="531"/>
    </row>
    <row r="63" spans="1:24" s="358" customFormat="1">
      <c r="A63" s="135"/>
      <c r="B63" s="568" t="s">
        <v>1069</v>
      </c>
      <c r="C63" s="136">
        <f t="shared" ref="C63:V63" si="15">C62*C61</f>
        <v>7.7125603864734299E-2</v>
      </c>
      <c r="D63" s="136">
        <f t="shared" si="15"/>
        <v>7.4517491656748119E-2</v>
      </c>
      <c r="E63" s="136">
        <f t="shared" si="15"/>
        <v>7.1997576479949879E-2</v>
      </c>
      <c r="F63" s="136">
        <f t="shared" si="15"/>
        <v>6.9562875826038539E-2</v>
      </c>
      <c r="G63" s="136">
        <f t="shared" si="15"/>
        <v>6.7210508044481684E-2</v>
      </c>
      <c r="H63" s="136">
        <f t="shared" si="15"/>
        <v>6.4937688931866369E-2</v>
      </c>
      <c r="I63" s="136">
        <f t="shared" si="15"/>
        <v>6.2741728436585861E-2</v>
      </c>
      <c r="J63" s="136">
        <f t="shared" si="15"/>
        <v>6.0620027474962195E-2</v>
      </c>
      <c r="K63" s="136">
        <f t="shared" si="15"/>
        <v>5.8570074855035945E-2</v>
      </c>
      <c r="L63" s="136">
        <f t="shared" si="15"/>
        <v>5.6589444304382557E-2</v>
      </c>
      <c r="M63" s="136">
        <f t="shared" si="15"/>
        <v>5.4675791598437259E-2</v>
      </c>
      <c r="N63" s="136">
        <f t="shared" si="15"/>
        <v>5.2826851785929718E-2</v>
      </c>
      <c r="O63" s="136">
        <f t="shared" si="15"/>
        <v>5.1040436508144667E-2</v>
      </c>
      <c r="P63" s="136">
        <f t="shared" si="15"/>
        <v>4.9314431408835416E-2</v>
      </c>
      <c r="Q63" s="136">
        <f t="shared" si="15"/>
        <v>4.7646793631725054E-2</v>
      </c>
      <c r="R63" s="136">
        <f t="shared" si="15"/>
        <v>4.6035549402632908E-2</v>
      </c>
      <c r="S63" s="136">
        <f t="shared" si="15"/>
        <v>4.4478791693365133E-2</v>
      </c>
      <c r="T63" s="136">
        <f t="shared" si="15"/>
        <v>4.2974677964603997E-2</v>
      </c>
      <c r="U63" s="136">
        <f t="shared" si="15"/>
        <v>4.1521427985124641E-2</v>
      </c>
      <c r="V63" s="136">
        <f t="shared" si="15"/>
        <v>4.0117321724758105E-2</v>
      </c>
      <c r="W63" s="564">
        <f>SUM(C63:V63)</f>
        <v>1.1345050935783425</v>
      </c>
      <c r="X63" s="137"/>
    </row>
    <row r="64" spans="1:24" s="358" customFormat="1">
      <c r="A64" s="126" t="s">
        <v>1081</v>
      </c>
      <c r="B64" s="138"/>
      <c r="C64" s="132"/>
      <c r="D64" s="132"/>
      <c r="E64" s="132"/>
      <c r="F64" s="132"/>
      <c r="G64" s="132"/>
      <c r="H64" s="132"/>
      <c r="I64" s="132"/>
      <c r="J64" s="132"/>
      <c r="K64" s="132"/>
      <c r="L64" s="132"/>
      <c r="M64" s="132"/>
      <c r="N64" s="132"/>
      <c r="O64" s="132"/>
      <c r="P64" s="132"/>
      <c r="Q64" s="132"/>
      <c r="R64" s="132"/>
      <c r="S64" s="132"/>
      <c r="T64" s="132"/>
      <c r="U64" s="132"/>
      <c r="V64" s="132"/>
      <c r="W64" s="544"/>
      <c r="X64" s="131"/>
    </row>
    <row r="65" spans="1:24" s="358" customFormat="1" ht="38.25">
      <c r="A65" s="560" t="s">
        <v>1100</v>
      </c>
      <c r="B65" s="138"/>
      <c r="C65" s="132"/>
      <c r="D65" s="132"/>
      <c r="E65" s="132"/>
      <c r="F65" s="132"/>
      <c r="G65" s="132"/>
      <c r="H65" s="132"/>
      <c r="I65" s="132"/>
      <c r="J65" s="132"/>
      <c r="K65" s="132"/>
      <c r="L65" s="132"/>
      <c r="M65" s="132"/>
      <c r="N65" s="132"/>
      <c r="O65" s="132"/>
      <c r="P65" s="132"/>
      <c r="Q65" s="132"/>
      <c r="R65" s="132"/>
      <c r="S65" s="132"/>
      <c r="T65" s="132"/>
      <c r="U65" s="132"/>
      <c r="V65" s="132"/>
      <c r="W65" s="544"/>
      <c r="X65" s="131"/>
    </row>
    <row r="66" spans="1:24" s="358" customFormat="1">
      <c r="A66" s="126"/>
      <c r="B66" s="134" t="s">
        <v>207</v>
      </c>
      <c r="C66" s="527">
        <f>'27. rMCZ specific costs'!R17</f>
        <v>0</v>
      </c>
      <c r="D66" s="527">
        <v>0</v>
      </c>
      <c r="E66" s="527">
        <v>0</v>
      </c>
      <c r="F66" s="527">
        <v>0</v>
      </c>
      <c r="G66" s="527">
        <v>0</v>
      </c>
      <c r="H66" s="527">
        <v>0</v>
      </c>
      <c r="I66" s="527">
        <v>0</v>
      </c>
      <c r="J66" s="527">
        <v>0</v>
      </c>
      <c r="K66" s="527">
        <v>0</v>
      </c>
      <c r="L66" s="527">
        <v>0</v>
      </c>
      <c r="M66" s="527">
        <v>0</v>
      </c>
      <c r="N66" s="527">
        <v>0</v>
      </c>
      <c r="O66" s="527">
        <v>0</v>
      </c>
      <c r="P66" s="527">
        <v>0</v>
      </c>
      <c r="Q66" s="527">
        <v>0</v>
      </c>
      <c r="R66" s="527">
        <v>0</v>
      </c>
      <c r="S66" s="527">
        <v>0</v>
      </c>
      <c r="T66" s="527">
        <v>0</v>
      </c>
      <c r="U66" s="527">
        <v>0</v>
      </c>
      <c r="V66" s="527">
        <v>0</v>
      </c>
      <c r="W66" s="543">
        <f>SUM(C66:V66)</f>
        <v>0</v>
      </c>
      <c r="X66" s="528">
        <f>W66/20</f>
        <v>0</v>
      </c>
    </row>
    <row r="67" spans="1:24" s="358" customFormat="1">
      <c r="A67" s="126"/>
      <c r="B67" s="134" t="s">
        <v>208</v>
      </c>
      <c r="C67" s="527">
        <f>'27. rMCZ specific costs'!$S$17</f>
        <v>7.9824999999999993E-2</v>
      </c>
      <c r="D67" s="527">
        <f>'27. rMCZ specific costs'!$S$17</f>
        <v>7.9824999999999993E-2</v>
      </c>
      <c r="E67" s="527">
        <f>'27. rMCZ specific costs'!$S$17</f>
        <v>7.9824999999999993E-2</v>
      </c>
      <c r="F67" s="527">
        <f>'27. rMCZ specific costs'!$S$17</f>
        <v>7.9824999999999993E-2</v>
      </c>
      <c r="G67" s="527">
        <f>'27. rMCZ specific costs'!$S$17</f>
        <v>7.9824999999999993E-2</v>
      </c>
      <c r="H67" s="527">
        <f>'27. rMCZ specific costs'!$S$17</f>
        <v>7.9824999999999993E-2</v>
      </c>
      <c r="I67" s="527">
        <f>'27. rMCZ specific costs'!$S$17</f>
        <v>7.9824999999999993E-2</v>
      </c>
      <c r="J67" s="527">
        <f>'27. rMCZ specific costs'!$S$17</f>
        <v>7.9824999999999993E-2</v>
      </c>
      <c r="K67" s="527">
        <f>'27. rMCZ specific costs'!$S$17</f>
        <v>7.9824999999999993E-2</v>
      </c>
      <c r="L67" s="527">
        <f>'27. rMCZ specific costs'!$S$17</f>
        <v>7.9824999999999993E-2</v>
      </c>
      <c r="M67" s="527">
        <f>'27. rMCZ specific costs'!$S$17</f>
        <v>7.9824999999999993E-2</v>
      </c>
      <c r="N67" s="527">
        <f>'27. rMCZ specific costs'!$S$17</f>
        <v>7.9824999999999993E-2</v>
      </c>
      <c r="O67" s="527">
        <f>'27. rMCZ specific costs'!$S$17</f>
        <v>7.9824999999999993E-2</v>
      </c>
      <c r="P67" s="527">
        <f>'27. rMCZ specific costs'!$S$17</f>
        <v>7.9824999999999993E-2</v>
      </c>
      <c r="Q67" s="527">
        <f>'27. rMCZ specific costs'!$S$17</f>
        <v>7.9824999999999993E-2</v>
      </c>
      <c r="R67" s="527">
        <f>'27. rMCZ specific costs'!$S$17</f>
        <v>7.9824999999999993E-2</v>
      </c>
      <c r="S67" s="527">
        <f>'27. rMCZ specific costs'!$S$17</f>
        <v>7.9824999999999993E-2</v>
      </c>
      <c r="T67" s="527">
        <f>'27. rMCZ specific costs'!$S$17</f>
        <v>7.9824999999999993E-2</v>
      </c>
      <c r="U67" s="527">
        <f>'27. rMCZ specific costs'!$S$17</f>
        <v>7.9824999999999993E-2</v>
      </c>
      <c r="V67" s="527">
        <f>'27. rMCZ specific costs'!$S$17</f>
        <v>7.9824999999999993E-2</v>
      </c>
      <c r="W67" s="543">
        <f>SUM(C67:V67)</f>
        <v>1.5965000000000003</v>
      </c>
      <c r="X67" s="528">
        <f>W67/20</f>
        <v>7.9825000000000007E-2</v>
      </c>
    </row>
    <row r="68" spans="1:24" s="358" customFormat="1">
      <c r="A68" s="126"/>
      <c r="B68" s="567" t="s">
        <v>144</v>
      </c>
      <c r="C68" s="549">
        <f t="shared" ref="C68:X68" si="16">SUM(C66:C67)</f>
        <v>7.9824999999999993E-2</v>
      </c>
      <c r="D68" s="549">
        <f t="shared" si="16"/>
        <v>7.9824999999999993E-2</v>
      </c>
      <c r="E68" s="549">
        <f t="shared" si="16"/>
        <v>7.9824999999999993E-2</v>
      </c>
      <c r="F68" s="549">
        <f t="shared" si="16"/>
        <v>7.9824999999999993E-2</v>
      </c>
      <c r="G68" s="549">
        <f t="shared" si="16"/>
        <v>7.9824999999999993E-2</v>
      </c>
      <c r="H68" s="549">
        <f t="shared" si="16"/>
        <v>7.9824999999999993E-2</v>
      </c>
      <c r="I68" s="549">
        <f t="shared" si="16"/>
        <v>7.9824999999999993E-2</v>
      </c>
      <c r="J68" s="549">
        <f t="shared" si="16"/>
        <v>7.9824999999999993E-2</v>
      </c>
      <c r="K68" s="549">
        <f t="shared" si="16"/>
        <v>7.9824999999999993E-2</v>
      </c>
      <c r="L68" s="549">
        <f t="shared" si="16"/>
        <v>7.9824999999999993E-2</v>
      </c>
      <c r="M68" s="549">
        <f t="shared" si="16"/>
        <v>7.9824999999999993E-2</v>
      </c>
      <c r="N68" s="549">
        <f t="shared" si="16"/>
        <v>7.9824999999999993E-2</v>
      </c>
      <c r="O68" s="549">
        <f t="shared" si="16"/>
        <v>7.9824999999999993E-2</v>
      </c>
      <c r="P68" s="549">
        <f t="shared" si="16"/>
        <v>7.9824999999999993E-2</v>
      </c>
      <c r="Q68" s="549">
        <f t="shared" si="16"/>
        <v>7.9824999999999993E-2</v>
      </c>
      <c r="R68" s="549">
        <f t="shared" si="16"/>
        <v>7.9824999999999993E-2</v>
      </c>
      <c r="S68" s="549">
        <f t="shared" si="16"/>
        <v>7.9824999999999993E-2</v>
      </c>
      <c r="T68" s="549">
        <f t="shared" si="16"/>
        <v>7.9824999999999993E-2</v>
      </c>
      <c r="U68" s="549">
        <f t="shared" si="16"/>
        <v>7.9824999999999993E-2</v>
      </c>
      <c r="V68" s="549">
        <f t="shared" si="16"/>
        <v>7.9824999999999993E-2</v>
      </c>
      <c r="W68" s="544">
        <f t="shared" si="16"/>
        <v>1.5965000000000003</v>
      </c>
      <c r="X68" s="131">
        <f t="shared" si="16"/>
        <v>7.9825000000000007E-2</v>
      </c>
    </row>
    <row r="69" spans="1:24" s="358" customFormat="1">
      <c r="A69" s="129"/>
      <c r="B69" s="472" t="s">
        <v>146</v>
      </c>
      <c r="C69" s="530">
        <v>0.96618357487922713</v>
      </c>
      <c r="D69" s="530">
        <v>0.93351070036640305</v>
      </c>
      <c r="E69" s="530">
        <v>0.90194270566802237</v>
      </c>
      <c r="F69" s="530">
        <v>0.87144222769857238</v>
      </c>
      <c r="G69" s="530">
        <v>0.84197316685852419</v>
      </c>
      <c r="H69" s="530">
        <v>0.81350064430775282</v>
      </c>
      <c r="I69" s="530">
        <v>0.78599096068381913</v>
      </c>
      <c r="J69" s="530">
        <v>0.75941155621625056</v>
      </c>
      <c r="K69" s="530">
        <v>0.73373097218961414</v>
      </c>
      <c r="L69" s="530">
        <v>0.70891881370977217</v>
      </c>
      <c r="M69" s="530">
        <v>0.68494571372924851</v>
      </c>
      <c r="N69" s="530">
        <v>0.66178329828912896</v>
      </c>
      <c r="O69" s="530">
        <v>0.63940415293635666</v>
      </c>
      <c r="P69" s="530">
        <v>0.61778179027667302</v>
      </c>
      <c r="Q69" s="530">
        <v>0.59689061862480497</v>
      </c>
      <c r="R69" s="530">
        <v>0.57670591171478747</v>
      </c>
      <c r="S69" s="530">
        <v>0.55720377943457733</v>
      </c>
      <c r="T69" s="530">
        <v>0.53836113955031628</v>
      </c>
      <c r="U69" s="530">
        <v>0.52015569038677911</v>
      </c>
      <c r="V69" s="530">
        <v>0.50256588443167061</v>
      </c>
      <c r="W69" s="543"/>
      <c r="X69" s="531"/>
    </row>
    <row r="70" spans="1:24" s="358" customFormat="1">
      <c r="A70" s="135"/>
      <c r="B70" s="568" t="s">
        <v>1069</v>
      </c>
      <c r="C70" s="136">
        <f t="shared" ref="C70:V70" si="17">C69*C68</f>
        <v>7.7125603864734299E-2</v>
      </c>
      <c r="D70" s="136">
        <f t="shared" si="17"/>
        <v>7.4517491656748119E-2</v>
      </c>
      <c r="E70" s="136">
        <f t="shared" si="17"/>
        <v>7.1997576479949879E-2</v>
      </c>
      <c r="F70" s="136">
        <f t="shared" si="17"/>
        <v>6.9562875826038539E-2</v>
      </c>
      <c r="G70" s="136">
        <f t="shared" si="17"/>
        <v>6.7210508044481684E-2</v>
      </c>
      <c r="H70" s="136">
        <f t="shared" si="17"/>
        <v>6.4937688931866369E-2</v>
      </c>
      <c r="I70" s="136">
        <f t="shared" si="17"/>
        <v>6.2741728436585861E-2</v>
      </c>
      <c r="J70" s="136">
        <f t="shared" si="17"/>
        <v>6.0620027474962195E-2</v>
      </c>
      <c r="K70" s="136">
        <f t="shared" si="17"/>
        <v>5.8570074855035945E-2</v>
      </c>
      <c r="L70" s="136">
        <f t="shared" si="17"/>
        <v>5.6589444304382557E-2</v>
      </c>
      <c r="M70" s="136">
        <f t="shared" si="17"/>
        <v>5.4675791598437259E-2</v>
      </c>
      <c r="N70" s="136">
        <f t="shared" si="17"/>
        <v>5.2826851785929718E-2</v>
      </c>
      <c r="O70" s="136">
        <f t="shared" si="17"/>
        <v>5.1040436508144667E-2</v>
      </c>
      <c r="P70" s="136">
        <f t="shared" si="17"/>
        <v>4.9314431408835416E-2</v>
      </c>
      <c r="Q70" s="136">
        <f t="shared" si="17"/>
        <v>4.7646793631725054E-2</v>
      </c>
      <c r="R70" s="136">
        <f t="shared" si="17"/>
        <v>4.6035549402632908E-2</v>
      </c>
      <c r="S70" s="136">
        <f t="shared" si="17"/>
        <v>4.4478791693365133E-2</v>
      </c>
      <c r="T70" s="136">
        <f t="shared" si="17"/>
        <v>4.2974677964603997E-2</v>
      </c>
      <c r="U70" s="136">
        <f t="shared" si="17"/>
        <v>4.1521427985124641E-2</v>
      </c>
      <c r="V70" s="136">
        <f t="shared" si="17"/>
        <v>4.0117321724758105E-2</v>
      </c>
      <c r="W70" s="564">
        <f>SUM(C70:V70)</f>
        <v>1.1345050935783425</v>
      </c>
      <c r="X70" s="137"/>
    </row>
    <row r="71" spans="1:24" s="358" customFormat="1">
      <c r="A71" s="126" t="s">
        <v>1081</v>
      </c>
      <c r="B71" s="138"/>
      <c r="C71" s="132"/>
      <c r="D71" s="132"/>
      <c r="E71" s="132"/>
      <c r="F71" s="132"/>
      <c r="G71" s="132"/>
      <c r="H71" s="132"/>
      <c r="I71" s="132"/>
      <c r="J71" s="132"/>
      <c r="K71" s="132"/>
      <c r="L71" s="132"/>
      <c r="M71" s="132"/>
      <c r="N71" s="132"/>
      <c r="O71" s="132"/>
      <c r="P71" s="132"/>
      <c r="Q71" s="132"/>
      <c r="R71" s="132"/>
      <c r="S71" s="132"/>
      <c r="T71" s="132"/>
      <c r="U71" s="132"/>
      <c r="V71" s="132"/>
      <c r="W71" s="544"/>
      <c r="X71" s="131"/>
    </row>
    <row r="72" spans="1:24" s="358" customFormat="1" ht="25.5">
      <c r="A72" s="560" t="s">
        <v>806</v>
      </c>
      <c r="B72" s="138"/>
      <c r="C72" s="132"/>
      <c r="D72" s="132"/>
      <c r="E72" s="132"/>
      <c r="F72" s="132"/>
      <c r="G72" s="132"/>
      <c r="H72" s="132"/>
      <c r="I72" s="132"/>
      <c r="J72" s="132"/>
      <c r="K72" s="132"/>
      <c r="L72" s="132"/>
      <c r="M72" s="132"/>
      <c r="N72" s="132"/>
      <c r="O72" s="132"/>
      <c r="P72" s="132"/>
      <c r="Q72" s="132"/>
      <c r="R72" s="132"/>
      <c r="S72" s="132"/>
      <c r="T72" s="132"/>
      <c r="U72" s="132"/>
      <c r="V72" s="132"/>
      <c r="W72" s="544"/>
      <c r="X72" s="131"/>
    </row>
    <row r="73" spans="1:24" s="358" customFormat="1">
      <c r="A73" s="126"/>
      <c r="B73" s="134" t="s">
        <v>207</v>
      </c>
      <c r="C73" s="527">
        <f>'27. rMCZ specific costs'!R18</f>
        <v>0</v>
      </c>
      <c r="D73" s="527">
        <v>0</v>
      </c>
      <c r="E73" s="527">
        <v>0</v>
      </c>
      <c r="F73" s="527">
        <v>0</v>
      </c>
      <c r="G73" s="527">
        <v>0</v>
      </c>
      <c r="H73" s="527">
        <v>0</v>
      </c>
      <c r="I73" s="527">
        <v>0</v>
      </c>
      <c r="J73" s="527">
        <v>0</v>
      </c>
      <c r="K73" s="527">
        <v>0</v>
      </c>
      <c r="L73" s="527">
        <v>0</v>
      </c>
      <c r="M73" s="527">
        <v>0</v>
      </c>
      <c r="N73" s="527">
        <v>0</v>
      </c>
      <c r="O73" s="527">
        <v>0</v>
      </c>
      <c r="P73" s="527">
        <v>0</v>
      </c>
      <c r="Q73" s="527">
        <v>0</v>
      </c>
      <c r="R73" s="527">
        <v>0</v>
      </c>
      <c r="S73" s="527">
        <v>0</v>
      </c>
      <c r="T73" s="527">
        <v>0</v>
      </c>
      <c r="U73" s="527">
        <v>0</v>
      </c>
      <c r="V73" s="527">
        <v>0</v>
      </c>
      <c r="W73" s="543">
        <f>SUM(C73:V73)</f>
        <v>0</v>
      </c>
      <c r="X73" s="528">
        <f>W73/20</f>
        <v>0</v>
      </c>
    </row>
    <row r="74" spans="1:24" s="358" customFormat="1">
      <c r="A74" s="126"/>
      <c r="B74" s="134" t="s">
        <v>208</v>
      </c>
      <c r="C74" s="527">
        <f>'27. rMCZ specific costs'!$S$18</f>
        <v>7.9824999999999993E-2</v>
      </c>
      <c r="D74" s="527">
        <f>'27. rMCZ specific costs'!$S$18</f>
        <v>7.9824999999999993E-2</v>
      </c>
      <c r="E74" s="527">
        <f>'27. rMCZ specific costs'!$S$18</f>
        <v>7.9824999999999993E-2</v>
      </c>
      <c r="F74" s="527">
        <f>'27. rMCZ specific costs'!$S$18</f>
        <v>7.9824999999999993E-2</v>
      </c>
      <c r="G74" s="527">
        <f>'27. rMCZ specific costs'!$S$18</f>
        <v>7.9824999999999993E-2</v>
      </c>
      <c r="H74" s="527">
        <f>'27. rMCZ specific costs'!$S$18</f>
        <v>7.9824999999999993E-2</v>
      </c>
      <c r="I74" s="527">
        <f>'27. rMCZ specific costs'!$S$18</f>
        <v>7.9824999999999993E-2</v>
      </c>
      <c r="J74" s="527">
        <f>'27. rMCZ specific costs'!$S$18</f>
        <v>7.9824999999999993E-2</v>
      </c>
      <c r="K74" s="527">
        <f>'27. rMCZ specific costs'!$S$18</f>
        <v>7.9824999999999993E-2</v>
      </c>
      <c r="L74" s="527">
        <f>'27. rMCZ specific costs'!$S$18</f>
        <v>7.9824999999999993E-2</v>
      </c>
      <c r="M74" s="527">
        <f>'27. rMCZ specific costs'!$S$18</f>
        <v>7.9824999999999993E-2</v>
      </c>
      <c r="N74" s="527">
        <f>'27. rMCZ specific costs'!$S$18</f>
        <v>7.9824999999999993E-2</v>
      </c>
      <c r="O74" s="527">
        <f>'27. rMCZ specific costs'!$S$18</f>
        <v>7.9824999999999993E-2</v>
      </c>
      <c r="P74" s="527">
        <f>'27. rMCZ specific costs'!$S$18</f>
        <v>7.9824999999999993E-2</v>
      </c>
      <c r="Q74" s="527">
        <f>'27. rMCZ specific costs'!$S$18</f>
        <v>7.9824999999999993E-2</v>
      </c>
      <c r="R74" s="527">
        <f>'27. rMCZ specific costs'!$S$18</f>
        <v>7.9824999999999993E-2</v>
      </c>
      <c r="S74" s="527">
        <f>'27. rMCZ specific costs'!$S$18</f>
        <v>7.9824999999999993E-2</v>
      </c>
      <c r="T74" s="527">
        <f>'27. rMCZ specific costs'!$S$18</f>
        <v>7.9824999999999993E-2</v>
      </c>
      <c r="U74" s="527">
        <f>'27. rMCZ specific costs'!$S$18</f>
        <v>7.9824999999999993E-2</v>
      </c>
      <c r="V74" s="527">
        <f>'27. rMCZ specific costs'!$S$18</f>
        <v>7.9824999999999993E-2</v>
      </c>
      <c r="W74" s="543">
        <f>SUM(C74:V74)</f>
        <v>1.5965000000000003</v>
      </c>
      <c r="X74" s="528">
        <f>W74/20</f>
        <v>7.9825000000000007E-2</v>
      </c>
    </row>
    <row r="75" spans="1:24" s="358" customFormat="1">
      <c r="A75" s="126"/>
      <c r="B75" s="567" t="s">
        <v>144</v>
      </c>
      <c r="C75" s="549">
        <f t="shared" ref="C75:X75" si="18">SUM(C73:C74)</f>
        <v>7.9824999999999993E-2</v>
      </c>
      <c r="D75" s="549">
        <f t="shared" si="18"/>
        <v>7.9824999999999993E-2</v>
      </c>
      <c r="E75" s="549">
        <f t="shared" si="18"/>
        <v>7.9824999999999993E-2</v>
      </c>
      <c r="F75" s="549">
        <f t="shared" si="18"/>
        <v>7.9824999999999993E-2</v>
      </c>
      <c r="G75" s="549">
        <f t="shared" si="18"/>
        <v>7.9824999999999993E-2</v>
      </c>
      <c r="H75" s="549">
        <f t="shared" si="18"/>
        <v>7.9824999999999993E-2</v>
      </c>
      <c r="I75" s="549">
        <f t="shared" si="18"/>
        <v>7.9824999999999993E-2</v>
      </c>
      <c r="J75" s="549">
        <f t="shared" si="18"/>
        <v>7.9824999999999993E-2</v>
      </c>
      <c r="K75" s="549">
        <f t="shared" si="18"/>
        <v>7.9824999999999993E-2</v>
      </c>
      <c r="L75" s="549">
        <f t="shared" si="18"/>
        <v>7.9824999999999993E-2</v>
      </c>
      <c r="M75" s="549">
        <f t="shared" si="18"/>
        <v>7.9824999999999993E-2</v>
      </c>
      <c r="N75" s="549">
        <f t="shared" si="18"/>
        <v>7.9824999999999993E-2</v>
      </c>
      <c r="O75" s="549">
        <f t="shared" si="18"/>
        <v>7.9824999999999993E-2</v>
      </c>
      <c r="P75" s="549">
        <f t="shared" si="18"/>
        <v>7.9824999999999993E-2</v>
      </c>
      <c r="Q75" s="549">
        <f t="shared" si="18"/>
        <v>7.9824999999999993E-2</v>
      </c>
      <c r="R75" s="549">
        <f t="shared" si="18"/>
        <v>7.9824999999999993E-2</v>
      </c>
      <c r="S75" s="549">
        <f t="shared" si="18"/>
        <v>7.9824999999999993E-2</v>
      </c>
      <c r="T75" s="549">
        <f t="shared" si="18"/>
        <v>7.9824999999999993E-2</v>
      </c>
      <c r="U75" s="549">
        <f t="shared" si="18"/>
        <v>7.9824999999999993E-2</v>
      </c>
      <c r="V75" s="549">
        <f t="shared" si="18"/>
        <v>7.9824999999999993E-2</v>
      </c>
      <c r="W75" s="544">
        <f t="shared" si="18"/>
        <v>1.5965000000000003</v>
      </c>
      <c r="X75" s="131">
        <f t="shared" si="18"/>
        <v>7.9825000000000007E-2</v>
      </c>
    </row>
    <row r="76" spans="1:24" s="358" customFormat="1">
      <c r="A76" s="129"/>
      <c r="B76" s="472" t="s">
        <v>146</v>
      </c>
      <c r="C76" s="530">
        <v>0.96618357487922713</v>
      </c>
      <c r="D76" s="530">
        <v>0.93351070036640305</v>
      </c>
      <c r="E76" s="530">
        <v>0.90194270566802237</v>
      </c>
      <c r="F76" s="530">
        <v>0.87144222769857238</v>
      </c>
      <c r="G76" s="530">
        <v>0.84197316685852419</v>
      </c>
      <c r="H76" s="530">
        <v>0.81350064430775282</v>
      </c>
      <c r="I76" s="530">
        <v>0.78599096068381913</v>
      </c>
      <c r="J76" s="530">
        <v>0.75941155621625056</v>
      </c>
      <c r="K76" s="530">
        <v>0.73373097218961414</v>
      </c>
      <c r="L76" s="530">
        <v>0.70891881370977217</v>
      </c>
      <c r="M76" s="530">
        <v>0.68494571372924851</v>
      </c>
      <c r="N76" s="530">
        <v>0.66178329828912896</v>
      </c>
      <c r="O76" s="530">
        <v>0.63940415293635666</v>
      </c>
      <c r="P76" s="530">
        <v>0.61778179027667302</v>
      </c>
      <c r="Q76" s="530">
        <v>0.59689061862480497</v>
      </c>
      <c r="R76" s="530">
        <v>0.57670591171478747</v>
      </c>
      <c r="S76" s="530">
        <v>0.55720377943457733</v>
      </c>
      <c r="T76" s="530">
        <v>0.53836113955031628</v>
      </c>
      <c r="U76" s="530">
        <v>0.52015569038677911</v>
      </c>
      <c r="V76" s="530">
        <v>0.50256588443167061</v>
      </c>
      <c r="W76" s="543"/>
      <c r="X76" s="531"/>
    </row>
    <row r="77" spans="1:24" s="358" customFormat="1">
      <c r="A77" s="135"/>
      <c r="B77" s="568" t="s">
        <v>1069</v>
      </c>
      <c r="C77" s="136">
        <f t="shared" ref="C77:V77" si="19">C76*C75</f>
        <v>7.7125603864734299E-2</v>
      </c>
      <c r="D77" s="136">
        <f t="shared" si="19"/>
        <v>7.4517491656748119E-2</v>
      </c>
      <c r="E77" s="136">
        <f t="shared" si="19"/>
        <v>7.1997576479949879E-2</v>
      </c>
      <c r="F77" s="136">
        <f t="shared" si="19"/>
        <v>6.9562875826038539E-2</v>
      </c>
      <c r="G77" s="136">
        <f t="shared" si="19"/>
        <v>6.7210508044481684E-2</v>
      </c>
      <c r="H77" s="136">
        <f t="shared" si="19"/>
        <v>6.4937688931866369E-2</v>
      </c>
      <c r="I77" s="136">
        <f t="shared" si="19"/>
        <v>6.2741728436585861E-2</v>
      </c>
      <c r="J77" s="136">
        <f t="shared" si="19"/>
        <v>6.0620027474962195E-2</v>
      </c>
      <c r="K77" s="136">
        <f t="shared" si="19"/>
        <v>5.8570074855035945E-2</v>
      </c>
      <c r="L77" s="136">
        <f t="shared" si="19"/>
        <v>5.6589444304382557E-2</v>
      </c>
      <c r="M77" s="136">
        <f t="shared" si="19"/>
        <v>5.4675791598437259E-2</v>
      </c>
      <c r="N77" s="136">
        <f t="shared" si="19"/>
        <v>5.2826851785929718E-2</v>
      </c>
      <c r="O77" s="136">
        <f t="shared" si="19"/>
        <v>5.1040436508144667E-2</v>
      </c>
      <c r="P77" s="136">
        <f t="shared" si="19"/>
        <v>4.9314431408835416E-2</v>
      </c>
      <c r="Q77" s="136">
        <f t="shared" si="19"/>
        <v>4.7646793631725054E-2</v>
      </c>
      <c r="R77" s="136">
        <f t="shared" si="19"/>
        <v>4.6035549402632908E-2</v>
      </c>
      <c r="S77" s="136">
        <f t="shared" si="19"/>
        <v>4.4478791693365133E-2</v>
      </c>
      <c r="T77" s="136">
        <f t="shared" si="19"/>
        <v>4.2974677964603997E-2</v>
      </c>
      <c r="U77" s="136">
        <f t="shared" si="19"/>
        <v>4.1521427985124641E-2</v>
      </c>
      <c r="V77" s="136">
        <f t="shared" si="19"/>
        <v>4.0117321724758105E-2</v>
      </c>
      <c r="W77" s="564">
        <f>SUM(C77:V77)</f>
        <v>1.1345050935783425</v>
      </c>
      <c r="X77" s="137"/>
    </row>
    <row r="78" spans="1:24" s="358" customFormat="1">
      <c r="A78" s="129" t="s">
        <v>483</v>
      </c>
      <c r="B78" s="138"/>
      <c r="C78" s="132"/>
      <c r="D78" s="132"/>
      <c r="E78" s="132"/>
      <c r="F78" s="132"/>
      <c r="G78" s="132"/>
      <c r="H78" s="132"/>
      <c r="I78" s="132"/>
      <c r="J78" s="132"/>
      <c r="K78" s="132"/>
      <c r="L78" s="132"/>
      <c r="M78" s="132"/>
      <c r="N78" s="132"/>
      <c r="O78" s="132"/>
      <c r="P78" s="132"/>
      <c r="Q78" s="132"/>
      <c r="R78" s="132"/>
      <c r="S78" s="132"/>
      <c r="T78" s="132"/>
      <c r="U78" s="132"/>
      <c r="V78" s="132"/>
      <c r="W78" s="544"/>
      <c r="X78" s="131"/>
    </row>
    <row r="79" spans="1:24" s="358" customFormat="1">
      <c r="A79" s="560" t="s">
        <v>942</v>
      </c>
      <c r="B79" s="138"/>
      <c r="C79" s="132"/>
      <c r="D79" s="132"/>
      <c r="E79" s="132"/>
      <c r="F79" s="132"/>
      <c r="G79" s="132"/>
      <c r="H79" s="132"/>
      <c r="I79" s="132"/>
      <c r="J79" s="132"/>
      <c r="K79" s="132"/>
      <c r="L79" s="132"/>
      <c r="M79" s="132"/>
      <c r="N79" s="132"/>
      <c r="O79" s="132"/>
      <c r="P79" s="132"/>
      <c r="Q79" s="132"/>
      <c r="R79" s="132"/>
      <c r="S79" s="132"/>
      <c r="T79" s="132"/>
      <c r="U79" s="132"/>
      <c r="V79" s="132"/>
      <c r="W79" s="544"/>
      <c r="X79" s="131"/>
    </row>
    <row r="80" spans="1:24" s="358" customFormat="1">
      <c r="A80" s="126"/>
      <c r="B80" s="134" t="s">
        <v>207</v>
      </c>
      <c r="C80" s="527">
        <f>'27. rMCZ specific costs'!R19</f>
        <v>0</v>
      </c>
      <c r="D80" s="527">
        <v>0</v>
      </c>
      <c r="E80" s="527">
        <v>0</v>
      </c>
      <c r="F80" s="527">
        <v>0</v>
      </c>
      <c r="G80" s="527">
        <v>0</v>
      </c>
      <c r="H80" s="527">
        <v>0</v>
      </c>
      <c r="I80" s="527">
        <v>0</v>
      </c>
      <c r="J80" s="527">
        <v>0</v>
      </c>
      <c r="K80" s="527">
        <v>0</v>
      </c>
      <c r="L80" s="527">
        <v>0</v>
      </c>
      <c r="M80" s="527">
        <v>0</v>
      </c>
      <c r="N80" s="527">
        <v>0</v>
      </c>
      <c r="O80" s="527">
        <v>0</v>
      </c>
      <c r="P80" s="527">
        <v>0</v>
      </c>
      <c r="Q80" s="527">
        <v>0</v>
      </c>
      <c r="R80" s="527">
        <v>0</v>
      </c>
      <c r="S80" s="527">
        <v>0</v>
      </c>
      <c r="T80" s="527">
        <v>0</v>
      </c>
      <c r="U80" s="527">
        <v>0</v>
      </c>
      <c r="V80" s="527">
        <v>0</v>
      </c>
      <c r="W80" s="543">
        <f>SUM(C80:V80)</f>
        <v>0</v>
      </c>
      <c r="X80" s="528">
        <f>W80/20</f>
        <v>0</v>
      </c>
    </row>
    <row r="81" spans="1:24" s="358" customFormat="1">
      <c r="A81" s="126"/>
      <c r="B81" s="134" t="s">
        <v>208</v>
      </c>
      <c r="C81" s="527">
        <f>'27. rMCZ specific costs'!$S$19</f>
        <v>7.9824999999999993E-2</v>
      </c>
      <c r="D81" s="527">
        <f>'27. rMCZ specific costs'!$S$19</f>
        <v>7.9824999999999993E-2</v>
      </c>
      <c r="E81" s="527">
        <f>'27. rMCZ specific costs'!$S$19</f>
        <v>7.9824999999999993E-2</v>
      </c>
      <c r="F81" s="527">
        <f>'27. rMCZ specific costs'!$S$19</f>
        <v>7.9824999999999993E-2</v>
      </c>
      <c r="G81" s="527">
        <f>'27. rMCZ specific costs'!$S$19</f>
        <v>7.9824999999999993E-2</v>
      </c>
      <c r="H81" s="527">
        <f>'27. rMCZ specific costs'!$S$19</f>
        <v>7.9824999999999993E-2</v>
      </c>
      <c r="I81" s="527">
        <f>'27. rMCZ specific costs'!$S$19</f>
        <v>7.9824999999999993E-2</v>
      </c>
      <c r="J81" s="527">
        <f>'27. rMCZ specific costs'!$S$19</f>
        <v>7.9824999999999993E-2</v>
      </c>
      <c r="K81" s="527">
        <f>'27. rMCZ specific costs'!$S$19</f>
        <v>7.9824999999999993E-2</v>
      </c>
      <c r="L81" s="527">
        <f>'27. rMCZ specific costs'!$S$19</f>
        <v>7.9824999999999993E-2</v>
      </c>
      <c r="M81" s="527">
        <f>'27. rMCZ specific costs'!$S$19</f>
        <v>7.9824999999999993E-2</v>
      </c>
      <c r="N81" s="527">
        <f>'27. rMCZ specific costs'!$S$19</f>
        <v>7.9824999999999993E-2</v>
      </c>
      <c r="O81" s="527">
        <f>'27. rMCZ specific costs'!$S$19</f>
        <v>7.9824999999999993E-2</v>
      </c>
      <c r="P81" s="527">
        <f>'27. rMCZ specific costs'!$S$19</f>
        <v>7.9824999999999993E-2</v>
      </c>
      <c r="Q81" s="527">
        <f>'27. rMCZ specific costs'!$S$19</f>
        <v>7.9824999999999993E-2</v>
      </c>
      <c r="R81" s="527">
        <f>'27. rMCZ specific costs'!$S$19</f>
        <v>7.9824999999999993E-2</v>
      </c>
      <c r="S81" s="527">
        <f>'27. rMCZ specific costs'!$S$19</f>
        <v>7.9824999999999993E-2</v>
      </c>
      <c r="T81" s="527">
        <f>'27. rMCZ specific costs'!$S$19</f>
        <v>7.9824999999999993E-2</v>
      </c>
      <c r="U81" s="527">
        <f>'27. rMCZ specific costs'!$S$19</f>
        <v>7.9824999999999993E-2</v>
      </c>
      <c r="V81" s="527">
        <f>'27. rMCZ specific costs'!$S$19</f>
        <v>7.9824999999999993E-2</v>
      </c>
      <c r="W81" s="543">
        <f>SUM(C81:V81)</f>
        <v>1.5965000000000003</v>
      </c>
      <c r="X81" s="528">
        <f>W81/20</f>
        <v>7.9825000000000007E-2</v>
      </c>
    </row>
    <row r="82" spans="1:24" s="358" customFormat="1">
      <c r="A82" s="126"/>
      <c r="B82" s="567" t="s">
        <v>144</v>
      </c>
      <c r="C82" s="549">
        <f t="shared" ref="C82:X82" si="20">SUM(C80:C81)</f>
        <v>7.9824999999999993E-2</v>
      </c>
      <c r="D82" s="549">
        <f t="shared" si="20"/>
        <v>7.9824999999999993E-2</v>
      </c>
      <c r="E82" s="549">
        <f t="shared" si="20"/>
        <v>7.9824999999999993E-2</v>
      </c>
      <c r="F82" s="549">
        <f t="shared" si="20"/>
        <v>7.9824999999999993E-2</v>
      </c>
      <c r="G82" s="549">
        <f t="shared" si="20"/>
        <v>7.9824999999999993E-2</v>
      </c>
      <c r="H82" s="549">
        <f t="shared" si="20"/>
        <v>7.9824999999999993E-2</v>
      </c>
      <c r="I82" s="549">
        <f t="shared" si="20"/>
        <v>7.9824999999999993E-2</v>
      </c>
      <c r="J82" s="549">
        <f t="shared" si="20"/>
        <v>7.9824999999999993E-2</v>
      </c>
      <c r="K82" s="549">
        <f t="shared" si="20"/>
        <v>7.9824999999999993E-2</v>
      </c>
      <c r="L82" s="549">
        <f t="shared" si="20"/>
        <v>7.9824999999999993E-2</v>
      </c>
      <c r="M82" s="549">
        <f t="shared" si="20"/>
        <v>7.9824999999999993E-2</v>
      </c>
      <c r="N82" s="549">
        <f t="shared" si="20"/>
        <v>7.9824999999999993E-2</v>
      </c>
      <c r="O82" s="549">
        <f t="shared" si="20"/>
        <v>7.9824999999999993E-2</v>
      </c>
      <c r="P82" s="549">
        <f t="shared" si="20"/>
        <v>7.9824999999999993E-2</v>
      </c>
      <c r="Q82" s="549">
        <f t="shared" si="20"/>
        <v>7.9824999999999993E-2</v>
      </c>
      <c r="R82" s="549">
        <f t="shared" si="20"/>
        <v>7.9824999999999993E-2</v>
      </c>
      <c r="S82" s="549">
        <f t="shared" si="20"/>
        <v>7.9824999999999993E-2</v>
      </c>
      <c r="T82" s="549">
        <f t="shared" si="20"/>
        <v>7.9824999999999993E-2</v>
      </c>
      <c r="U82" s="549">
        <f t="shared" si="20"/>
        <v>7.9824999999999993E-2</v>
      </c>
      <c r="V82" s="549">
        <f t="shared" si="20"/>
        <v>7.9824999999999993E-2</v>
      </c>
      <c r="W82" s="544">
        <f t="shared" si="20"/>
        <v>1.5965000000000003</v>
      </c>
      <c r="X82" s="131">
        <f t="shared" si="20"/>
        <v>7.9825000000000007E-2</v>
      </c>
    </row>
    <row r="83" spans="1:24" s="358" customFormat="1">
      <c r="A83" s="129"/>
      <c r="B83" s="472" t="s">
        <v>146</v>
      </c>
      <c r="C83" s="530">
        <v>0.96618357487922713</v>
      </c>
      <c r="D83" s="530">
        <v>0.93351070036640305</v>
      </c>
      <c r="E83" s="530">
        <v>0.90194270566802237</v>
      </c>
      <c r="F83" s="530">
        <v>0.87144222769857238</v>
      </c>
      <c r="G83" s="530">
        <v>0.84197316685852419</v>
      </c>
      <c r="H83" s="530">
        <v>0.81350064430775282</v>
      </c>
      <c r="I83" s="530">
        <v>0.78599096068381913</v>
      </c>
      <c r="J83" s="530">
        <v>0.75941155621625056</v>
      </c>
      <c r="K83" s="530">
        <v>0.73373097218961414</v>
      </c>
      <c r="L83" s="530">
        <v>0.70891881370977217</v>
      </c>
      <c r="M83" s="530">
        <v>0.68494571372924851</v>
      </c>
      <c r="N83" s="530">
        <v>0.66178329828912896</v>
      </c>
      <c r="O83" s="530">
        <v>0.63940415293635666</v>
      </c>
      <c r="P83" s="530">
        <v>0.61778179027667302</v>
      </c>
      <c r="Q83" s="530">
        <v>0.59689061862480497</v>
      </c>
      <c r="R83" s="530">
        <v>0.57670591171478747</v>
      </c>
      <c r="S83" s="530">
        <v>0.55720377943457733</v>
      </c>
      <c r="T83" s="530">
        <v>0.53836113955031628</v>
      </c>
      <c r="U83" s="530">
        <v>0.52015569038677911</v>
      </c>
      <c r="V83" s="530">
        <v>0.50256588443167061</v>
      </c>
      <c r="W83" s="543"/>
      <c r="X83" s="531"/>
    </row>
    <row r="84" spans="1:24" s="358" customFormat="1">
      <c r="A84" s="135"/>
      <c r="B84" s="568" t="s">
        <v>1069</v>
      </c>
      <c r="C84" s="136">
        <f t="shared" ref="C84:V84" si="21">C83*C82</f>
        <v>7.7125603864734299E-2</v>
      </c>
      <c r="D84" s="136">
        <f t="shared" si="21"/>
        <v>7.4517491656748119E-2</v>
      </c>
      <c r="E84" s="136">
        <f t="shared" si="21"/>
        <v>7.1997576479949879E-2</v>
      </c>
      <c r="F84" s="136">
        <f t="shared" si="21"/>
        <v>6.9562875826038539E-2</v>
      </c>
      <c r="G84" s="136">
        <f t="shared" si="21"/>
        <v>6.7210508044481684E-2</v>
      </c>
      <c r="H84" s="136">
        <f t="shared" si="21"/>
        <v>6.4937688931866369E-2</v>
      </c>
      <c r="I84" s="136">
        <f t="shared" si="21"/>
        <v>6.2741728436585861E-2</v>
      </c>
      <c r="J84" s="136">
        <f t="shared" si="21"/>
        <v>6.0620027474962195E-2</v>
      </c>
      <c r="K84" s="136">
        <f t="shared" si="21"/>
        <v>5.8570074855035945E-2</v>
      </c>
      <c r="L84" s="136">
        <f t="shared" si="21"/>
        <v>5.6589444304382557E-2</v>
      </c>
      <c r="M84" s="136">
        <f t="shared" si="21"/>
        <v>5.4675791598437259E-2</v>
      </c>
      <c r="N84" s="136">
        <f t="shared" si="21"/>
        <v>5.2826851785929718E-2</v>
      </c>
      <c r="O84" s="136">
        <f t="shared" si="21"/>
        <v>5.1040436508144667E-2</v>
      </c>
      <c r="P84" s="136">
        <f t="shared" si="21"/>
        <v>4.9314431408835416E-2</v>
      </c>
      <c r="Q84" s="136">
        <f t="shared" si="21"/>
        <v>4.7646793631725054E-2</v>
      </c>
      <c r="R84" s="136">
        <f t="shared" si="21"/>
        <v>4.6035549402632908E-2</v>
      </c>
      <c r="S84" s="136">
        <f t="shared" si="21"/>
        <v>4.4478791693365133E-2</v>
      </c>
      <c r="T84" s="136">
        <f t="shared" si="21"/>
        <v>4.2974677964603997E-2</v>
      </c>
      <c r="U84" s="136">
        <f t="shared" si="21"/>
        <v>4.1521427985124641E-2</v>
      </c>
      <c r="V84" s="136">
        <f t="shared" si="21"/>
        <v>4.0117321724758105E-2</v>
      </c>
      <c r="W84" s="564">
        <f>SUM(C84:V84)</f>
        <v>1.1345050935783425</v>
      </c>
      <c r="X84" s="137"/>
    </row>
    <row r="85" spans="1:24" s="358" customFormat="1">
      <c r="A85" s="129" t="s">
        <v>483</v>
      </c>
      <c r="B85" s="138"/>
      <c r="C85" s="132"/>
      <c r="D85" s="132"/>
      <c r="E85" s="132"/>
      <c r="F85" s="132"/>
      <c r="G85" s="132"/>
      <c r="H85" s="132"/>
      <c r="I85" s="132"/>
      <c r="J85" s="132"/>
      <c r="K85" s="132"/>
      <c r="L85" s="132"/>
      <c r="M85" s="132"/>
      <c r="N85" s="132"/>
      <c r="O85" s="132"/>
      <c r="P85" s="132"/>
      <c r="Q85" s="132"/>
      <c r="R85" s="132"/>
      <c r="S85" s="132"/>
      <c r="T85" s="132"/>
      <c r="U85" s="132"/>
      <c r="V85" s="132"/>
      <c r="W85" s="544"/>
      <c r="X85" s="131"/>
    </row>
    <row r="86" spans="1:24" s="358" customFormat="1" ht="25.5">
      <c r="A86" s="560" t="s">
        <v>1101</v>
      </c>
      <c r="B86" s="138"/>
      <c r="C86" s="132"/>
      <c r="D86" s="132"/>
      <c r="E86" s="132"/>
      <c r="F86" s="132"/>
      <c r="G86" s="132"/>
      <c r="H86" s="132"/>
      <c r="I86" s="132"/>
      <c r="J86" s="132"/>
      <c r="K86" s="132"/>
      <c r="L86" s="132"/>
      <c r="M86" s="132"/>
      <c r="N86" s="132"/>
      <c r="O86" s="132"/>
      <c r="P86" s="132"/>
      <c r="Q86" s="132"/>
      <c r="R86" s="132"/>
      <c r="S86" s="132"/>
      <c r="T86" s="132"/>
      <c r="U86" s="132"/>
      <c r="V86" s="132"/>
      <c r="W86" s="544"/>
      <c r="X86" s="131"/>
    </row>
    <row r="87" spans="1:24" s="358" customFormat="1">
      <c r="A87" s="126"/>
      <c r="B87" s="134" t="s">
        <v>207</v>
      </c>
      <c r="C87" s="527">
        <f>'27. rMCZ specific costs'!R20</f>
        <v>0</v>
      </c>
      <c r="D87" s="527">
        <v>0</v>
      </c>
      <c r="E87" s="527">
        <v>0</v>
      </c>
      <c r="F87" s="527">
        <v>0</v>
      </c>
      <c r="G87" s="527">
        <v>0</v>
      </c>
      <c r="H87" s="527">
        <v>0</v>
      </c>
      <c r="I87" s="527">
        <v>0</v>
      </c>
      <c r="J87" s="527">
        <v>0</v>
      </c>
      <c r="K87" s="527">
        <v>0</v>
      </c>
      <c r="L87" s="527">
        <v>0</v>
      </c>
      <c r="M87" s="527">
        <v>0</v>
      </c>
      <c r="N87" s="527">
        <v>0</v>
      </c>
      <c r="O87" s="527">
        <v>0</v>
      </c>
      <c r="P87" s="527">
        <v>0</v>
      </c>
      <c r="Q87" s="527">
        <v>0</v>
      </c>
      <c r="R87" s="527">
        <v>0</v>
      </c>
      <c r="S87" s="527">
        <v>0</v>
      </c>
      <c r="T87" s="527">
        <v>0</v>
      </c>
      <c r="U87" s="527">
        <v>0</v>
      </c>
      <c r="V87" s="527">
        <v>0</v>
      </c>
      <c r="W87" s="543">
        <f>SUM(C87:V87)</f>
        <v>0</v>
      </c>
      <c r="X87" s="528">
        <f>W87/20</f>
        <v>0</v>
      </c>
    </row>
    <row r="88" spans="1:24" s="358" customFormat="1">
      <c r="A88" s="126"/>
      <c r="B88" s="134" t="s">
        <v>208</v>
      </c>
      <c r="C88" s="527">
        <f>'27. rMCZ specific costs'!$S$20</f>
        <v>7.9824999999999993E-2</v>
      </c>
      <c r="D88" s="527">
        <f>'27. rMCZ specific costs'!$S$20</f>
        <v>7.9824999999999993E-2</v>
      </c>
      <c r="E88" s="527">
        <f>'27. rMCZ specific costs'!$S$20</f>
        <v>7.9824999999999993E-2</v>
      </c>
      <c r="F88" s="527">
        <f>'27. rMCZ specific costs'!$S$20</f>
        <v>7.9824999999999993E-2</v>
      </c>
      <c r="G88" s="527">
        <f>'27. rMCZ specific costs'!$S$20</f>
        <v>7.9824999999999993E-2</v>
      </c>
      <c r="H88" s="527">
        <f>'27. rMCZ specific costs'!$S$20</f>
        <v>7.9824999999999993E-2</v>
      </c>
      <c r="I88" s="527">
        <f>'27. rMCZ specific costs'!$S$20</f>
        <v>7.9824999999999993E-2</v>
      </c>
      <c r="J88" s="527">
        <f>'27. rMCZ specific costs'!$S$20</f>
        <v>7.9824999999999993E-2</v>
      </c>
      <c r="K88" s="527">
        <f>'27. rMCZ specific costs'!$S$20</f>
        <v>7.9824999999999993E-2</v>
      </c>
      <c r="L88" s="527">
        <f>'27. rMCZ specific costs'!$S$20</f>
        <v>7.9824999999999993E-2</v>
      </c>
      <c r="M88" s="527">
        <f>'27. rMCZ specific costs'!$S$20</f>
        <v>7.9824999999999993E-2</v>
      </c>
      <c r="N88" s="527">
        <f>'27. rMCZ specific costs'!$S$20</f>
        <v>7.9824999999999993E-2</v>
      </c>
      <c r="O88" s="527">
        <f>'27. rMCZ specific costs'!$S$20</f>
        <v>7.9824999999999993E-2</v>
      </c>
      <c r="P88" s="527">
        <f>'27. rMCZ specific costs'!$S$20</f>
        <v>7.9824999999999993E-2</v>
      </c>
      <c r="Q88" s="527">
        <f>'27. rMCZ specific costs'!$S$20</f>
        <v>7.9824999999999993E-2</v>
      </c>
      <c r="R88" s="527">
        <f>'27. rMCZ specific costs'!$S$20</f>
        <v>7.9824999999999993E-2</v>
      </c>
      <c r="S88" s="527">
        <f>'27. rMCZ specific costs'!$S$20</f>
        <v>7.9824999999999993E-2</v>
      </c>
      <c r="T88" s="527">
        <f>'27. rMCZ specific costs'!$S$20</f>
        <v>7.9824999999999993E-2</v>
      </c>
      <c r="U88" s="527">
        <f>'27. rMCZ specific costs'!$S$20</f>
        <v>7.9824999999999993E-2</v>
      </c>
      <c r="V88" s="527">
        <f>'27. rMCZ specific costs'!$S$20</f>
        <v>7.9824999999999993E-2</v>
      </c>
      <c r="W88" s="543">
        <f>SUM(C88:V88)</f>
        <v>1.5965000000000003</v>
      </c>
      <c r="X88" s="528">
        <f>W88/20</f>
        <v>7.9825000000000007E-2</v>
      </c>
    </row>
    <row r="89" spans="1:24" s="358" customFormat="1">
      <c r="A89" s="126"/>
      <c r="B89" s="567" t="s">
        <v>144</v>
      </c>
      <c r="C89" s="549">
        <f t="shared" ref="C89:X89" si="22">SUM(C87:C88)</f>
        <v>7.9824999999999993E-2</v>
      </c>
      <c r="D89" s="549">
        <f t="shared" si="22"/>
        <v>7.9824999999999993E-2</v>
      </c>
      <c r="E89" s="549">
        <f t="shared" si="22"/>
        <v>7.9824999999999993E-2</v>
      </c>
      <c r="F89" s="549">
        <f t="shared" si="22"/>
        <v>7.9824999999999993E-2</v>
      </c>
      <c r="G89" s="549">
        <f t="shared" si="22"/>
        <v>7.9824999999999993E-2</v>
      </c>
      <c r="H89" s="549">
        <f t="shared" si="22"/>
        <v>7.9824999999999993E-2</v>
      </c>
      <c r="I89" s="549">
        <f t="shared" si="22"/>
        <v>7.9824999999999993E-2</v>
      </c>
      <c r="J89" s="549">
        <f t="shared" si="22"/>
        <v>7.9824999999999993E-2</v>
      </c>
      <c r="K89" s="549">
        <f t="shared" si="22"/>
        <v>7.9824999999999993E-2</v>
      </c>
      <c r="L89" s="549">
        <f t="shared" si="22"/>
        <v>7.9824999999999993E-2</v>
      </c>
      <c r="M89" s="549">
        <f t="shared" si="22"/>
        <v>7.9824999999999993E-2</v>
      </c>
      <c r="N89" s="549">
        <f t="shared" si="22"/>
        <v>7.9824999999999993E-2</v>
      </c>
      <c r="O89" s="549">
        <f t="shared" si="22"/>
        <v>7.9824999999999993E-2</v>
      </c>
      <c r="P89" s="549">
        <f t="shared" si="22"/>
        <v>7.9824999999999993E-2</v>
      </c>
      <c r="Q89" s="549">
        <f t="shared" si="22"/>
        <v>7.9824999999999993E-2</v>
      </c>
      <c r="R89" s="549">
        <f t="shared" si="22"/>
        <v>7.9824999999999993E-2</v>
      </c>
      <c r="S89" s="549">
        <f t="shared" si="22"/>
        <v>7.9824999999999993E-2</v>
      </c>
      <c r="T89" s="549">
        <f t="shared" si="22"/>
        <v>7.9824999999999993E-2</v>
      </c>
      <c r="U89" s="549">
        <f t="shared" si="22"/>
        <v>7.9824999999999993E-2</v>
      </c>
      <c r="V89" s="549">
        <f t="shared" si="22"/>
        <v>7.9824999999999993E-2</v>
      </c>
      <c r="W89" s="544">
        <f t="shared" si="22"/>
        <v>1.5965000000000003</v>
      </c>
      <c r="X89" s="131">
        <f t="shared" si="22"/>
        <v>7.9825000000000007E-2</v>
      </c>
    </row>
    <row r="90" spans="1:24" s="358" customFormat="1">
      <c r="A90" s="129"/>
      <c r="B90" s="472" t="s">
        <v>146</v>
      </c>
      <c r="C90" s="530">
        <v>0.96618357487922713</v>
      </c>
      <c r="D90" s="530">
        <v>0.93351070036640305</v>
      </c>
      <c r="E90" s="530">
        <v>0.90194270566802237</v>
      </c>
      <c r="F90" s="530">
        <v>0.87144222769857238</v>
      </c>
      <c r="G90" s="530">
        <v>0.84197316685852419</v>
      </c>
      <c r="H90" s="530">
        <v>0.81350064430775282</v>
      </c>
      <c r="I90" s="530">
        <v>0.78599096068381913</v>
      </c>
      <c r="J90" s="530">
        <v>0.75941155621625056</v>
      </c>
      <c r="K90" s="530">
        <v>0.73373097218961414</v>
      </c>
      <c r="L90" s="530">
        <v>0.70891881370977217</v>
      </c>
      <c r="M90" s="530">
        <v>0.68494571372924851</v>
      </c>
      <c r="N90" s="530">
        <v>0.66178329828912896</v>
      </c>
      <c r="O90" s="530">
        <v>0.63940415293635666</v>
      </c>
      <c r="P90" s="530">
        <v>0.61778179027667302</v>
      </c>
      <c r="Q90" s="530">
        <v>0.59689061862480497</v>
      </c>
      <c r="R90" s="530">
        <v>0.57670591171478747</v>
      </c>
      <c r="S90" s="530">
        <v>0.55720377943457733</v>
      </c>
      <c r="T90" s="530">
        <v>0.53836113955031628</v>
      </c>
      <c r="U90" s="530">
        <v>0.52015569038677911</v>
      </c>
      <c r="V90" s="530">
        <v>0.50256588443167061</v>
      </c>
      <c r="W90" s="543"/>
      <c r="X90" s="531"/>
    </row>
    <row r="91" spans="1:24" s="358" customFormat="1">
      <c r="A91" s="135"/>
      <c r="B91" s="568" t="s">
        <v>1069</v>
      </c>
      <c r="C91" s="136">
        <f t="shared" ref="C91:V91" si="23">C90*C89</f>
        <v>7.7125603864734299E-2</v>
      </c>
      <c r="D91" s="136">
        <f t="shared" si="23"/>
        <v>7.4517491656748119E-2</v>
      </c>
      <c r="E91" s="136">
        <f t="shared" si="23"/>
        <v>7.1997576479949879E-2</v>
      </c>
      <c r="F91" s="136">
        <f t="shared" si="23"/>
        <v>6.9562875826038539E-2</v>
      </c>
      <c r="G91" s="136">
        <f t="shared" si="23"/>
        <v>6.7210508044481684E-2</v>
      </c>
      <c r="H91" s="136">
        <f t="shared" si="23"/>
        <v>6.4937688931866369E-2</v>
      </c>
      <c r="I91" s="136">
        <f t="shared" si="23"/>
        <v>6.2741728436585861E-2</v>
      </c>
      <c r="J91" s="136">
        <f t="shared" si="23"/>
        <v>6.0620027474962195E-2</v>
      </c>
      <c r="K91" s="136">
        <f t="shared" si="23"/>
        <v>5.8570074855035945E-2</v>
      </c>
      <c r="L91" s="136">
        <f t="shared" si="23"/>
        <v>5.6589444304382557E-2</v>
      </c>
      <c r="M91" s="136">
        <f t="shared" si="23"/>
        <v>5.4675791598437259E-2</v>
      </c>
      <c r="N91" s="136">
        <f t="shared" si="23"/>
        <v>5.2826851785929718E-2</v>
      </c>
      <c r="O91" s="136">
        <f t="shared" si="23"/>
        <v>5.1040436508144667E-2</v>
      </c>
      <c r="P91" s="136">
        <f t="shared" si="23"/>
        <v>4.9314431408835416E-2</v>
      </c>
      <c r="Q91" s="136">
        <f t="shared" si="23"/>
        <v>4.7646793631725054E-2</v>
      </c>
      <c r="R91" s="136">
        <f t="shared" si="23"/>
        <v>4.6035549402632908E-2</v>
      </c>
      <c r="S91" s="136">
        <f t="shared" si="23"/>
        <v>4.4478791693365133E-2</v>
      </c>
      <c r="T91" s="136">
        <f t="shared" si="23"/>
        <v>4.2974677964603997E-2</v>
      </c>
      <c r="U91" s="136">
        <f t="shared" si="23"/>
        <v>4.1521427985124641E-2</v>
      </c>
      <c r="V91" s="136">
        <f t="shared" si="23"/>
        <v>4.0117321724758105E-2</v>
      </c>
      <c r="W91" s="564">
        <f>SUM(C91:V91)</f>
        <v>1.1345050935783425</v>
      </c>
      <c r="X91" s="137"/>
    </row>
    <row r="92" spans="1:24" s="358" customFormat="1">
      <c r="A92" s="129" t="s">
        <v>483</v>
      </c>
      <c r="B92" s="138"/>
      <c r="C92" s="132"/>
      <c r="D92" s="132"/>
      <c r="E92" s="132"/>
      <c r="F92" s="132"/>
      <c r="G92" s="132"/>
      <c r="H92" s="132"/>
      <c r="I92" s="132"/>
      <c r="J92" s="132"/>
      <c r="K92" s="132"/>
      <c r="L92" s="132"/>
      <c r="M92" s="132"/>
      <c r="N92" s="132"/>
      <c r="O92" s="132"/>
      <c r="P92" s="132"/>
      <c r="Q92" s="132"/>
      <c r="R92" s="132"/>
      <c r="S92" s="132"/>
      <c r="T92" s="132"/>
      <c r="U92" s="132"/>
      <c r="V92" s="132"/>
      <c r="W92" s="544"/>
      <c r="X92" s="131"/>
    </row>
    <row r="93" spans="1:24" s="358" customFormat="1">
      <c r="A93" s="560" t="s">
        <v>809</v>
      </c>
      <c r="B93" s="138"/>
      <c r="C93" s="132"/>
      <c r="D93" s="132"/>
      <c r="E93" s="132"/>
      <c r="F93" s="132"/>
      <c r="G93" s="132"/>
      <c r="H93" s="132"/>
      <c r="I93" s="132"/>
      <c r="J93" s="132"/>
      <c r="K93" s="132"/>
      <c r="L93" s="132"/>
      <c r="M93" s="132"/>
      <c r="N93" s="132"/>
      <c r="O93" s="132"/>
      <c r="P93" s="132"/>
      <c r="Q93" s="132"/>
      <c r="R93" s="132"/>
      <c r="S93" s="132"/>
      <c r="T93" s="132"/>
      <c r="U93" s="132"/>
      <c r="V93" s="132"/>
      <c r="W93" s="544"/>
      <c r="X93" s="131"/>
    </row>
    <row r="94" spans="1:24" s="358" customFormat="1">
      <c r="A94" s="126"/>
      <c r="B94" s="134" t="s">
        <v>207</v>
      </c>
      <c r="C94" s="527">
        <f>'27. rMCZ specific costs'!R21</f>
        <v>0</v>
      </c>
      <c r="D94" s="527">
        <v>0</v>
      </c>
      <c r="E94" s="527">
        <v>0</v>
      </c>
      <c r="F94" s="527">
        <v>0</v>
      </c>
      <c r="G94" s="527">
        <v>0</v>
      </c>
      <c r="H94" s="527">
        <v>0</v>
      </c>
      <c r="I94" s="527">
        <v>0</v>
      </c>
      <c r="J94" s="527">
        <v>0</v>
      </c>
      <c r="K94" s="527">
        <v>0</v>
      </c>
      <c r="L94" s="527">
        <v>0</v>
      </c>
      <c r="M94" s="527">
        <v>0</v>
      </c>
      <c r="N94" s="527">
        <v>0</v>
      </c>
      <c r="O94" s="527">
        <v>0</v>
      </c>
      <c r="P94" s="527">
        <v>0</v>
      </c>
      <c r="Q94" s="527">
        <v>0</v>
      </c>
      <c r="R94" s="527">
        <v>0</v>
      </c>
      <c r="S94" s="527">
        <v>0</v>
      </c>
      <c r="T94" s="527">
        <v>0</v>
      </c>
      <c r="U94" s="527">
        <v>0</v>
      </c>
      <c r="V94" s="527">
        <v>0</v>
      </c>
      <c r="W94" s="543">
        <f>SUM(C94:V94)</f>
        <v>0</v>
      </c>
      <c r="X94" s="528">
        <f>W94/20</f>
        <v>0</v>
      </c>
    </row>
    <row r="95" spans="1:24" s="358" customFormat="1">
      <c r="A95" s="126"/>
      <c r="B95" s="134" t="s">
        <v>208</v>
      </c>
      <c r="C95" s="527">
        <f>'27. rMCZ specific costs'!$S$21</f>
        <v>7.9824999999999993E-2</v>
      </c>
      <c r="D95" s="527">
        <f>'27. rMCZ specific costs'!$S$21</f>
        <v>7.9824999999999993E-2</v>
      </c>
      <c r="E95" s="527">
        <f>'27. rMCZ specific costs'!$S$21</f>
        <v>7.9824999999999993E-2</v>
      </c>
      <c r="F95" s="527">
        <f>'27. rMCZ specific costs'!$S$21</f>
        <v>7.9824999999999993E-2</v>
      </c>
      <c r="G95" s="527">
        <f>'27. rMCZ specific costs'!$S$21</f>
        <v>7.9824999999999993E-2</v>
      </c>
      <c r="H95" s="527">
        <f>'27. rMCZ specific costs'!$S$21</f>
        <v>7.9824999999999993E-2</v>
      </c>
      <c r="I95" s="527">
        <f>'27. rMCZ specific costs'!$S$21</f>
        <v>7.9824999999999993E-2</v>
      </c>
      <c r="J95" s="527">
        <f>'27. rMCZ specific costs'!$S$21</f>
        <v>7.9824999999999993E-2</v>
      </c>
      <c r="K95" s="527">
        <f>'27. rMCZ specific costs'!$S$21</f>
        <v>7.9824999999999993E-2</v>
      </c>
      <c r="L95" s="527">
        <f>'27. rMCZ specific costs'!$S$21</f>
        <v>7.9824999999999993E-2</v>
      </c>
      <c r="M95" s="527">
        <f>'27. rMCZ specific costs'!$S$21</f>
        <v>7.9824999999999993E-2</v>
      </c>
      <c r="N95" s="527">
        <f>'27. rMCZ specific costs'!$S$21</f>
        <v>7.9824999999999993E-2</v>
      </c>
      <c r="O95" s="527">
        <f>'27. rMCZ specific costs'!$S$21</f>
        <v>7.9824999999999993E-2</v>
      </c>
      <c r="P95" s="527">
        <f>'27. rMCZ specific costs'!$S$21</f>
        <v>7.9824999999999993E-2</v>
      </c>
      <c r="Q95" s="527">
        <f>'27. rMCZ specific costs'!$S$21</f>
        <v>7.9824999999999993E-2</v>
      </c>
      <c r="R95" s="527">
        <f>'27. rMCZ specific costs'!$S$21</f>
        <v>7.9824999999999993E-2</v>
      </c>
      <c r="S95" s="527">
        <f>'27. rMCZ specific costs'!$S$21</f>
        <v>7.9824999999999993E-2</v>
      </c>
      <c r="T95" s="527">
        <f>'27. rMCZ specific costs'!$S$21</f>
        <v>7.9824999999999993E-2</v>
      </c>
      <c r="U95" s="527">
        <f>'27. rMCZ specific costs'!$S$21</f>
        <v>7.9824999999999993E-2</v>
      </c>
      <c r="V95" s="527">
        <f>'27. rMCZ specific costs'!$S$21</f>
        <v>7.9824999999999993E-2</v>
      </c>
      <c r="W95" s="543">
        <f>SUM(C95:V95)</f>
        <v>1.5965000000000003</v>
      </c>
      <c r="X95" s="528">
        <f>W95/20</f>
        <v>7.9825000000000007E-2</v>
      </c>
    </row>
    <row r="96" spans="1:24" s="358" customFormat="1">
      <c r="A96" s="126"/>
      <c r="B96" s="567" t="s">
        <v>144</v>
      </c>
      <c r="C96" s="549">
        <f t="shared" ref="C96:X96" si="24">SUM(C94:C95)</f>
        <v>7.9824999999999993E-2</v>
      </c>
      <c r="D96" s="549">
        <f t="shared" si="24"/>
        <v>7.9824999999999993E-2</v>
      </c>
      <c r="E96" s="549">
        <f t="shared" si="24"/>
        <v>7.9824999999999993E-2</v>
      </c>
      <c r="F96" s="549">
        <f t="shared" si="24"/>
        <v>7.9824999999999993E-2</v>
      </c>
      <c r="G96" s="549">
        <f t="shared" si="24"/>
        <v>7.9824999999999993E-2</v>
      </c>
      <c r="H96" s="549">
        <f t="shared" si="24"/>
        <v>7.9824999999999993E-2</v>
      </c>
      <c r="I96" s="549">
        <f t="shared" si="24"/>
        <v>7.9824999999999993E-2</v>
      </c>
      <c r="J96" s="549">
        <f t="shared" si="24"/>
        <v>7.9824999999999993E-2</v>
      </c>
      <c r="K96" s="549">
        <f t="shared" si="24"/>
        <v>7.9824999999999993E-2</v>
      </c>
      <c r="L96" s="549">
        <f t="shared" si="24"/>
        <v>7.9824999999999993E-2</v>
      </c>
      <c r="M96" s="549">
        <f t="shared" si="24"/>
        <v>7.9824999999999993E-2</v>
      </c>
      <c r="N96" s="549">
        <f t="shared" si="24"/>
        <v>7.9824999999999993E-2</v>
      </c>
      <c r="O96" s="549">
        <f t="shared" si="24"/>
        <v>7.9824999999999993E-2</v>
      </c>
      <c r="P96" s="549">
        <f t="shared" si="24"/>
        <v>7.9824999999999993E-2</v>
      </c>
      <c r="Q96" s="549">
        <f t="shared" si="24"/>
        <v>7.9824999999999993E-2</v>
      </c>
      <c r="R96" s="549">
        <f t="shared" si="24"/>
        <v>7.9824999999999993E-2</v>
      </c>
      <c r="S96" s="549">
        <f t="shared" si="24"/>
        <v>7.9824999999999993E-2</v>
      </c>
      <c r="T96" s="549">
        <f t="shared" si="24"/>
        <v>7.9824999999999993E-2</v>
      </c>
      <c r="U96" s="549">
        <f t="shared" si="24"/>
        <v>7.9824999999999993E-2</v>
      </c>
      <c r="V96" s="549">
        <f t="shared" si="24"/>
        <v>7.9824999999999993E-2</v>
      </c>
      <c r="W96" s="544">
        <f t="shared" si="24"/>
        <v>1.5965000000000003</v>
      </c>
      <c r="X96" s="131">
        <f t="shared" si="24"/>
        <v>7.9825000000000007E-2</v>
      </c>
    </row>
    <row r="97" spans="1:24" s="358" customFormat="1">
      <c r="A97" s="129"/>
      <c r="B97" s="472" t="s">
        <v>146</v>
      </c>
      <c r="C97" s="530">
        <v>0.96618357487922713</v>
      </c>
      <c r="D97" s="530">
        <v>0.93351070036640305</v>
      </c>
      <c r="E97" s="530">
        <v>0.90194270566802237</v>
      </c>
      <c r="F97" s="530">
        <v>0.87144222769857238</v>
      </c>
      <c r="G97" s="530">
        <v>0.84197316685852419</v>
      </c>
      <c r="H97" s="530">
        <v>0.81350064430775282</v>
      </c>
      <c r="I97" s="530">
        <v>0.78599096068381913</v>
      </c>
      <c r="J97" s="530">
        <v>0.75941155621625056</v>
      </c>
      <c r="K97" s="530">
        <v>0.73373097218961414</v>
      </c>
      <c r="L97" s="530">
        <v>0.70891881370977217</v>
      </c>
      <c r="M97" s="530">
        <v>0.68494571372924851</v>
      </c>
      <c r="N97" s="530">
        <v>0.66178329828912896</v>
      </c>
      <c r="O97" s="530">
        <v>0.63940415293635666</v>
      </c>
      <c r="P97" s="530">
        <v>0.61778179027667302</v>
      </c>
      <c r="Q97" s="530">
        <v>0.59689061862480497</v>
      </c>
      <c r="R97" s="530">
        <v>0.57670591171478747</v>
      </c>
      <c r="S97" s="530">
        <v>0.55720377943457733</v>
      </c>
      <c r="T97" s="530">
        <v>0.53836113955031628</v>
      </c>
      <c r="U97" s="530">
        <v>0.52015569038677911</v>
      </c>
      <c r="V97" s="530">
        <v>0.50256588443167061</v>
      </c>
      <c r="W97" s="543"/>
      <c r="X97" s="531"/>
    </row>
    <row r="98" spans="1:24" s="358" customFormat="1">
      <c r="A98" s="135"/>
      <c r="B98" s="568" t="s">
        <v>1069</v>
      </c>
      <c r="C98" s="136">
        <f t="shared" ref="C98:V98" si="25">C97*C96</f>
        <v>7.7125603864734299E-2</v>
      </c>
      <c r="D98" s="136">
        <f t="shared" si="25"/>
        <v>7.4517491656748119E-2</v>
      </c>
      <c r="E98" s="136">
        <f t="shared" si="25"/>
        <v>7.1997576479949879E-2</v>
      </c>
      <c r="F98" s="136">
        <f t="shared" si="25"/>
        <v>6.9562875826038539E-2</v>
      </c>
      <c r="G98" s="136">
        <f t="shared" si="25"/>
        <v>6.7210508044481684E-2</v>
      </c>
      <c r="H98" s="136">
        <f t="shared" si="25"/>
        <v>6.4937688931866369E-2</v>
      </c>
      <c r="I98" s="136">
        <f t="shared" si="25"/>
        <v>6.2741728436585861E-2</v>
      </c>
      <c r="J98" s="136">
        <f t="shared" si="25"/>
        <v>6.0620027474962195E-2</v>
      </c>
      <c r="K98" s="136">
        <f t="shared" si="25"/>
        <v>5.8570074855035945E-2</v>
      </c>
      <c r="L98" s="136">
        <f t="shared" si="25"/>
        <v>5.6589444304382557E-2</v>
      </c>
      <c r="M98" s="136">
        <f t="shared" si="25"/>
        <v>5.4675791598437259E-2</v>
      </c>
      <c r="N98" s="136">
        <f t="shared" si="25"/>
        <v>5.2826851785929718E-2</v>
      </c>
      <c r="O98" s="136">
        <f t="shared" si="25"/>
        <v>5.1040436508144667E-2</v>
      </c>
      <c r="P98" s="136">
        <f t="shared" si="25"/>
        <v>4.9314431408835416E-2</v>
      </c>
      <c r="Q98" s="136">
        <f t="shared" si="25"/>
        <v>4.7646793631725054E-2</v>
      </c>
      <c r="R98" s="136">
        <f t="shared" si="25"/>
        <v>4.6035549402632908E-2</v>
      </c>
      <c r="S98" s="136">
        <f t="shared" si="25"/>
        <v>4.4478791693365133E-2</v>
      </c>
      <c r="T98" s="136">
        <f t="shared" si="25"/>
        <v>4.2974677964603997E-2</v>
      </c>
      <c r="U98" s="136">
        <f t="shared" si="25"/>
        <v>4.1521427985124641E-2</v>
      </c>
      <c r="V98" s="136">
        <f t="shared" si="25"/>
        <v>4.0117321724758105E-2</v>
      </c>
      <c r="W98" s="564">
        <f>SUM(C98:V98)</f>
        <v>1.1345050935783425</v>
      </c>
      <c r="X98" s="137"/>
    </row>
    <row r="99" spans="1:24" s="358" customFormat="1">
      <c r="A99" s="129" t="s">
        <v>483</v>
      </c>
      <c r="B99" s="138"/>
      <c r="C99" s="132"/>
      <c r="D99" s="132"/>
      <c r="E99" s="132"/>
      <c r="F99" s="132"/>
      <c r="G99" s="132"/>
      <c r="H99" s="132"/>
      <c r="I99" s="132"/>
      <c r="J99" s="132"/>
      <c r="K99" s="132"/>
      <c r="L99" s="132"/>
      <c r="M99" s="132"/>
      <c r="N99" s="132"/>
      <c r="O99" s="132"/>
      <c r="P99" s="132"/>
      <c r="Q99" s="132"/>
      <c r="R99" s="132"/>
      <c r="S99" s="132"/>
      <c r="T99" s="132"/>
      <c r="U99" s="132"/>
      <c r="V99" s="132"/>
      <c r="W99" s="544"/>
      <c r="X99" s="131"/>
    </row>
    <row r="100" spans="1:24" s="358" customFormat="1" ht="38.25">
      <c r="A100" s="560" t="s">
        <v>1046</v>
      </c>
      <c r="B100" s="138"/>
      <c r="C100" s="132"/>
      <c r="D100" s="132"/>
      <c r="E100" s="132"/>
      <c r="F100" s="132"/>
      <c r="G100" s="132"/>
      <c r="H100" s="132"/>
      <c r="I100" s="132"/>
      <c r="J100" s="132"/>
      <c r="K100" s="132"/>
      <c r="L100" s="132"/>
      <c r="M100" s="132"/>
      <c r="N100" s="132"/>
      <c r="O100" s="132"/>
      <c r="P100" s="132"/>
      <c r="Q100" s="132"/>
      <c r="R100" s="132"/>
      <c r="S100" s="132"/>
      <c r="T100" s="132"/>
      <c r="U100" s="132"/>
      <c r="V100" s="132"/>
      <c r="W100" s="544"/>
      <c r="X100" s="131"/>
    </row>
    <row r="101" spans="1:24" s="358" customFormat="1">
      <c r="A101" s="126"/>
      <c r="B101" s="134" t="s">
        <v>207</v>
      </c>
      <c r="C101" s="527">
        <f>'27. rMCZ specific costs'!R22</f>
        <v>0</v>
      </c>
      <c r="D101" s="527">
        <v>0</v>
      </c>
      <c r="E101" s="527">
        <v>0</v>
      </c>
      <c r="F101" s="527">
        <v>0</v>
      </c>
      <c r="G101" s="527">
        <v>0</v>
      </c>
      <c r="H101" s="527">
        <v>0</v>
      </c>
      <c r="I101" s="527">
        <v>0</v>
      </c>
      <c r="J101" s="527">
        <v>0</v>
      </c>
      <c r="K101" s="527">
        <v>0</v>
      </c>
      <c r="L101" s="527">
        <v>0</v>
      </c>
      <c r="M101" s="527">
        <v>0</v>
      </c>
      <c r="N101" s="527">
        <v>0</v>
      </c>
      <c r="O101" s="527">
        <v>0</v>
      </c>
      <c r="P101" s="527">
        <v>0</v>
      </c>
      <c r="Q101" s="527">
        <v>0</v>
      </c>
      <c r="R101" s="527">
        <v>0</v>
      </c>
      <c r="S101" s="527">
        <v>0</v>
      </c>
      <c r="T101" s="527">
        <v>0</v>
      </c>
      <c r="U101" s="527">
        <v>0</v>
      </c>
      <c r="V101" s="527">
        <v>0</v>
      </c>
      <c r="W101" s="543">
        <f>SUM(C101:V101)</f>
        <v>0</v>
      </c>
      <c r="X101" s="528">
        <f>W101/20</f>
        <v>0</v>
      </c>
    </row>
    <row r="102" spans="1:24" s="358" customFormat="1">
      <c r="A102" s="126"/>
      <c r="B102" s="134" t="s">
        <v>208</v>
      </c>
      <c r="C102" s="527">
        <f>'27. rMCZ specific costs'!$S$22</f>
        <v>7.9824999999999993E-2</v>
      </c>
      <c r="D102" s="527">
        <f>'27. rMCZ specific costs'!$S$22</f>
        <v>7.9824999999999993E-2</v>
      </c>
      <c r="E102" s="527">
        <f>'27. rMCZ specific costs'!$S$22</f>
        <v>7.9824999999999993E-2</v>
      </c>
      <c r="F102" s="527">
        <f>'27. rMCZ specific costs'!$S$22</f>
        <v>7.9824999999999993E-2</v>
      </c>
      <c r="G102" s="527">
        <f>'27. rMCZ specific costs'!$S$22</f>
        <v>7.9824999999999993E-2</v>
      </c>
      <c r="H102" s="527">
        <f>'27. rMCZ specific costs'!$S$22</f>
        <v>7.9824999999999993E-2</v>
      </c>
      <c r="I102" s="527">
        <f>'27. rMCZ specific costs'!$S$22</f>
        <v>7.9824999999999993E-2</v>
      </c>
      <c r="J102" s="527">
        <f>'27. rMCZ specific costs'!$S$22</f>
        <v>7.9824999999999993E-2</v>
      </c>
      <c r="K102" s="527">
        <f>'27. rMCZ specific costs'!$S$22</f>
        <v>7.9824999999999993E-2</v>
      </c>
      <c r="L102" s="527">
        <f>'27. rMCZ specific costs'!$S$22</f>
        <v>7.9824999999999993E-2</v>
      </c>
      <c r="M102" s="527">
        <f>'27. rMCZ specific costs'!$S$22</f>
        <v>7.9824999999999993E-2</v>
      </c>
      <c r="N102" s="527">
        <f>'27. rMCZ specific costs'!$S$22</f>
        <v>7.9824999999999993E-2</v>
      </c>
      <c r="O102" s="527">
        <f>'27. rMCZ specific costs'!$S$22</f>
        <v>7.9824999999999993E-2</v>
      </c>
      <c r="P102" s="527">
        <f>'27. rMCZ specific costs'!$S$22</f>
        <v>7.9824999999999993E-2</v>
      </c>
      <c r="Q102" s="527">
        <f>'27. rMCZ specific costs'!$S$22</f>
        <v>7.9824999999999993E-2</v>
      </c>
      <c r="R102" s="527">
        <f>'27. rMCZ specific costs'!$S$22</f>
        <v>7.9824999999999993E-2</v>
      </c>
      <c r="S102" s="527">
        <f>'27. rMCZ specific costs'!$S$22</f>
        <v>7.9824999999999993E-2</v>
      </c>
      <c r="T102" s="527">
        <f>'27. rMCZ specific costs'!$S$22</f>
        <v>7.9824999999999993E-2</v>
      </c>
      <c r="U102" s="527">
        <f>'27. rMCZ specific costs'!$S$22</f>
        <v>7.9824999999999993E-2</v>
      </c>
      <c r="V102" s="527">
        <f>'27. rMCZ specific costs'!$S$22</f>
        <v>7.9824999999999993E-2</v>
      </c>
      <c r="W102" s="543">
        <f>SUM(C102:V102)</f>
        <v>1.5965000000000003</v>
      </c>
      <c r="X102" s="528">
        <f>W102/20</f>
        <v>7.9825000000000007E-2</v>
      </c>
    </row>
    <row r="103" spans="1:24" s="358" customFormat="1">
      <c r="A103" s="126"/>
      <c r="B103" s="567" t="s">
        <v>144</v>
      </c>
      <c r="C103" s="549">
        <f t="shared" ref="C103:X103" si="26">SUM(C101:C102)</f>
        <v>7.9824999999999993E-2</v>
      </c>
      <c r="D103" s="549">
        <f t="shared" si="26"/>
        <v>7.9824999999999993E-2</v>
      </c>
      <c r="E103" s="549">
        <f t="shared" si="26"/>
        <v>7.9824999999999993E-2</v>
      </c>
      <c r="F103" s="549">
        <f t="shared" si="26"/>
        <v>7.9824999999999993E-2</v>
      </c>
      <c r="G103" s="549">
        <f t="shared" si="26"/>
        <v>7.9824999999999993E-2</v>
      </c>
      <c r="H103" s="549">
        <f t="shared" si="26"/>
        <v>7.9824999999999993E-2</v>
      </c>
      <c r="I103" s="549">
        <f t="shared" si="26"/>
        <v>7.9824999999999993E-2</v>
      </c>
      <c r="J103" s="549">
        <f t="shared" si="26"/>
        <v>7.9824999999999993E-2</v>
      </c>
      <c r="K103" s="549">
        <f t="shared" si="26"/>
        <v>7.9824999999999993E-2</v>
      </c>
      <c r="L103" s="549">
        <f t="shared" si="26"/>
        <v>7.9824999999999993E-2</v>
      </c>
      <c r="M103" s="549">
        <f t="shared" si="26"/>
        <v>7.9824999999999993E-2</v>
      </c>
      <c r="N103" s="549">
        <f t="shared" si="26"/>
        <v>7.9824999999999993E-2</v>
      </c>
      <c r="O103" s="549">
        <f t="shared" si="26"/>
        <v>7.9824999999999993E-2</v>
      </c>
      <c r="P103" s="549">
        <f t="shared" si="26"/>
        <v>7.9824999999999993E-2</v>
      </c>
      <c r="Q103" s="549">
        <f t="shared" si="26"/>
        <v>7.9824999999999993E-2</v>
      </c>
      <c r="R103" s="549">
        <f t="shared" si="26"/>
        <v>7.9824999999999993E-2</v>
      </c>
      <c r="S103" s="549">
        <f t="shared" si="26"/>
        <v>7.9824999999999993E-2</v>
      </c>
      <c r="T103" s="549">
        <f t="shared" si="26"/>
        <v>7.9824999999999993E-2</v>
      </c>
      <c r="U103" s="549">
        <f t="shared" si="26"/>
        <v>7.9824999999999993E-2</v>
      </c>
      <c r="V103" s="549">
        <f t="shared" si="26"/>
        <v>7.9824999999999993E-2</v>
      </c>
      <c r="W103" s="544">
        <f t="shared" si="26"/>
        <v>1.5965000000000003</v>
      </c>
      <c r="X103" s="131">
        <f t="shared" si="26"/>
        <v>7.9825000000000007E-2</v>
      </c>
    </row>
    <row r="104" spans="1:24" s="358" customFormat="1">
      <c r="A104" s="129"/>
      <c r="B104" s="472" t="s">
        <v>146</v>
      </c>
      <c r="C104" s="530">
        <v>0.96618357487922713</v>
      </c>
      <c r="D104" s="530">
        <v>0.93351070036640305</v>
      </c>
      <c r="E104" s="530">
        <v>0.90194270566802237</v>
      </c>
      <c r="F104" s="530">
        <v>0.87144222769857238</v>
      </c>
      <c r="G104" s="530">
        <v>0.84197316685852419</v>
      </c>
      <c r="H104" s="530">
        <v>0.81350064430775282</v>
      </c>
      <c r="I104" s="530">
        <v>0.78599096068381913</v>
      </c>
      <c r="J104" s="530">
        <v>0.75941155621625056</v>
      </c>
      <c r="K104" s="530">
        <v>0.73373097218961414</v>
      </c>
      <c r="L104" s="530">
        <v>0.70891881370977217</v>
      </c>
      <c r="M104" s="530">
        <v>0.68494571372924851</v>
      </c>
      <c r="N104" s="530">
        <v>0.66178329828912896</v>
      </c>
      <c r="O104" s="530">
        <v>0.63940415293635666</v>
      </c>
      <c r="P104" s="530">
        <v>0.61778179027667302</v>
      </c>
      <c r="Q104" s="530">
        <v>0.59689061862480497</v>
      </c>
      <c r="R104" s="530">
        <v>0.57670591171478747</v>
      </c>
      <c r="S104" s="530">
        <v>0.55720377943457733</v>
      </c>
      <c r="T104" s="530">
        <v>0.53836113955031628</v>
      </c>
      <c r="U104" s="530">
        <v>0.52015569038677911</v>
      </c>
      <c r="V104" s="530">
        <v>0.50256588443167061</v>
      </c>
      <c r="W104" s="543"/>
      <c r="X104" s="531"/>
    </row>
    <row r="105" spans="1:24" s="358" customFormat="1">
      <c r="A105" s="135"/>
      <c r="B105" s="568" t="s">
        <v>1069</v>
      </c>
      <c r="C105" s="136">
        <f t="shared" ref="C105:V105" si="27">C104*C103</f>
        <v>7.7125603864734299E-2</v>
      </c>
      <c r="D105" s="136">
        <f t="shared" si="27"/>
        <v>7.4517491656748119E-2</v>
      </c>
      <c r="E105" s="136">
        <f t="shared" si="27"/>
        <v>7.1997576479949879E-2</v>
      </c>
      <c r="F105" s="136">
        <f t="shared" si="27"/>
        <v>6.9562875826038539E-2</v>
      </c>
      <c r="G105" s="136">
        <f t="shared" si="27"/>
        <v>6.7210508044481684E-2</v>
      </c>
      <c r="H105" s="136">
        <f t="shared" si="27"/>
        <v>6.4937688931866369E-2</v>
      </c>
      <c r="I105" s="136">
        <f t="shared" si="27"/>
        <v>6.2741728436585861E-2</v>
      </c>
      <c r="J105" s="136">
        <f t="shared" si="27"/>
        <v>6.0620027474962195E-2</v>
      </c>
      <c r="K105" s="136">
        <f t="shared" si="27"/>
        <v>5.8570074855035945E-2</v>
      </c>
      <c r="L105" s="136">
        <f t="shared" si="27"/>
        <v>5.6589444304382557E-2</v>
      </c>
      <c r="M105" s="136">
        <f t="shared" si="27"/>
        <v>5.4675791598437259E-2</v>
      </c>
      <c r="N105" s="136">
        <f t="shared" si="27"/>
        <v>5.2826851785929718E-2</v>
      </c>
      <c r="O105" s="136">
        <f t="shared" si="27"/>
        <v>5.1040436508144667E-2</v>
      </c>
      <c r="P105" s="136">
        <f t="shared" si="27"/>
        <v>4.9314431408835416E-2</v>
      </c>
      <c r="Q105" s="136">
        <f t="shared" si="27"/>
        <v>4.7646793631725054E-2</v>
      </c>
      <c r="R105" s="136">
        <f t="shared" si="27"/>
        <v>4.6035549402632908E-2</v>
      </c>
      <c r="S105" s="136">
        <f t="shared" si="27"/>
        <v>4.4478791693365133E-2</v>
      </c>
      <c r="T105" s="136">
        <f t="shared" si="27"/>
        <v>4.2974677964603997E-2</v>
      </c>
      <c r="U105" s="136">
        <f t="shared" si="27"/>
        <v>4.1521427985124641E-2</v>
      </c>
      <c r="V105" s="136">
        <f t="shared" si="27"/>
        <v>4.0117321724758105E-2</v>
      </c>
      <c r="W105" s="564">
        <f>SUM(C105:V105)</f>
        <v>1.1345050935783425</v>
      </c>
      <c r="X105" s="137"/>
    </row>
    <row r="106" spans="1:24" s="358" customFormat="1">
      <c r="A106" s="129" t="s">
        <v>483</v>
      </c>
      <c r="B106" s="138"/>
      <c r="C106" s="132"/>
      <c r="D106" s="132"/>
      <c r="E106" s="132"/>
      <c r="F106" s="132"/>
      <c r="G106" s="132"/>
      <c r="H106" s="132"/>
      <c r="I106" s="132"/>
      <c r="J106" s="132"/>
      <c r="K106" s="132"/>
      <c r="L106" s="132"/>
      <c r="M106" s="132"/>
      <c r="N106" s="132"/>
      <c r="O106" s="132"/>
      <c r="P106" s="132"/>
      <c r="Q106" s="132"/>
      <c r="R106" s="132"/>
      <c r="S106" s="132"/>
      <c r="T106" s="132"/>
      <c r="U106" s="132"/>
      <c r="V106" s="132"/>
      <c r="W106" s="544"/>
      <c r="X106" s="131"/>
    </row>
    <row r="107" spans="1:24" s="358" customFormat="1">
      <c r="A107" s="560" t="s">
        <v>943</v>
      </c>
      <c r="B107" s="138"/>
      <c r="C107" s="132"/>
      <c r="D107" s="132"/>
      <c r="E107" s="132"/>
      <c r="F107" s="132"/>
      <c r="G107" s="132"/>
      <c r="H107" s="132"/>
      <c r="I107" s="132"/>
      <c r="J107" s="132"/>
      <c r="K107" s="132"/>
      <c r="L107" s="132"/>
      <c r="M107" s="132"/>
      <c r="N107" s="132"/>
      <c r="O107" s="132"/>
      <c r="P107" s="132"/>
      <c r="Q107" s="132"/>
      <c r="R107" s="132"/>
      <c r="S107" s="132"/>
      <c r="T107" s="132"/>
      <c r="U107" s="132"/>
      <c r="V107" s="132"/>
      <c r="W107" s="544"/>
      <c r="X107" s="131"/>
    </row>
    <row r="108" spans="1:24" s="358" customFormat="1">
      <c r="A108" s="126"/>
      <c r="B108" s="134" t="s">
        <v>207</v>
      </c>
      <c r="C108" s="527">
        <f>'27. rMCZ specific costs'!R23</f>
        <v>0</v>
      </c>
      <c r="D108" s="527">
        <v>0</v>
      </c>
      <c r="E108" s="527">
        <v>0</v>
      </c>
      <c r="F108" s="527">
        <v>0</v>
      </c>
      <c r="G108" s="527">
        <v>0</v>
      </c>
      <c r="H108" s="527">
        <v>0</v>
      </c>
      <c r="I108" s="527">
        <v>0</v>
      </c>
      <c r="J108" s="527">
        <v>0</v>
      </c>
      <c r="K108" s="527">
        <v>0</v>
      </c>
      <c r="L108" s="527">
        <v>0</v>
      </c>
      <c r="M108" s="527">
        <v>0</v>
      </c>
      <c r="N108" s="527">
        <v>0</v>
      </c>
      <c r="O108" s="527">
        <v>0</v>
      </c>
      <c r="P108" s="527">
        <v>0</v>
      </c>
      <c r="Q108" s="527">
        <v>0</v>
      </c>
      <c r="R108" s="527">
        <v>0</v>
      </c>
      <c r="S108" s="527">
        <v>0</v>
      </c>
      <c r="T108" s="527">
        <v>0</v>
      </c>
      <c r="U108" s="527">
        <v>0</v>
      </c>
      <c r="V108" s="527">
        <v>0</v>
      </c>
      <c r="W108" s="543">
        <f>SUM(C108:V108)</f>
        <v>0</v>
      </c>
      <c r="X108" s="528">
        <f>W108/20</f>
        <v>0</v>
      </c>
    </row>
    <row r="109" spans="1:24" s="358" customFormat="1">
      <c r="A109" s="126"/>
      <c r="B109" s="134" t="s">
        <v>208</v>
      </c>
      <c r="C109" s="527">
        <f>'27. rMCZ specific costs'!$S$23</f>
        <v>0</v>
      </c>
      <c r="D109" s="527">
        <f>'27. rMCZ specific costs'!$S$23</f>
        <v>0</v>
      </c>
      <c r="E109" s="527">
        <f>'27. rMCZ specific costs'!$S$23</f>
        <v>0</v>
      </c>
      <c r="F109" s="527">
        <f>'27. rMCZ specific costs'!$S$23</f>
        <v>0</v>
      </c>
      <c r="G109" s="527">
        <f>'27. rMCZ specific costs'!$S$23</f>
        <v>0</v>
      </c>
      <c r="H109" s="527">
        <f>'27. rMCZ specific costs'!$S$23</f>
        <v>0</v>
      </c>
      <c r="I109" s="527">
        <f>'27. rMCZ specific costs'!$S$23</f>
        <v>0</v>
      </c>
      <c r="J109" s="527">
        <f>'27. rMCZ specific costs'!$S$23</f>
        <v>0</v>
      </c>
      <c r="K109" s="527">
        <f>'27. rMCZ specific costs'!$S$23</f>
        <v>0</v>
      </c>
      <c r="L109" s="527">
        <f>'27. rMCZ specific costs'!$S$23</f>
        <v>0</v>
      </c>
      <c r="M109" s="527">
        <f>'27. rMCZ specific costs'!$S$23</f>
        <v>0</v>
      </c>
      <c r="N109" s="527">
        <f>'27. rMCZ specific costs'!$S$23</f>
        <v>0</v>
      </c>
      <c r="O109" s="527">
        <f>'27. rMCZ specific costs'!$S$23</f>
        <v>0</v>
      </c>
      <c r="P109" s="527">
        <f>'27. rMCZ specific costs'!$S$23</f>
        <v>0</v>
      </c>
      <c r="Q109" s="527">
        <f>'27. rMCZ specific costs'!$S$23</f>
        <v>0</v>
      </c>
      <c r="R109" s="527">
        <f>'27. rMCZ specific costs'!$S$23</f>
        <v>0</v>
      </c>
      <c r="S109" s="527">
        <f>'27. rMCZ specific costs'!$S$23</f>
        <v>0</v>
      </c>
      <c r="T109" s="527">
        <f>'27. rMCZ specific costs'!$S$23</f>
        <v>0</v>
      </c>
      <c r="U109" s="527">
        <f>'27. rMCZ specific costs'!$S$23</f>
        <v>0</v>
      </c>
      <c r="V109" s="527">
        <f>'27. rMCZ specific costs'!$S$23</f>
        <v>0</v>
      </c>
      <c r="W109" s="543">
        <f>SUM(C109:V109)</f>
        <v>0</v>
      </c>
      <c r="X109" s="528">
        <f>W109/20</f>
        <v>0</v>
      </c>
    </row>
    <row r="110" spans="1:24" s="358" customFormat="1">
      <c r="A110" s="126"/>
      <c r="B110" s="567" t="s">
        <v>144</v>
      </c>
      <c r="C110" s="549">
        <f t="shared" ref="C110:X110" si="28">SUM(C108:C109)</f>
        <v>0</v>
      </c>
      <c r="D110" s="549">
        <f t="shared" si="28"/>
        <v>0</v>
      </c>
      <c r="E110" s="549">
        <f t="shared" si="28"/>
        <v>0</v>
      </c>
      <c r="F110" s="549">
        <f t="shared" si="28"/>
        <v>0</v>
      </c>
      <c r="G110" s="549">
        <f t="shared" si="28"/>
        <v>0</v>
      </c>
      <c r="H110" s="549">
        <f t="shared" si="28"/>
        <v>0</v>
      </c>
      <c r="I110" s="549">
        <f t="shared" si="28"/>
        <v>0</v>
      </c>
      <c r="J110" s="549">
        <f t="shared" si="28"/>
        <v>0</v>
      </c>
      <c r="K110" s="549">
        <f t="shared" si="28"/>
        <v>0</v>
      </c>
      <c r="L110" s="549">
        <f t="shared" si="28"/>
        <v>0</v>
      </c>
      <c r="M110" s="549">
        <f t="shared" si="28"/>
        <v>0</v>
      </c>
      <c r="N110" s="549">
        <f t="shared" si="28"/>
        <v>0</v>
      </c>
      <c r="O110" s="549">
        <f t="shared" si="28"/>
        <v>0</v>
      </c>
      <c r="P110" s="549">
        <f t="shared" si="28"/>
        <v>0</v>
      </c>
      <c r="Q110" s="549">
        <f t="shared" si="28"/>
        <v>0</v>
      </c>
      <c r="R110" s="549">
        <f t="shared" si="28"/>
        <v>0</v>
      </c>
      <c r="S110" s="549">
        <f t="shared" si="28"/>
        <v>0</v>
      </c>
      <c r="T110" s="549">
        <f t="shared" si="28"/>
        <v>0</v>
      </c>
      <c r="U110" s="549">
        <f t="shared" si="28"/>
        <v>0</v>
      </c>
      <c r="V110" s="549">
        <f t="shared" si="28"/>
        <v>0</v>
      </c>
      <c r="W110" s="544">
        <f t="shared" si="28"/>
        <v>0</v>
      </c>
      <c r="X110" s="131">
        <f t="shared" si="28"/>
        <v>0</v>
      </c>
    </row>
    <row r="111" spans="1:24" s="358" customFormat="1">
      <c r="A111" s="129"/>
      <c r="B111" s="472" t="s">
        <v>146</v>
      </c>
      <c r="C111" s="530">
        <v>0.96618357487922713</v>
      </c>
      <c r="D111" s="530">
        <v>0.93351070036640305</v>
      </c>
      <c r="E111" s="530">
        <v>0.90194270566802237</v>
      </c>
      <c r="F111" s="530">
        <v>0.87144222769857238</v>
      </c>
      <c r="G111" s="530">
        <v>0.84197316685852419</v>
      </c>
      <c r="H111" s="530">
        <v>0.81350064430775282</v>
      </c>
      <c r="I111" s="530">
        <v>0.78599096068381913</v>
      </c>
      <c r="J111" s="530">
        <v>0.75941155621625056</v>
      </c>
      <c r="K111" s="530">
        <v>0.73373097218961414</v>
      </c>
      <c r="L111" s="530">
        <v>0.70891881370977217</v>
      </c>
      <c r="M111" s="530">
        <v>0.68494571372924851</v>
      </c>
      <c r="N111" s="530">
        <v>0.66178329828912896</v>
      </c>
      <c r="O111" s="530">
        <v>0.63940415293635666</v>
      </c>
      <c r="P111" s="530">
        <v>0.61778179027667302</v>
      </c>
      <c r="Q111" s="530">
        <v>0.59689061862480497</v>
      </c>
      <c r="R111" s="530">
        <v>0.57670591171478747</v>
      </c>
      <c r="S111" s="530">
        <v>0.55720377943457733</v>
      </c>
      <c r="T111" s="530">
        <v>0.53836113955031628</v>
      </c>
      <c r="U111" s="530">
        <v>0.52015569038677911</v>
      </c>
      <c r="V111" s="530">
        <v>0.50256588443167061</v>
      </c>
      <c r="W111" s="543"/>
      <c r="X111" s="531"/>
    </row>
    <row r="112" spans="1:24" s="358" customFormat="1">
      <c r="A112" s="135"/>
      <c r="B112" s="568" t="s">
        <v>1069</v>
      </c>
      <c r="C112" s="136">
        <f t="shared" ref="C112:V112" si="29">C111*C110</f>
        <v>0</v>
      </c>
      <c r="D112" s="136">
        <f t="shared" si="29"/>
        <v>0</v>
      </c>
      <c r="E112" s="136">
        <f t="shared" si="29"/>
        <v>0</v>
      </c>
      <c r="F112" s="136">
        <f t="shared" si="29"/>
        <v>0</v>
      </c>
      <c r="G112" s="136">
        <f t="shared" si="29"/>
        <v>0</v>
      </c>
      <c r="H112" s="136">
        <f t="shared" si="29"/>
        <v>0</v>
      </c>
      <c r="I112" s="136">
        <f t="shared" si="29"/>
        <v>0</v>
      </c>
      <c r="J112" s="136">
        <f t="shared" si="29"/>
        <v>0</v>
      </c>
      <c r="K112" s="136">
        <f t="shared" si="29"/>
        <v>0</v>
      </c>
      <c r="L112" s="136">
        <f t="shared" si="29"/>
        <v>0</v>
      </c>
      <c r="M112" s="136">
        <f t="shared" si="29"/>
        <v>0</v>
      </c>
      <c r="N112" s="136">
        <f t="shared" si="29"/>
        <v>0</v>
      </c>
      <c r="O112" s="136">
        <f t="shared" si="29"/>
        <v>0</v>
      </c>
      <c r="P112" s="136">
        <f t="shared" si="29"/>
        <v>0</v>
      </c>
      <c r="Q112" s="136">
        <f t="shared" si="29"/>
        <v>0</v>
      </c>
      <c r="R112" s="136">
        <f t="shared" si="29"/>
        <v>0</v>
      </c>
      <c r="S112" s="136">
        <f t="shared" si="29"/>
        <v>0</v>
      </c>
      <c r="T112" s="136">
        <f t="shared" si="29"/>
        <v>0</v>
      </c>
      <c r="U112" s="136">
        <f t="shared" si="29"/>
        <v>0</v>
      </c>
      <c r="V112" s="136">
        <f t="shared" si="29"/>
        <v>0</v>
      </c>
      <c r="W112" s="564">
        <f>SUM(C112:V112)</f>
        <v>0</v>
      </c>
      <c r="X112" s="137"/>
    </row>
    <row r="113" spans="1:24" s="358" customFormat="1">
      <c r="A113" s="129" t="s">
        <v>483</v>
      </c>
      <c r="B113" s="138"/>
      <c r="C113" s="132"/>
      <c r="D113" s="132"/>
      <c r="E113" s="132"/>
      <c r="F113" s="132"/>
      <c r="G113" s="132"/>
      <c r="H113" s="132"/>
      <c r="I113" s="132"/>
      <c r="J113" s="132"/>
      <c r="K113" s="132"/>
      <c r="L113" s="132"/>
      <c r="M113" s="132"/>
      <c r="N113" s="132"/>
      <c r="O113" s="132"/>
      <c r="P113" s="132"/>
      <c r="Q113" s="132"/>
      <c r="R113" s="132"/>
      <c r="S113" s="132"/>
      <c r="T113" s="132"/>
      <c r="U113" s="132"/>
      <c r="V113" s="132"/>
      <c r="W113" s="544"/>
      <c r="X113" s="131"/>
    </row>
    <row r="114" spans="1:24" s="358" customFormat="1" ht="19.5" customHeight="1">
      <c r="A114" s="560" t="s">
        <v>944</v>
      </c>
      <c r="B114" s="138"/>
      <c r="C114" s="132"/>
      <c r="D114" s="132"/>
      <c r="E114" s="132"/>
      <c r="F114" s="132"/>
      <c r="G114" s="132"/>
      <c r="H114" s="132"/>
      <c r="I114" s="132"/>
      <c r="J114" s="132"/>
      <c r="K114" s="132"/>
      <c r="L114" s="132"/>
      <c r="M114" s="132"/>
      <c r="N114" s="132"/>
      <c r="O114" s="132"/>
      <c r="P114" s="132"/>
      <c r="Q114" s="132"/>
      <c r="R114" s="132"/>
      <c r="S114" s="132"/>
      <c r="T114" s="132"/>
      <c r="U114" s="132"/>
      <c r="V114" s="132"/>
      <c r="W114" s="544"/>
      <c r="X114" s="131"/>
    </row>
    <row r="115" spans="1:24" s="358" customFormat="1">
      <c r="A115" s="126"/>
      <c r="B115" s="134" t="s">
        <v>207</v>
      </c>
      <c r="C115" s="527">
        <f>'27. rMCZ specific costs'!R24</f>
        <v>0</v>
      </c>
      <c r="D115" s="527">
        <v>0</v>
      </c>
      <c r="E115" s="527">
        <v>0</v>
      </c>
      <c r="F115" s="527">
        <v>0</v>
      </c>
      <c r="G115" s="527">
        <v>0</v>
      </c>
      <c r="H115" s="527">
        <v>0</v>
      </c>
      <c r="I115" s="527">
        <v>0</v>
      </c>
      <c r="J115" s="527">
        <v>0</v>
      </c>
      <c r="K115" s="527">
        <v>0</v>
      </c>
      <c r="L115" s="527">
        <v>0</v>
      </c>
      <c r="M115" s="527">
        <v>0</v>
      </c>
      <c r="N115" s="527">
        <v>0</v>
      </c>
      <c r="O115" s="527">
        <v>0</v>
      </c>
      <c r="P115" s="527">
        <v>0</v>
      </c>
      <c r="Q115" s="527">
        <v>0</v>
      </c>
      <c r="R115" s="527">
        <v>0</v>
      </c>
      <c r="S115" s="527">
        <v>0</v>
      </c>
      <c r="T115" s="527">
        <v>0</v>
      </c>
      <c r="U115" s="527">
        <v>0</v>
      </c>
      <c r="V115" s="527">
        <v>0</v>
      </c>
      <c r="W115" s="543">
        <f>SUM(C115:V115)</f>
        <v>0</v>
      </c>
      <c r="X115" s="528">
        <f>W115/20</f>
        <v>0</v>
      </c>
    </row>
    <row r="116" spans="1:24" s="358" customFormat="1">
      <c r="A116" s="126"/>
      <c r="B116" s="134" t="s">
        <v>208</v>
      </c>
      <c r="C116" s="527">
        <f>'27. rMCZ specific costs'!$S$24</f>
        <v>0</v>
      </c>
      <c r="D116" s="527">
        <f>'27. rMCZ specific costs'!$S$24</f>
        <v>0</v>
      </c>
      <c r="E116" s="527">
        <f>'27. rMCZ specific costs'!$S$24</f>
        <v>0</v>
      </c>
      <c r="F116" s="527">
        <f>'27. rMCZ specific costs'!$S$24</f>
        <v>0</v>
      </c>
      <c r="G116" s="527">
        <f>'27. rMCZ specific costs'!$S$24</f>
        <v>0</v>
      </c>
      <c r="H116" s="527">
        <f>'27. rMCZ specific costs'!$S$24</f>
        <v>0</v>
      </c>
      <c r="I116" s="527">
        <f>'27. rMCZ specific costs'!$S$24</f>
        <v>0</v>
      </c>
      <c r="J116" s="527">
        <f>'27. rMCZ specific costs'!$S$24</f>
        <v>0</v>
      </c>
      <c r="K116" s="527">
        <f>'27. rMCZ specific costs'!$S$24</f>
        <v>0</v>
      </c>
      <c r="L116" s="527">
        <f>'27. rMCZ specific costs'!$S$24</f>
        <v>0</v>
      </c>
      <c r="M116" s="527">
        <f>'27. rMCZ specific costs'!$S$24</f>
        <v>0</v>
      </c>
      <c r="N116" s="527">
        <f>'27. rMCZ specific costs'!$S$24</f>
        <v>0</v>
      </c>
      <c r="O116" s="527">
        <f>'27. rMCZ specific costs'!$S$24</f>
        <v>0</v>
      </c>
      <c r="P116" s="527">
        <f>'27. rMCZ specific costs'!$S$24</f>
        <v>0</v>
      </c>
      <c r="Q116" s="527">
        <f>'27. rMCZ specific costs'!$S$24</f>
        <v>0</v>
      </c>
      <c r="R116" s="527">
        <f>'27. rMCZ specific costs'!$S$24</f>
        <v>0</v>
      </c>
      <c r="S116" s="527">
        <f>'27. rMCZ specific costs'!$S$24</f>
        <v>0</v>
      </c>
      <c r="T116" s="527">
        <f>'27. rMCZ specific costs'!$S$24</f>
        <v>0</v>
      </c>
      <c r="U116" s="527">
        <f>'27. rMCZ specific costs'!$S$24</f>
        <v>0</v>
      </c>
      <c r="V116" s="527">
        <f>'27. rMCZ specific costs'!$S$24</f>
        <v>0</v>
      </c>
      <c r="W116" s="543">
        <f>SUM(C116:V116)</f>
        <v>0</v>
      </c>
      <c r="X116" s="528">
        <f>W116/20</f>
        <v>0</v>
      </c>
    </row>
    <row r="117" spans="1:24" s="358" customFormat="1">
      <c r="A117" s="126"/>
      <c r="B117" s="567" t="s">
        <v>144</v>
      </c>
      <c r="C117" s="549">
        <f t="shared" ref="C117:X117" si="30">SUM(C115:C116)</f>
        <v>0</v>
      </c>
      <c r="D117" s="549">
        <f t="shared" si="30"/>
        <v>0</v>
      </c>
      <c r="E117" s="549">
        <f t="shared" si="30"/>
        <v>0</v>
      </c>
      <c r="F117" s="549">
        <f t="shared" si="30"/>
        <v>0</v>
      </c>
      <c r="G117" s="549">
        <f t="shared" si="30"/>
        <v>0</v>
      </c>
      <c r="H117" s="549">
        <f t="shared" si="30"/>
        <v>0</v>
      </c>
      <c r="I117" s="549">
        <f t="shared" si="30"/>
        <v>0</v>
      </c>
      <c r="J117" s="549">
        <f t="shared" si="30"/>
        <v>0</v>
      </c>
      <c r="K117" s="549">
        <f t="shared" si="30"/>
        <v>0</v>
      </c>
      <c r="L117" s="549">
        <f t="shared" si="30"/>
        <v>0</v>
      </c>
      <c r="M117" s="549">
        <f t="shared" si="30"/>
        <v>0</v>
      </c>
      <c r="N117" s="549">
        <f t="shared" si="30"/>
        <v>0</v>
      </c>
      <c r="O117" s="549">
        <f t="shared" si="30"/>
        <v>0</v>
      </c>
      <c r="P117" s="549">
        <f t="shared" si="30"/>
        <v>0</v>
      </c>
      <c r="Q117" s="549">
        <f t="shared" si="30"/>
        <v>0</v>
      </c>
      <c r="R117" s="549">
        <f t="shared" si="30"/>
        <v>0</v>
      </c>
      <c r="S117" s="549">
        <f t="shared" si="30"/>
        <v>0</v>
      </c>
      <c r="T117" s="549">
        <f t="shared" si="30"/>
        <v>0</v>
      </c>
      <c r="U117" s="549">
        <f t="shared" si="30"/>
        <v>0</v>
      </c>
      <c r="V117" s="549">
        <f t="shared" si="30"/>
        <v>0</v>
      </c>
      <c r="W117" s="544">
        <f t="shared" si="30"/>
        <v>0</v>
      </c>
      <c r="X117" s="131">
        <f t="shared" si="30"/>
        <v>0</v>
      </c>
    </row>
    <row r="118" spans="1:24" s="358" customFormat="1">
      <c r="A118" s="129"/>
      <c r="B118" s="472" t="s">
        <v>146</v>
      </c>
      <c r="C118" s="530">
        <v>0.96618357487922713</v>
      </c>
      <c r="D118" s="530">
        <v>0.93351070036640305</v>
      </c>
      <c r="E118" s="530">
        <v>0.90194270566802237</v>
      </c>
      <c r="F118" s="530">
        <v>0.87144222769857238</v>
      </c>
      <c r="G118" s="530">
        <v>0.84197316685852419</v>
      </c>
      <c r="H118" s="530">
        <v>0.81350064430775282</v>
      </c>
      <c r="I118" s="530">
        <v>0.78599096068381913</v>
      </c>
      <c r="J118" s="530">
        <v>0.75941155621625056</v>
      </c>
      <c r="K118" s="530">
        <v>0.73373097218961414</v>
      </c>
      <c r="L118" s="530">
        <v>0.70891881370977217</v>
      </c>
      <c r="M118" s="530">
        <v>0.68494571372924851</v>
      </c>
      <c r="N118" s="530">
        <v>0.66178329828912896</v>
      </c>
      <c r="O118" s="530">
        <v>0.63940415293635666</v>
      </c>
      <c r="P118" s="530">
        <v>0.61778179027667302</v>
      </c>
      <c r="Q118" s="530">
        <v>0.59689061862480497</v>
      </c>
      <c r="R118" s="530">
        <v>0.57670591171478747</v>
      </c>
      <c r="S118" s="530">
        <v>0.55720377943457733</v>
      </c>
      <c r="T118" s="530">
        <v>0.53836113955031628</v>
      </c>
      <c r="U118" s="530">
        <v>0.52015569038677911</v>
      </c>
      <c r="V118" s="530">
        <v>0.50256588443167061</v>
      </c>
      <c r="W118" s="543"/>
      <c r="X118" s="531"/>
    </row>
    <row r="119" spans="1:24" s="358" customFormat="1">
      <c r="A119" s="135"/>
      <c r="B119" s="568" t="s">
        <v>1069</v>
      </c>
      <c r="C119" s="136">
        <f t="shared" ref="C119:V119" si="31">C118*C117</f>
        <v>0</v>
      </c>
      <c r="D119" s="136">
        <f t="shared" si="31"/>
        <v>0</v>
      </c>
      <c r="E119" s="136">
        <f t="shared" si="31"/>
        <v>0</v>
      </c>
      <c r="F119" s="136">
        <f t="shared" si="31"/>
        <v>0</v>
      </c>
      <c r="G119" s="136">
        <f t="shared" si="31"/>
        <v>0</v>
      </c>
      <c r="H119" s="136">
        <f t="shared" si="31"/>
        <v>0</v>
      </c>
      <c r="I119" s="136">
        <f t="shared" si="31"/>
        <v>0</v>
      </c>
      <c r="J119" s="136">
        <f t="shared" si="31"/>
        <v>0</v>
      </c>
      <c r="K119" s="136">
        <f t="shared" si="31"/>
        <v>0</v>
      </c>
      <c r="L119" s="136">
        <f t="shared" si="31"/>
        <v>0</v>
      </c>
      <c r="M119" s="136">
        <f t="shared" si="31"/>
        <v>0</v>
      </c>
      <c r="N119" s="136">
        <f t="shared" si="31"/>
        <v>0</v>
      </c>
      <c r="O119" s="136">
        <f t="shared" si="31"/>
        <v>0</v>
      </c>
      <c r="P119" s="136">
        <f t="shared" si="31"/>
        <v>0</v>
      </c>
      <c r="Q119" s="136">
        <f t="shared" si="31"/>
        <v>0</v>
      </c>
      <c r="R119" s="136">
        <f t="shared" si="31"/>
        <v>0</v>
      </c>
      <c r="S119" s="136">
        <f t="shared" si="31"/>
        <v>0</v>
      </c>
      <c r="T119" s="136">
        <f t="shared" si="31"/>
        <v>0</v>
      </c>
      <c r="U119" s="136">
        <f t="shared" si="31"/>
        <v>0</v>
      </c>
      <c r="V119" s="136">
        <f t="shared" si="31"/>
        <v>0</v>
      </c>
      <c r="W119" s="564">
        <f>SUM(C119:V119)</f>
        <v>0</v>
      </c>
      <c r="X119" s="137"/>
    </row>
    <row r="120" spans="1:24" s="358" customFormat="1">
      <c r="A120" s="129" t="s">
        <v>483</v>
      </c>
      <c r="B120" s="138"/>
      <c r="C120" s="132"/>
      <c r="D120" s="132"/>
      <c r="E120" s="132"/>
      <c r="F120" s="132"/>
      <c r="G120" s="132"/>
      <c r="H120" s="132"/>
      <c r="I120" s="132"/>
      <c r="J120" s="132"/>
      <c r="K120" s="132"/>
      <c r="L120" s="132"/>
      <c r="M120" s="132"/>
      <c r="N120" s="132"/>
      <c r="O120" s="132"/>
      <c r="P120" s="132"/>
      <c r="Q120" s="132"/>
      <c r="R120" s="132"/>
      <c r="S120" s="132"/>
      <c r="T120" s="132"/>
      <c r="U120" s="132"/>
      <c r="V120" s="132"/>
      <c r="W120" s="544"/>
      <c r="X120" s="131"/>
    </row>
    <row r="121" spans="1:24" s="358" customFormat="1" ht="23.25" customHeight="1">
      <c r="A121" s="560" t="s">
        <v>484</v>
      </c>
      <c r="B121" s="138"/>
      <c r="C121" s="132"/>
      <c r="D121" s="132"/>
      <c r="E121" s="132"/>
      <c r="F121" s="132"/>
      <c r="G121" s="132"/>
      <c r="H121" s="132"/>
      <c r="I121" s="132"/>
      <c r="J121" s="132"/>
      <c r="K121" s="132"/>
      <c r="L121" s="132"/>
      <c r="M121" s="132"/>
      <c r="N121" s="132"/>
      <c r="O121" s="132"/>
      <c r="P121" s="132"/>
      <c r="Q121" s="132"/>
      <c r="R121" s="132"/>
      <c r="S121" s="132"/>
      <c r="T121" s="132"/>
      <c r="U121" s="132"/>
      <c r="V121" s="132"/>
      <c r="W121" s="544"/>
      <c r="X121" s="131"/>
    </row>
    <row r="122" spans="1:24" s="358" customFormat="1">
      <c r="A122" s="126"/>
      <c r="B122" s="134" t="s">
        <v>207</v>
      </c>
      <c r="C122" s="527">
        <f>'27. rMCZ specific costs'!R25</f>
        <v>1.0687499999999999E-2</v>
      </c>
      <c r="D122" s="527">
        <v>0</v>
      </c>
      <c r="E122" s="527">
        <v>0</v>
      </c>
      <c r="F122" s="527">
        <v>0</v>
      </c>
      <c r="G122" s="527">
        <v>0</v>
      </c>
      <c r="H122" s="527">
        <v>0</v>
      </c>
      <c r="I122" s="527">
        <v>0</v>
      </c>
      <c r="J122" s="527">
        <v>0</v>
      </c>
      <c r="K122" s="527">
        <v>0</v>
      </c>
      <c r="L122" s="527">
        <v>0</v>
      </c>
      <c r="M122" s="527">
        <v>0</v>
      </c>
      <c r="N122" s="527">
        <v>0</v>
      </c>
      <c r="O122" s="527">
        <v>0</v>
      </c>
      <c r="P122" s="527">
        <v>0</v>
      </c>
      <c r="Q122" s="527">
        <v>0</v>
      </c>
      <c r="R122" s="527">
        <v>0</v>
      </c>
      <c r="S122" s="527">
        <v>0</v>
      </c>
      <c r="T122" s="527">
        <v>0</v>
      </c>
      <c r="U122" s="527">
        <v>0</v>
      </c>
      <c r="V122" s="527">
        <v>0</v>
      </c>
      <c r="W122" s="543">
        <f>SUM(C122:V122)</f>
        <v>1.0687499999999999E-2</v>
      </c>
      <c r="X122" s="528">
        <f>W122/20</f>
        <v>5.3437499999999991E-4</v>
      </c>
    </row>
    <row r="123" spans="1:24" s="358" customFormat="1">
      <c r="A123" s="126"/>
      <c r="B123" s="134" t="s">
        <v>208</v>
      </c>
      <c r="C123" s="527">
        <f>'27. rMCZ specific costs'!$S$25</f>
        <v>2.9259850000000004E-2</v>
      </c>
      <c r="D123" s="527">
        <f>'27. rMCZ specific costs'!$S$25</f>
        <v>2.9259850000000004E-2</v>
      </c>
      <c r="E123" s="527">
        <f>'27. rMCZ specific costs'!$S$25</f>
        <v>2.9259850000000004E-2</v>
      </c>
      <c r="F123" s="527">
        <f>'27. rMCZ specific costs'!$S$25</f>
        <v>2.9259850000000004E-2</v>
      </c>
      <c r="G123" s="527">
        <f>'27. rMCZ specific costs'!$S$25</f>
        <v>2.9259850000000004E-2</v>
      </c>
      <c r="H123" s="527">
        <f>'27. rMCZ specific costs'!$S$25</f>
        <v>2.9259850000000004E-2</v>
      </c>
      <c r="I123" s="527">
        <f>'27. rMCZ specific costs'!$S$25</f>
        <v>2.9259850000000004E-2</v>
      </c>
      <c r="J123" s="527">
        <f>'27. rMCZ specific costs'!$S$25</f>
        <v>2.9259850000000004E-2</v>
      </c>
      <c r="K123" s="527">
        <f>'27. rMCZ specific costs'!$S$25</f>
        <v>2.9259850000000004E-2</v>
      </c>
      <c r="L123" s="527">
        <f>'27. rMCZ specific costs'!$S$25</f>
        <v>2.9259850000000004E-2</v>
      </c>
      <c r="M123" s="527">
        <f>'27. rMCZ specific costs'!$S$25</f>
        <v>2.9259850000000004E-2</v>
      </c>
      <c r="N123" s="527">
        <f>'27. rMCZ specific costs'!$S$25</f>
        <v>2.9259850000000004E-2</v>
      </c>
      <c r="O123" s="527">
        <f>'27. rMCZ specific costs'!$S$25</f>
        <v>2.9259850000000004E-2</v>
      </c>
      <c r="P123" s="527">
        <f>'27. rMCZ specific costs'!$S$25</f>
        <v>2.9259850000000004E-2</v>
      </c>
      <c r="Q123" s="527">
        <f>'27. rMCZ specific costs'!$S$25</f>
        <v>2.9259850000000004E-2</v>
      </c>
      <c r="R123" s="527">
        <f>'27. rMCZ specific costs'!$S$25</f>
        <v>2.9259850000000004E-2</v>
      </c>
      <c r="S123" s="527">
        <f>'27. rMCZ specific costs'!$S$25</f>
        <v>2.9259850000000004E-2</v>
      </c>
      <c r="T123" s="527">
        <f>'27. rMCZ specific costs'!$S$25</f>
        <v>2.9259850000000004E-2</v>
      </c>
      <c r="U123" s="527">
        <f>'27. rMCZ specific costs'!$S$25</f>
        <v>2.9259850000000004E-2</v>
      </c>
      <c r="V123" s="527">
        <f>'27. rMCZ specific costs'!$S$25</f>
        <v>2.9259850000000004E-2</v>
      </c>
      <c r="W123" s="543">
        <f>SUM(C123:V123)</f>
        <v>0.58519699999999975</v>
      </c>
      <c r="X123" s="528">
        <f>W123/20</f>
        <v>2.9259849999999987E-2</v>
      </c>
    </row>
    <row r="124" spans="1:24" s="358" customFormat="1">
      <c r="A124" s="126"/>
      <c r="B124" s="567" t="s">
        <v>144</v>
      </c>
      <c r="C124" s="549">
        <f t="shared" ref="C124:X124" si="32">SUM(C122:C123)</f>
        <v>3.9947350000000006E-2</v>
      </c>
      <c r="D124" s="549">
        <f t="shared" si="32"/>
        <v>2.9259850000000004E-2</v>
      </c>
      <c r="E124" s="549">
        <f t="shared" si="32"/>
        <v>2.9259850000000004E-2</v>
      </c>
      <c r="F124" s="549">
        <f t="shared" si="32"/>
        <v>2.9259850000000004E-2</v>
      </c>
      <c r="G124" s="549">
        <f t="shared" si="32"/>
        <v>2.9259850000000004E-2</v>
      </c>
      <c r="H124" s="549">
        <f t="shared" si="32"/>
        <v>2.9259850000000004E-2</v>
      </c>
      <c r="I124" s="549">
        <f t="shared" si="32"/>
        <v>2.9259850000000004E-2</v>
      </c>
      <c r="J124" s="549">
        <f t="shared" si="32"/>
        <v>2.9259850000000004E-2</v>
      </c>
      <c r="K124" s="549">
        <f t="shared" si="32"/>
        <v>2.9259850000000004E-2</v>
      </c>
      <c r="L124" s="549">
        <f t="shared" si="32"/>
        <v>2.9259850000000004E-2</v>
      </c>
      <c r="M124" s="549">
        <f t="shared" si="32"/>
        <v>2.9259850000000004E-2</v>
      </c>
      <c r="N124" s="549">
        <f t="shared" si="32"/>
        <v>2.9259850000000004E-2</v>
      </c>
      <c r="O124" s="549">
        <f t="shared" si="32"/>
        <v>2.9259850000000004E-2</v>
      </c>
      <c r="P124" s="549">
        <f t="shared" si="32"/>
        <v>2.9259850000000004E-2</v>
      </c>
      <c r="Q124" s="549">
        <f t="shared" si="32"/>
        <v>2.9259850000000004E-2</v>
      </c>
      <c r="R124" s="549">
        <f t="shared" si="32"/>
        <v>2.9259850000000004E-2</v>
      </c>
      <c r="S124" s="549">
        <f t="shared" si="32"/>
        <v>2.9259850000000004E-2</v>
      </c>
      <c r="T124" s="549">
        <f t="shared" si="32"/>
        <v>2.9259850000000004E-2</v>
      </c>
      <c r="U124" s="549">
        <f t="shared" si="32"/>
        <v>2.9259850000000004E-2</v>
      </c>
      <c r="V124" s="549">
        <f t="shared" si="32"/>
        <v>2.9259850000000004E-2</v>
      </c>
      <c r="W124" s="544">
        <f t="shared" si="32"/>
        <v>0.59588449999999971</v>
      </c>
      <c r="X124" s="131">
        <f t="shared" si="32"/>
        <v>2.9794224999999987E-2</v>
      </c>
    </row>
    <row r="125" spans="1:24" s="358" customFormat="1">
      <c r="A125" s="129"/>
      <c r="B125" s="472" t="s">
        <v>146</v>
      </c>
      <c r="C125" s="530">
        <v>0.96618357487922713</v>
      </c>
      <c r="D125" s="530">
        <v>0.93351070036640305</v>
      </c>
      <c r="E125" s="530">
        <v>0.90194270566802237</v>
      </c>
      <c r="F125" s="530">
        <v>0.87144222769857238</v>
      </c>
      <c r="G125" s="530">
        <v>0.84197316685852419</v>
      </c>
      <c r="H125" s="530">
        <v>0.81350064430775282</v>
      </c>
      <c r="I125" s="530">
        <v>0.78599096068381913</v>
      </c>
      <c r="J125" s="530">
        <v>0.75941155621625056</v>
      </c>
      <c r="K125" s="530">
        <v>0.73373097218961414</v>
      </c>
      <c r="L125" s="530">
        <v>0.70891881370977217</v>
      </c>
      <c r="M125" s="530">
        <v>0.68494571372924851</v>
      </c>
      <c r="N125" s="530">
        <v>0.66178329828912896</v>
      </c>
      <c r="O125" s="530">
        <v>0.63940415293635666</v>
      </c>
      <c r="P125" s="530">
        <v>0.61778179027667302</v>
      </c>
      <c r="Q125" s="530">
        <v>0.59689061862480497</v>
      </c>
      <c r="R125" s="530">
        <v>0.57670591171478747</v>
      </c>
      <c r="S125" s="530">
        <v>0.55720377943457733</v>
      </c>
      <c r="T125" s="530">
        <v>0.53836113955031628</v>
      </c>
      <c r="U125" s="530">
        <v>0.52015569038677911</v>
      </c>
      <c r="V125" s="530">
        <v>0.50256588443167061</v>
      </c>
      <c r="W125" s="543"/>
      <c r="X125" s="531"/>
    </row>
    <row r="126" spans="1:24" s="358" customFormat="1">
      <c r="A126" s="135"/>
      <c r="B126" s="568" t="s">
        <v>1069</v>
      </c>
      <c r="C126" s="136">
        <f t="shared" ref="C126:V126" si="33">C125*C124</f>
        <v>3.8596473429951698E-2</v>
      </c>
      <c r="D126" s="136">
        <f t="shared" si="33"/>
        <v>2.7314383066115902E-2</v>
      </c>
      <c r="E126" s="136">
        <f t="shared" si="33"/>
        <v>2.6390708276440487E-2</v>
      </c>
      <c r="F126" s="136">
        <f t="shared" si="33"/>
        <v>2.5498268866126078E-2</v>
      </c>
      <c r="G126" s="136">
        <f t="shared" si="33"/>
        <v>2.4636008566305392E-2</v>
      </c>
      <c r="H126" s="136">
        <f t="shared" si="33"/>
        <v>2.3802906827348206E-2</v>
      </c>
      <c r="I126" s="136">
        <f t="shared" si="33"/>
        <v>2.2997977610964448E-2</v>
      </c>
      <c r="J126" s="136">
        <f t="shared" si="33"/>
        <v>2.2220268223154063E-2</v>
      </c>
      <c r="K126" s="136">
        <f t="shared" si="33"/>
        <v>2.1468858186622284E-2</v>
      </c>
      <c r="L126" s="136">
        <f t="shared" si="33"/>
        <v>2.0742858151325878E-2</v>
      </c>
      <c r="M126" s="136">
        <f t="shared" si="33"/>
        <v>2.0041408841860755E-2</v>
      </c>
      <c r="N126" s="136">
        <f t="shared" si="33"/>
        <v>1.9363680040445173E-2</v>
      </c>
      <c r="O126" s="136">
        <f t="shared" si="33"/>
        <v>1.8708869604294857E-2</v>
      </c>
      <c r="P126" s="136">
        <f t="shared" si="33"/>
        <v>1.8076202516226915E-2</v>
      </c>
      <c r="Q126" s="136">
        <f t="shared" si="33"/>
        <v>1.7464929967369001E-2</v>
      </c>
      <c r="R126" s="136">
        <f t="shared" si="33"/>
        <v>1.6874328470887927E-2</v>
      </c>
      <c r="S126" s="136">
        <f t="shared" si="33"/>
        <v>1.6303699005688819E-2</v>
      </c>
      <c r="T126" s="136">
        <f t="shared" si="33"/>
        <v>1.5752366189071325E-2</v>
      </c>
      <c r="U126" s="136">
        <f t="shared" si="33"/>
        <v>1.5219677477363601E-2</v>
      </c>
      <c r="V126" s="136">
        <f t="shared" si="33"/>
        <v>1.470500239358802E-2</v>
      </c>
      <c r="W126" s="564">
        <f>SUM(C126:V126)</f>
        <v>0.42617887571115082</v>
      </c>
      <c r="X126" s="137"/>
    </row>
    <row r="127" spans="1:24" s="358" customFormat="1">
      <c r="A127" s="129" t="s">
        <v>483</v>
      </c>
      <c r="B127" s="138"/>
      <c r="C127" s="132"/>
      <c r="D127" s="132"/>
      <c r="E127" s="132"/>
      <c r="F127" s="132"/>
      <c r="G127" s="132"/>
      <c r="H127" s="132"/>
      <c r="I127" s="132"/>
      <c r="J127" s="132"/>
      <c r="K127" s="132"/>
      <c r="L127" s="132"/>
      <c r="M127" s="132"/>
      <c r="N127" s="132"/>
      <c r="O127" s="132"/>
      <c r="P127" s="132"/>
      <c r="Q127" s="132"/>
      <c r="R127" s="132"/>
      <c r="S127" s="132"/>
      <c r="T127" s="132"/>
      <c r="U127" s="132"/>
      <c r="V127" s="132"/>
      <c r="W127" s="544"/>
      <c r="X127" s="131"/>
    </row>
    <row r="128" spans="1:24" s="358" customFormat="1" ht="39" customHeight="1">
      <c r="A128" s="65" t="s">
        <v>1102</v>
      </c>
      <c r="B128" s="138"/>
      <c r="C128" s="132"/>
      <c r="D128" s="132"/>
      <c r="E128" s="132"/>
      <c r="F128" s="132"/>
      <c r="G128" s="132"/>
      <c r="H128" s="132"/>
      <c r="I128" s="132"/>
      <c r="J128" s="132"/>
      <c r="K128" s="132"/>
      <c r="L128" s="132"/>
      <c r="M128" s="132"/>
      <c r="N128" s="132"/>
      <c r="O128" s="132"/>
      <c r="P128" s="132"/>
      <c r="Q128" s="132"/>
      <c r="R128" s="132"/>
      <c r="S128" s="132"/>
      <c r="T128" s="132"/>
      <c r="U128" s="132"/>
      <c r="V128" s="132"/>
      <c r="W128" s="544"/>
      <c r="X128" s="131"/>
    </row>
    <row r="129" spans="1:24" s="358" customFormat="1">
      <c r="A129" s="126"/>
      <c r="B129" s="134" t="s">
        <v>207</v>
      </c>
      <c r="C129" s="527">
        <f>'27. rMCZ specific costs'!R26</f>
        <v>1.0687499999999999E-2</v>
      </c>
      <c r="D129" s="527">
        <v>0</v>
      </c>
      <c r="E129" s="527">
        <v>0</v>
      </c>
      <c r="F129" s="527">
        <v>0</v>
      </c>
      <c r="G129" s="527">
        <v>0</v>
      </c>
      <c r="H129" s="527">
        <v>0</v>
      </c>
      <c r="I129" s="527">
        <v>0</v>
      </c>
      <c r="J129" s="527">
        <v>0</v>
      </c>
      <c r="K129" s="527">
        <v>0</v>
      </c>
      <c r="L129" s="527">
        <v>0</v>
      </c>
      <c r="M129" s="527">
        <v>0</v>
      </c>
      <c r="N129" s="527">
        <v>0</v>
      </c>
      <c r="O129" s="527">
        <v>0</v>
      </c>
      <c r="P129" s="527">
        <v>0</v>
      </c>
      <c r="Q129" s="527">
        <v>0</v>
      </c>
      <c r="R129" s="527">
        <v>0</v>
      </c>
      <c r="S129" s="527">
        <v>0</v>
      </c>
      <c r="T129" s="527">
        <v>0</v>
      </c>
      <c r="U129" s="527">
        <v>0</v>
      </c>
      <c r="V129" s="527">
        <v>0</v>
      </c>
      <c r="W129" s="543">
        <f>SUM(C129:V129)</f>
        <v>1.0687499999999999E-2</v>
      </c>
      <c r="X129" s="528">
        <f>W129/20</f>
        <v>5.3437499999999991E-4</v>
      </c>
    </row>
    <row r="130" spans="1:24" s="358" customFormat="1">
      <c r="A130" s="126"/>
      <c r="B130" s="134" t="s">
        <v>208</v>
      </c>
      <c r="C130" s="527">
        <f>'27. rMCZ specific costs'!$S$26</f>
        <v>2.9259850000000004E-2</v>
      </c>
      <c r="D130" s="527">
        <f>'27. rMCZ specific costs'!$S$26</f>
        <v>2.9259850000000004E-2</v>
      </c>
      <c r="E130" s="527">
        <f>'27. rMCZ specific costs'!$S$26</f>
        <v>2.9259850000000004E-2</v>
      </c>
      <c r="F130" s="527">
        <f>'27. rMCZ specific costs'!$S$26</f>
        <v>2.9259850000000004E-2</v>
      </c>
      <c r="G130" s="527">
        <f>'27. rMCZ specific costs'!$S$26</f>
        <v>2.9259850000000004E-2</v>
      </c>
      <c r="H130" s="527">
        <f>'27. rMCZ specific costs'!$S$26</f>
        <v>2.9259850000000004E-2</v>
      </c>
      <c r="I130" s="527">
        <f>'27. rMCZ specific costs'!$S$26</f>
        <v>2.9259850000000004E-2</v>
      </c>
      <c r="J130" s="527">
        <f>'27. rMCZ specific costs'!$S$26</f>
        <v>2.9259850000000004E-2</v>
      </c>
      <c r="K130" s="527">
        <f>'27. rMCZ specific costs'!$S$26</f>
        <v>2.9259850000000004E-2</v>
      </c>
      <c r="L130" s="527">
        <f>'27. rMCZ specific costs'!$S$26</f>
        <v>2.9259850000000004E-2</v>
      </c>
      <c r="M130" s="527">
        <f>'27. rMCZ specific costs'!$S$26</f>
        <v>2.9259850000000004E-2</v>
      </c>
      <c r="N130" s="527">
        <f>'27. rMCZ specific costs'!$S$26</f>
        <v>2.9259850000000004E-2</v>
      </c>
      <c r="O130" s="527">
        <f>'27. rMCZ specific costs'!$S$26</f>
        <v>2.9259850000000004E-2</v>
      </c>
      <c r="P130" s="527">
        <f>'27. rMCZ specific costs'!$S$26</f>
        <v>2.9259850000000004E-2</v>
      </c>
      <c r="Q130" s="527">
        <f>'27. rMCZ specific costs'!$S$26</f>
        <v>2.9259850000000004E-2</v>
      </c>
      <c r="R130" s="527">
        <f>'27. rMCZ specific costs'!$S$26</f>
        <v>2.9259850000000004E-2</v>
      </c>
      <c r="S130" s="527">
        <f>'27. rMCZ specific costs'!$S$26</f>
        <v>2.9259850000000004E-2</v>
      </c>
      <c r="T130" s="527">
        <f>'27. rMCZ specific costs'!$S$26</f>
        <v>2.9259850000000004E-2</v>
      </c>
      <c r="U130" s="527">
        <f>'27. rMCZ specific costs'!$S$26</f>
        <v>2.9259850000000004E-2</v>
      </c>
      <c r="V130" s="527">
        <f>'27. rMCZ specific costs'!$S$26</f>
        <v>2.9259850000000004E-2</v>
      </c>
      <c r="W130" s="543">
        <f>SUM(C130:V130)</f>
        <v>0.58519699999999975</v>
      </c>
      <c r="X130" s="528">
        <f>W130/20</f>
        <v>2.9259849999999987E-2</v>
      </c>
    </row>
    <row r="131" spans="1:24" s="358" customFormat="1">
      <c r="A131" s="126"/>
      <c r="B131" s="567" t="s">
        <v>144</v>
      </c>
      <c r="C131" s="549">
        <f t="shared" ref="C131:X131" si="34">SUM(C129:C130)</f>
        <v>3.9947350000000006E-2</v>
      </c>
      <c r="D131" s="549">
        <f t="shared" si="34"/>
        <v>2.9259850000000004E-2</v>
      </c>
      <c r="E131" s="549">
        <f t="shared" si="34"/>
        <v>2.9259850000000004E-2</v>
      </c>
      <c r="F131" s="549">
        <f t="shared" si="34"/>
        <v>2.9259850000000004E-2</v>
      </c>
      <c r="G131" s="549">
        <f t="shared" si="34"/>
        <v>2.9259850000000004E-2</v>
      </c>
      <c r="H131" s="549">
        <f t="shared" si="34"/>
        <v>2.9259850000000004E-2</v>
      </c>
      <c r="I131" s="549">
        <f t="shared" si="34"/>
        <v>2.9259850000000004E-2</v>
      </c>
      <c r="J131" s="549">
        <f t="shared" si="34"/>
        <v>2.9259850000000004E-2</v>
      </c>
      <c r="K131" s="549">
        <f t="shared" si="34"/>
        <v>2.9259850000000004E-2</v>
      </c>
      <c r="L131" s="549">
        <f t="shared" si="34"/>
        <v>2.9259850000000004E-2</v>
      </c>
      <c r="M131" s="549">
        <f t="shared" si="34"/>
        <v>2.9259850000000004E-2</v>
      </c>
      <c r="N131" s="549">
        <f t="shared" si="34"/>
        <v>2.9259850000000004E-2</v>
      </c>
      <c r="O131" s="549">
        <f t="shared" si="34"/>
        <v>2.9259850000000004E-2</v>
      </c>
      <c r="P131" s="549">
        <f t="shared" si="34"/>
        <v>2.9259850000000004E-2</v>
      </c>
      <c r="Q131" s="549">
        <f t="shared" si="34"/>
        <v>2.9259850000000004E-2</v>
      </c>
      <c r="R131" s="549">
        <f t="shared" si="34"/>
        <v>2.9259850000000004E-2</v>
      </c>
      <c r="S131" s="549">
        <f t="shared" si="34"/>
        <v>2.9259850000000004E-2</v>
      </c>
      <c r="T131" s="549">
        <f t="shared" si="34"/>
        <v>2.9259850000000004E-2</v>
      </c>
      <c r="U131" s="549">
        <f t="shared" si="34"/>
        <v>2.9259850000000004E-2</v>
      </c>
      <c r="V131" s="549">
        <f t="shared" si="34"/>
        <v>2.9259850000000004E-2</v>
      </c>
      <c r="W131" s="544">
        <f t="shared" si="34"/>
        <v>0.59588449999999971</v>
      </c>
      <c r="X131" s="131">
        <f t="shared" si="34"/>
        <v>2.9794224999999987E-2</v>
      </c>
    </row>
    <row r="132" spans="1:24" s="358" customFormat="1">
      <c r="A132" s="129"/>
      <c r="B132" s="472" t="s">
        <v>146</v>
      </c>
      <c r="C132" s="530">
        <v>0.96618357487922713</v>
      </c>
      <c r="D132" s="530">
        <v>0.93351070036640305</v>
      </c>
      <c r="E132" s="530">
        <v>0.90194270566802237</v>
      </c>
      <c r="F132" s="530">
        <v>0.87144222769857238</v>
      </c>
      <c r="G132" s="530">
        <v>0.84197316685852419</v>
      </c>
      <c r="H132" s="530">
        <v>0.81350064430775282</v>
      </c>
      <c r="I132" s="530">
        <v>0.78599096068381913</v>
      </c>
      <c r="J132" s="530">
        <v>0.75941155621625056</v>
      </c>
      <c r="K132" s="530">
        <v>0.73373097218961414</v>
      </c>
      <c r="L132" s="530">
        <v>0.70891881370977217</v>
      </c>
      <c r="M132" s="530">
        <v>0.68494571372924851</v>
      </c>
      <c r="N132" s="530">
        <v>0.66178329828912896</v>
      </c>
      <c r="O132" s="530">
        <v>0.63940415293635666</v>
      </c>
      <c r="P132" s="530">
        <v>0.61778179027667302</v>
      </c>
      <c r="Q132" s="530">
        <v>0.59689061862480497</v>
      </c>
      <c r="R132" s="530">
        <v>0.57670591171478747</v>
      </c>
      <c r="S132" s="530">
        <v>0.55720377943457733</v>
      </c>
      <c r="T132" s="530">
        <v>0.53836113955031628</v>
      </c>
      <c r="U132" s="530">
        <v>0.52015569038677911</v>
      </c>
      <c r="V132" s="530">
        <v>0.50256588443167061</v>
      </c>
      <c r="W132" s="543"/>
      <c r="X132" s="531"/>
    </row>
    <row r="133" spans="1:24" s="358" customFormat="1">
      <c r="A133" s="135"/>
      <c r="B133" s="568" t="s">
        <v>1069</v>
      </c>
      <c r="C133" s="136">
        <f t="shared" ref="C133:V133" si="35">C132*C131</f>
        <v>3.8596473429951698E-2</v>
      </c>
      <c r="D133" s="136">
        <f t="shared" si="35"/>
        <v>2.7314383066115902E-2</v>
      </c>
      <c r="E133" s="136">
        <f t="shared" si="35"/>
        <v>2.6390708276440487E-2</v>
      </c>
      <c r="F133" s="136">
        <f t="shared" si="35"/>
        <v>2.5498268866126078E-2</v>
      </c>
      <c r="G133" s="136">
        <f t="shared" si="35"/>
        <v>2.4636008566305392E-2</v>
      </c>
      <c r="H133" s="136">
        <f t="shared" si="35"/>
        <v>2.3802906827348206E-2</v>
      </c>
      <c r="I133" s="136">
        <f t="shared" si="35"/>
        <v>2.2997977610964448E-2</v>
      </c>
      <c r="J133" s="136">
        <f t="shared" si="35"/>
        <v>2.2220268223154063E-2</v>
      </c>
      <c r="K133" s="136">
        <f t="shared" si="35"/>
        <v>2.1468858186622284E-2</v>
      </c>
      <c r="L133" s="136">
        <f t="shared" si="35"/>
        <v>2.0742858151325878E-2</v>
      </c>
      <c r="M133" s="136">
        <f t="shared" si="35"/>
        <v>2.0041408841860755E-2</v>
      </c>
      <c r="N133" s="136">
        <f t="shared" si="35"/>
        <v>1.9363680040445173E-2</v>
      </c>
      <c r="O133" s="136">
        <f t="shared" si="35"/>
        <v>1.8708869604294857E-2</v>
      </c>
      <c r="P133" s="136">
        <f t="shared" si="35"/>
        <v>1.8076202516226915E-2</v>
      </c>
      <c r="Q133" s="136">
        <f t="shared" si="35"/>
        <v>1.7464929967369001E-2</v>
      </c>
      <c r="R133" s="136">
        <f t="shared" si="35"/>
        <v>1.6874328470887927E-2</v>
      </c>
      <c r="S133" s="136">
        <f t="shared" si="35"/>
        <v>1.6303699005688819E-2</v>
      </c>
      <c r="T133" s="136">
        <f t="shared" si="35"/>
        <v>1.5752366189071325E-2</v>
      </c>
      <c r="U133" s="136">
        <f t="shared" si="35"/>
        <v>1.5219677477363601E-2</v>
      </c>
      <c r="V133" s="136">
        <f t="shared" si="35"/>
        <v>1.470500239358802E-2</v>
      </c>
      <c r="W133" s="564">
        <f>SUM(C133:V133)</f>
        <v>0.42617887571115082</v>
      </c>
      <c r="X133" s="137"/>
    </row>
    <row r="134" spans="1:24" s="358" customFormat="1">
      <c r="A134" s="129" t="s">
        <v>483</v>
      </c>
      <c r="B134" s="138"/>
      <c r="C134" s="132"/>
      <c r="D134" s="132"/>
      <c r="E134" s="132"/>
      <c r="F134" s="132"/>
      <c r="G134" s="132"/>
      <c r="H134" s="132"/>
      <c r="I134" s="132"/>
      <c r="J134" s="132"/>
      <c r="K134" s="132"/>
      <c r="L134" s="132"/>
      <c r="M134" s="132"/>
      <c r="N134" s="132"/>
      <c r="O134" s="132"/>
      <c r="P134" s="132"/>
      <c r="Q134" s="132"/>
      <c r="R134" s="132"/>
      <c r="S134" s="132"/>
      <c r="T134" s="132"/>
      <c r="U134" s="132"/>
      <c r="V134" s="132"/>
      <c r="W134" s="544"/>
      <c r="X134" s="131"/>
    </row>
    <row r="135" spans="1:24" s="358" customFormat="1" ht="28.5" customHeight="1">
      <c r="A135" s="561" t="s">
        <v>1094</v>
      </c>
      <c r="B135" s="138"/>
      <c r="C135" s="132"/>
      <c r="D135" s="132"/>
      <c r="E135" s="132"/>
      <c r="F135" s="132"/>
      <c r="G135" s="132"/>
      <c r="H135" s="132"/>
      <c r="I135" s="132"/>
      <c r="J135" s="132"/>
      <c r="K135" s="132"/>
      <c r="L135" s="132"/>
      <c r="M135" s="132"/>
      <c r="N135" s="132"/>
      <c r="O135" s="132"/>
      <c r="P135" s="132"/>
      <c r="Q135" s="132"/>
      <c r="R135" s="132"/>
      <c r="S135" s="132"/>
      <c r="T135" s="132"/>
      <c r="U135" s="132"/>
      <c r="V135" s="132"/>
      <c r="W135" s="544"/>
      <c r="X135" s="131"/>
    </row>
    <row r="136" spans="1:24" s="358" customFormat="1">
      <c r="A136" s="126"/>
      <c r="B136" s="134" t="s">
        <v>207</v>
      </c>
      <c r="C136" s="527">
        <f>'27. rMCZ specific costs'!R27</f>
        <v>1.0687499999999999E-2</v>
      </c>
      <c r="D136" s="527">
        <v>0</v>
      </c>
      <c r="E136" s="527">
        <v>0</v>
      </c>
      <c r="F136" s="527">
        <v>0</v>
      </c>
      <c r="G136" s="527">
        <v>0</v>
      </c>
      <c r="H136" s="527">
        <v>0</v>
      </c>
      <c r="I136" s="527">
        <v>0</v>
      </c>
      <c r="J136" s="527">
        <v>0</v>
      </c>
      <c r="K136" s="527">
        <v>0</v>
      </c>
      <c r="L136" s="527">
        <v>0</v>
      </c>
      <c r="M136" s="527">
        <v>0</v>
      </c>
      <c r="N136" s="527">
        <v>0</v>
      </c>
      <c r="O136" s="527">
        <v>0</v>
      </c>
      <c r="P136" s="527">
        <v>0</v>
      </c>
      <c r="Q136" s="527">
        <v>0</v>
      </c>
      <c r="R136" s="527">
        <v>0</v>
      </c>
      <c r="S136" s="527">
        <v>0</v>
      </c>
      <c r="T136" s="527">
        <v>0</v>
      </c>
      <c r="U136" s="527">
        <v>0</v>
      </c>
      <c r="V136" s="527">
        <v>0</v>
      </c>
      <c r="W136" s="543">
        <f>SUM(C136:V136)</f>
        <v>1.0687499999999999E-2</v>
      </c>
      <c r="X136" s="528">
        <f>W136/20</f>
        <v>5.3437499999999991E-4</v>
      </c>
    </row>
    <row r="137" spans="1:24" s="358" customFormat="1">
      <c r="A137" s="126"/>
      <c r="B137" s="134" t="s">
        <v>208</v>
      </c>
      <c r="C137" s="527">
        <f>'27. rMCZ specific costs'!$S$27</f>
        <v>2.9259850000000004E-2</v>
      </c>
      <c r="D137" s="527">
        <f>'27. rMCZ specific costs'!$S$27</f>
        <v>2.9259850000000004E-2</v>
      </c>
      <c r="E137" s="527">
        <f>'27. rMCZ specific costs'!$S$27</f>
        <v>2.9259850000000004E-2</v>
      </c>
      <c r="F137" s="527">
        <f>'27. rMCZ specific costs'!$S$27</f>
        <v>2.9259850000000004E-2</v>
      </c>
      <c r="G137" s="527">
        <f>'27. rMCZ specific costs'!$S$27</f>
        <v>2.9259850000000004E-2</v>
      </c>
      <c r="H137" s="527">
        <f>'27. rMCZ specific costs'!$S$27</f>
        <v>2.9259850000000004E-2</v>
      </c>
      <c r="I137" s="527">
        <f>'27. rMCZ specific costs'!$S$27</f>
        <v>2.9259850000000004E-2</v>
      </c>
      <c r="J137" s="527">
        <f>'27. rMCZ specific costs'!$S$27</f>
        <v>2.9259850000000004E-2</v>
      </c>
      <c r="K137" s="527">
        <f>'27. rMCZ specific costs'!$S$27</f>
        <v>2.9259850000000004E-2</v>
      </c>
      <c r="L137" s="527">
        <f>'27. rMCZ specific costs'!$S$27</f>
        <v>2.9259850000000004E-2</v>
      </c>
      <c r="M137" s="527">
        <f>'27. rMCZ specific costs'!$S$27</f>
        <v>2.9259850000000004E-2</v>
      </c>
      <c r="N137" s="527">
        <f>'27. rMCZ specific costs'!$S$27</f>
        <v>2.9259850000000004E-2</v>
      </c>
      <c r="O137" s="527">
        <f>'27. rMCZ specific costs'!$S$27</f>
        <v>2.9259850000000004E-2</v>
      </c>
      <c r="P137" s="527">
        <f>'27. rMCZ specific costs'!$S$27</f>
        <v>2.9259850000000004E-2</v>
      </c>
      <c r="Q137" s="527">
        <f>'27. rMCZ specific costs'!$S$27</f>
        <v>2.9259850000000004E-2</v>
      </c>
      <c r="R137" s="527">
        <f>'27. rMCZ specific costs'!$S$27</f>
        <v>2.9259850000000004E-2</v>
      </c>
      <c r="S137" s="527">
        <f>'27. rMCZ specific costs'!$S$27</f>
        <v>2.9259850000000004E-2</v>
      </c>
      <c r="T137" s="527">
        <f>'27. rMCZ specific costs'!$S$27</f>
        <v>2.9259850000000004E-2</v>
      </c>
      <c r="U137" s="527">
        <f>'27. rMCZ specific costs'!$S$27</f>
        <v>2.9259850000000004E-2</v>
      </c>
      <c r="V137" s="527">
        <f>'27. rMCZ specific costs'!$S$27</f>
        <v>2.9259850000000004E-2</v>
      </c>
      <c r="W137" s="543">
        <f>SUM(C137:V137)</f>
        <v>0.58519699999999975</v>
      </c>
      <c r="X137" s="528">
        <f>W137/20</f>
        <v>2.9259849999999987E-2</v>
      </c>
    </row>
    <row r="138" spans="1:24" s="358" customFormat="1">
      <c r="A138" s="126"/>
      <c r="B138" s="567" t="s">
        <v>144</v>
      </c>
      <c r="C138" s="549">
        <f t="shared" ref="C138:X138" si="36">SUM(C136:C137)</f>
        <v>3.9947350000000006E-2</v>
      </c>
      <c r="D138" s="549">
        <f t="shared" si="36"/>
        <v>2.9259850000000004E-2</v>
      </c>
      <c r="E138" s="549">
        <f t="shared" si="36"/>
        <v>2.9259850000000004E-2</v>
      </c>
      <c r="F138" s="549">
        <f t="shared" si="36"/>
        <v>2.9259850000000004E-2</v>
      </c>
      <c r="G138" s="549">
        <f t="shared" si="36"/>
        <v>2.9259850000000004E-2</v>
      </c>
      <c r="H138" s="549">
        <f t="shared" si="36"/>
        <v>2.9259850000000004E-2</v>
      </c>
      <c r="I138" s="549">
        <f t="shared" si="36"/>
        <v>2.9259850000000004E-2</v>
      </c>
      <c r="J138" s="549">
        <f t="shared" si="36"/>
        <v>2.9259850000000004E-2</v>
      </c>
      <c r="K138" s="549">
        <f t="shared" si="36"/>
        <v>2.9259850000000004E-2</v>
      </c>
      <c r="L138" s="549">
        <f t="shared" si="36"/>
        <v>2.9259850000000004E-2</v>
      </c>
      <c r="M138" s="549">
        <f t="shared" si="36"/>
        <v>2.9259850000000004E-2</v>
      </c>
      <c r="N138" s="549">
        <f t="shared" si="36"/>
        <v>2.9259850000000004E-2</v>
      </c>
      <c r="O138" s="549">
        <f t="shared" si="36"/>
        <v>2.9259850000000004E-2</v>
      </c>
      <c r="P138" s="549">
        <f t="shared" si="36"/>
        <v>2.9259850000000004E-2</v>
      </c>
      <c r="Q138" s="549">
        <f t="shared" si="36"/>
        <v>2.9259850000000004E-2</v>
      </c>
      <c r="R138" s="549">
        <f t="shared" si="36"/>
        <v>2.9259850000000004E-2</v>
      </c>
      <c r="S138" s="549">
        <f t="shared" si="36"/>
        <v>2.9259850000000004E-2</v>
      </c>
      <c r="T138" s="549">
        <f t="shared" si="36"/>
        <v>2.9259850000000004E-2</v>
      </c>
      <c r="U138" s="549">
        <f t="shared" si="36"/>
        <v>2.9259850000000004E-2</v>
      </c>
      <c r="V138" s="549">
        <f t="shared" si="36"/>
        <v>2.9259850000000004E-2</v>
      </c>
      <c r="W138" s="544">
        <f t="shared" si="36"/>
        <v>0.59588449999999971</v>
      </c>
      <c r="X138" s="131">
        <f t="shared" si="36"/>
        <v>2.9794224999999987E-2</v>
      </c>
    </row>
    <row r="139" spans="1:24" s="358" customFormat="1">
      <c r="A139" s="129"/>
      <c r="B139" s="472" t="s">
        <v>146</v>
      </c>
      <c r="C139" s="530">
        <v>0.96618357487922713</v>
      </c>
      <c r="D139" s="530">
        <v>0.93351070036640305</v>
      </c>
      <c r="E139" s="530">
        <v>0.90194270566802237</v>
      </c>
      <c r="F139" s="530">
        <v>0.87144222769857238</v>
      </c>
      <c r="G139" s="530">
        <v>0.84197316685852419</v>
      </c>
      <c r="H139" s="530">
        <v>0.81350064430775282</v>
      </c>
      <c r="I139" s="530">
        <v>0.78599096068381913</v>
      </c>
      <c r="J139" s="530">
        <v>0.75941155621625056</v>
      </c>
      <c r="K139" s="530">
        <v>0.73373097218961414</v>
      </c>
      <c r="L139" s="530">
        <v>0.70891881370977217</v>
      </c>
      <c r="M139" s="530">
        <v>0.68494571372924851</v>
      </c>
      <c r="N139" s="530">
        <v>0.66178329828912896</v>
      </c>
      <c r="O139" s="530">
        <v>0.63940415293635666</v>
      </c>
      <c r="P139" s="530">
        <v>0.61778179027667302</v>
      </c>
      <c r="Q139" s="530">
        <v>0.59689061862480497</v>
      </c>
      <c r="R139" s="530">
        <v>0.57670591171478747</v>
      </c>
      <c r="S139" s="530">
        <v>0.55720377943457733</v>
      </c>
      <c r="T139" s="530">
        <v>0.53836113955031628</v>
      </c>
      <c r="U139" s="530">
        <v>0.52015569038677911</v>
      </c>
      <c r="V139" s="530">
        <v>0.50256588443167061</v>
      </c>
      <c r="W139" s="543"/>
      <c r="X139" s="531"/>
    </row>
    <row r="140" spans="1:24" s="358" customFormat="1">
      <c r="A140" s="135"/>
      <c r="B140" s="568" t="s">
        <v>1069</v>
      </c>
      <c r="C140" s="136">
        <f t="shared" ref="C140:V140" si="37">C139*C138</f>
        <v>3.8596473429951698E-2</v>
      </c>
      <c r="D140" s="136">
        <f t="shared" si="37"/>
        <v>2.7314383066115902E-2</v>
      </c>
      <c r="E140" s="136">
        <f t="shared" si="37"/>
        <v>2.6390708276440487E-2</v>
      </c>
      <c r="F140" s="136">
        <f t="shared" si="37"/>
        <v>2.5498268866126078E-2</v>
      </c>
      <c r="G140" s="136">
        <f t="shared" si="37"/>
        <v>2.4636008566305392E-2</v>
      </c>
      <c r="H140" s="136">
        <f t="shared" si="37"/>
        <v>2.3802906827348206E-2</v>
      </c>
      <c r="I140" s="136">
        <f t="shared" si="37"/>
        <v>2.2997977610964448E-2</v>
      </c>
      <c r="J140" s="136">
        <f t="shared" si="37"/>
        <v>2.2220268223154063E-2</v>
      </c>
      <c r="K140" s="136">
        <f t="shared" si="37"/>
        <v>2.1468858186622284E-2</v>
      </c>
      <c r="L140" s="136">
        <f t="shared" si="37"/>
        <v>2.0742858151325878E-2</v>
      </c>
      <c r="M140" s="136">
        <f t="shared" si="37"/>
        <v>2.0041408841860755E-2</v>
      </c>
      <c r="N140" s="136">
        <f t="shared" si="37"/>
        <v>1.9363680040445173E-2</v>
      </c>
      <c r="O140" s="136">
        <f t="shared" si="37"/>
        <v>1.8708869604294857E-2</v>
      </c>
      <c r="P140" s="136">
        <f t="shared" si="37"/>
        <v>1.8076202516226915E-2</v>
      </c>
      <c r="Q140" s="136">
        <f t="shared" si="37"/>
        <v>1.7464929967369001E-2</v>
      </c>
      <c r="R140" s="136">
        <f t="shared" si="37"/>
        <v>1.6874328470887927E-2</v>
      </c>
      <c r="S140" s="136">
        <f t="shared" si="37"/>
        <v>1.6303699005688819E-2</v>
      </c>
      <c r="T140" s="136">
        <f t="shared" si="37"/>
        <v>1.5752366189071325E-2</v>
      </c>
      <c r="U140" s="136">
        <f t="shared" si="37"/>
        <v>1.5219677477363601E-2</v>
      </c>
      <c r="V140" s="136">
        <f t="shared" si="37"/>
        <v>1.470500239358802E-2</v>
      </c>
      <c r="W140" s="564">
        <f>SUM(C140:V140)</f>
        <v>0.42617887571115082</v>
      </c>
      <c r="X140" s="137"/>
    </row>
    <row r="141" spans="1:24" s="358" customFormat="1">
      <c r="A141" s="129" t="s">
        <v>483</v>
      </c>
      <c r="B141" s="138"/>
      <c r="C141" s="132"/>
      <c r="D141" s="132"/>
      <c r="E141" s="132"/>
      <c r="F141" s="132"/>
      <c r="G141" s="132"/>
      <c r="H141" s="132"/>
      <c r="I141" s="132"/>
      <c r="J141" s="132"/>
      <c r="K141" s="132"/>
      <c r="L141" s="132"/>
      <c r="M141" s="132"/>
      <c r="N141" s="132"/>
      <c r="O141" s="132"/>
      <c r="P141" s="132"/>
      <c r="Q141" s="132"/>
      <c r="R141" s="132"/>
      <c r="S141" s="132"/>
      <c r="T141" s="132"/>
      <c r="U141" s="132"/>
      <c r="V141" s="132"/>
      <c r="W141" s="544"/>
      <c r="X141" s="131"/>
    </row>
    <row r="142" spans="1:24" s="358" customFormat="1" ht="38.25">
      <c r="A142" s="561" t="s">
        <v>1095</v>
      </c>
      <c r="B142" s="138"/>
      <c r="C142" s="132"/>
      <c r="D142" s="132"/>
      <c r="E142" s="132"/>
      <c r="F142" s="132"/>
      <c r="G142" s="132"/>
      <c r="H142" s="132"/>
      <c r="I142" s="132"/>
      <c r="J142" s="132"/>
      <c r="K142" s="132"/>
      <c r="L142" s="132"/>
      <c r="M142" s="132"/>
      <c r="N142" s="132"/>
      <c r="O142" s="132"/>
      <c r="P142" s="132"/>
      <c r="Q142" s="132"/>
      <c r="R142" s="132"/>
      <c r="S142" s="132"/>
      <c r="T142" s="132"/>
      <c r="U142" s="132"/>
      <c r="V142" s="132"/>
      <c r="W142" s="544"/>
      <c r="X142" s="131"/>
    </row>
    <row r="143" spans="1:24" s="358" customFormat="1">
      <c r="A143" s="126"/>
      <c r="B143" s="134" t="s">
        <v>207</v>
      </c>
      <c r="C143" s="527">
        <f>'27. rMCZ specific costs'!R28</f>
        <v>1.0687499999999999E-2</v>
      </c>
      <c r="D143" s="527">
        <v>0</v>
      </c>
      <c r="E143" s="527">
        <v>0</v>
      </c>
      <c r="F143" s="527">
        <v>0</v>
      </c>
      <c r="G143" s="527">
        <v>0</v>
      </c>
      <c r="H143" s="527">
        <v>0</v>
      </c>
      <c r="I143" s="527">
        <v>0</v>
      </c>
      <c r="J143" s="527">
        <v>0</v>
      </c>
      <c r="K143" s="527">
        <v>0</v>
      </c>
      <c r="L143" s="527">
        <v>0</v>
      </c>
      <c r="M143" s="527">
        <v>0</v>
      </c>
      <c r="N143" s="527">
        <v>0</v>
      </c>
      <c r="O143" s="527">
        <v>0</v>
      </c>
      <c r="P143" s="527">
        <v>0</v>
      </c>
      <c r="Q143" s="527">
        <v>0</v>
      </c>
      <c r="R143" s="527">
        <v>0</v>
      </c>
      <c r="S143" s="527">
        <v>0</v>
      </c>
      <c r="T143" s="527">
        <v>0</v>
      </c>
      <c r="U143" s="527">
        <v>0</v>
      </c>
      <c r="V143" s="527">
        <v>0</v>
      </c>
      <c r="W143" s="543">
        <f>SUM(C143:V143)</f>
        <v>1.0687499999999999E-2</v>
      </c>
      <c r="X143" s="528">
        <f>W143/20</f>
        <v>5.3437499999999991E-4</v>
      </c>
    </row>
    <row r="144" spans="1:24" s="358" customFormat="1">
      <c r="A144" s="126"/>
      <c r="B144" s="134" t="s">
        <v>208</v>
      </c>
      <c r="C144" s="527">
        <f>'27. rMCZ specific costs'!$S$28</f>
        <v>2.9259850000000004E-2</v>
      </c>
      <c r="D144" s="527">
        <f>'27. rMCZ specific costs'!$S$28</f>
        <v>2.9259850000000004E-2</v>
      </c>
      <c r="E144" s="527">
        <f>'27. rMCZ specific costs'!$S$28</f>
        <v>2.9259850000000004E-2</v>
      </c>
      <c r="F144" s="527">
        <f>'27. rMCZ specific costs'!$S$28</f>
        <v>2.9259850000000004E-2</v>
      </c>
      <c r="G144" s="527">
        <f>'27. rMCZ specific costs'!$S$28</f>
        <v>2.9259850000000004E-2</v>
      </c>
      <c r="H144" s="527">
        <f>'27. rMCZ specific costs'!$S$28</f>
        <v>2.9259850000000004E-2</v>
      </c>
      <c r="I144" s="527">
        <f>'27. rMCZ specific costs'!$S$28</f>
        <v>2.9259850000000004E-2</v>
      </c>
      <c r="J144" s="527">
        <f>'27. rMCZ specific costs'!$S$28</f>
        <v>2.9259850000000004E-2</v>
      </c>
      <c r="K144" s="527">
        <f>'27. rMCZ specific costs'!$S$28</f>
        <v>2.9259850000000004E-2</v>
      </c>
      <c r="L144" s="527">
        <f>'27. rMCZ specific costs'!$S$28</f>
        <v>2.9259850000000004E-2</v>
      </c>
      <c r="M144" s="527">
        <f>'27. rMCZ specific costs'!$S$28</f>
        <v>2.9259850000000004E-2</v>
      </c>
      <c r="N144" s="527">
        <f>'27. rMCZ specific costs'!$S$28</f>
        <v>2.9259850000000004E-2</v>
      </c>
      <c r="O144" s="527">
        <f>'27. rMCZ specific costs'!$S$28</f>
        <v>2.9259850000000004E-2</v>
      </c>
      <c r="P144" s="527">
        <f>'27. rMCZ specific costs'!$S$28</f>
        <v>2.9259850000000004E-2</v>
      </c>
      <c r="Q144" s="527">
        <f>'27. rMCZ specific costs'!$S$28</f>
        <v>2.9259850000000004E-2</v>
      </c>
      <c r="R144" s="527">
        <f>'27. rMCZ specific costs'!$S$28</f>
        <v>2.9259850000000004E-2</v>
      </c>
      <c r="S144" s="527">
        <f>'27. rMCZ specific costs'!$S$28</f>
        <v>2.9259850000000004E-2</v>
      </c>
      <c r="T144" s="527">
        <f>'27. rMCZ specific costs'!$S$28</f>
        <v>2.9259850000000004E-2</v>
      </c>
      <c r="U144" s="527">
        <f>'27. rMCZ specific costs'!$S$28</f>
        <v>2.9259850000000004E-2</v>
      </c>
      <c r="V144" s="527">
        <f>'27. rMCZ specific costs'!$S$28</f>
        <v>2.9259850000000004E-2</v>
      </c>
      <c r="W144" s="543">
        <f>SUM(C144:V144)</f>
        <v>0.58519699999999975</v>
      </c>
      <c r="X144" s="528">
        <f>W144/20</f>
        <v>2.9259849999999987E-2</v>
      </c>
    </row>
    <row r="145" spans="1:24" s="358" customFormat="1">
      <c r="A145" s="126"/>
      <c r="B145" s="567" t="s">
        <v>144</v>
      </c>
      <c r="C145" s="549">
        <f t="shared" ref="C145:X145" si="38">SUM(C143:C144)</f>
        <v>3.9947350000000006E-2</v>
      </c>
      <c r="D145" s="549">
        <f t="shared" si="38"/>
        <v>2.9259850000000004E-2</v>
      </c>
      <c r="E145" s="549">
        <f t="shared" si="38"/>
        <v>2.9259850000000004E-2</v>
      </c>
      <c r="F145" s="549">
        <f t="shared" si="38"/>
        <v>2.9259850000000004E-2</v>
      </c>
      <c r="G145" s="549">
        <f t="shared" si="38"/>
        <v>2.9259850000000004E-2</v>
      </c>
      <c r="H145" s="549">
        <f t="shared" si="38"/>
        <v>2.9259850000000004E-2</v>
      </c>
      <c r="I145" s="549">
        <f t="shared" si="38"/>
        <v>2.9259850000000004E-2</v>
      </c>
      <c r="J145" s="549">
        <f t="shared" si="38"/>
        <v>2.9259850000000004E-2</v>
      </c>
      <c r="K145" s="549">
        <f t="shared" si="38"/>
        <v>2.9259850000000004E-2</v>
      </c>
      <c r="L145" s="549">
        <f t="shared" si="38"/>
        <v>2.9259850000000004E-2</v>
      </c>
      <c r="M145" s="549">
        <f t="shared" si="38"/>
        <v>2.9259850000000004E-2</v>
      </c>
      <c r="N145" s="549">
        <f t="shared" si="38"/>
        <v>2.9259850000000004E-2</v>
      </c>
      <c r="O145" s="549">
        <f t="shared" si="38"/>
        <v>2.9259850000000004E-2</v>
      </c>
      <c r="P145" s="549">
        <f t="shared" si="38"/>
        <v>2.9259850000000004E-2</v>
      </c>
      <c r="Q145" s="549">
        <f t="shared" si="38"/>
        <v>2.9259850000000004E-2</v>
      </c>
      <c r="R145" s="549">
        <f t="shared" si="38"/>
        <v>2.9259850000000004E-2</v>
      </c>
      <c r="S145" s="549">
        <f t="shared" si="38"/>
        <v>2.9259850000000004E-2</v>
      </c>
      <c r="T145" s="549">
        <f t="shared" si="38"/>
        <v>2.9259850000000004E-2</v>
      </c>
      <c r="U145" s="549">
        <f t="shared" si="38"/>
        <v>2.9259850000000004E-2</v>
      </c>
      <c r="V145" s="549">
        <f t="shared" si="38"/>
        <v>2.9259850000000004E-2</v>
      </c>
      <c r="W145" s="544">
        <f t="shared" si="38"/>
        <v>0.59588449999999971</v>
      </c>
      <c r="X145" s="131">
        <f t="shared" si="38"/>
        <v>2.9794224999999987E-2</v>
      </c>
    </row>
    <row r="146" spans="1:24" s="358" customFormat="1">
      <c r="A146" s="129"/>
      <c r="B146" s="472" t="s">
        <v>146</v>
      </c>
      <c r="C146" s="530">
        <v>0.96618357487922713</v>
      </c>
      <c r="D146" s="530">
        <v>0.93351070036640305</v>
      </c>
      <c r="E146" s="530">
        <v>0.90194270566802237</v>
      </c>
      <c r="F146" s="530">
        <v>0.87144222769857238</v>
      </c>
      <c r="G146" s="530">
        <v>0.84197316685852419</v>
      </c>
      <c r="H146" s="530">
        <v>0.81350064430775282</v>
      </c>
      <c r="I146" s="530">
        <v>0.78599096068381913</v>
      </c>
      <c r="J146" s="530">
        <v>0.75941155621625056</v>
      </c>
      <c r="K146" s="530">
        <v>0.73373097218961414</v>
      </c>
      <c r="L146" s="530">
        <v>0.70891881370977217</v>
      </c>
      <c r="M146" s="530">
        <v>0.68494571372924851</v>
      </c>
      <c r="N146" s="530">
        <v>0.66178329828912896</v>
      </c>
      <c r="O146" s="530">
        <v>0.63940415293635666</v>
      </c>
      <c r="P146" s="530">
        <v>0.61778179027667302</v>
      </c>
      <c r="Q146" s="530">
        <v>0.59689061862480497</v>
      </c>
      <c r="R146" s="530">
        <v>0.57670591171478747</v>
      </c>
      <c r="S146" s="530">
        <v>0.55720377943457733</v>
      </c>
      <c r="T146" s="530">
        <v>0.53836113955031628</v>
      </c>
      <c r="U146" s="530">
        <v>0.52015569038677911</v>
      </c>
      <c r="V146" s="530">
        <v>0.50256588443167061</v>
      </c>
      <c r="W146" s="543"/>
      <c r="X146" s="531"/>
    </row>
    <row r="147" spans="1:24" s="358" customFormat="1">
      <c r="A147" s="135"/>
      <c r="B147" s="568" t="s">
        <v>1069</v>
      </c>
      <c r="C147" s="136">
        <f t="shared" ref="C147:V147" si="39">C146*C145</f>
        <v>3.8596473429951698E-2</v>
      </c>
      <c r="D147" s="136">
        <f t="shared" si="39"/>
        <v>2.7314383066115902E-2</v>
      </c>
      <c r="E147" s="136">
        <f t="shared" si="39"/>
        <v>2.6390708276440487E-2</v>
      </c>
      <c r="F147" s="136">
        <f t="shared" si="39"/>
        <v>2.5498268866126078E-2</v>
      </c>
      <c r="G147" s="136">
        <f t="shared" si="39"/>
        <v>2.4636008566305392E-2</v>
      </c>
      <c r="H147" s="136">
        <f t="shared" si="39"/>
        <v>2.3802906827348206E-2</v>
      </c>
      <c r="I147" s="136">
        <f t="shared" si="39"/>
        <v>2.2997977610964448E-2</v>
      </c>
      <c r="J147" s="136">
        <f t="shared" si="39"/>
        <v>2.2220268223154063E-2</v>
      </c>
      <c r="K147" s="136">
        <f t="shared" si="39"/>
        <v>2.1468858186622284E-2</v>
      </c>
      <c r="L147" s="136">
        <f t="shared" si="39"/>
        <v>2.0742858151325878E-2</v>
      </c>
      <c r="M147" s="136">
        <f t="shared" si="39"/>
        <v>2.0041408841860755E-2</v>
      </c>
      <c r="N147" s="136">
        <f t="shared" si="39"/>
        <v>1.9363680040445173E-2</v>
      </c>
      <c r="O147" s="136">
        <f t="shared" si="39"/>
        <v>1.8708869604294857E-2</v>
      </c>
      <c r="P147" s="136">
        <f t="shared" si="39"/>
        <v>1.8076202516226915E-2</v>
      </c>
      <c r="Q147" s="136">
        <f t="shared" si="39"/>
        <v>1.7464929967369001E-2</v>
      </c>
      <c r="R147" s="136">
        <f t="shared" si="39"/>
        <v>1.6874328470887927E-2</v>
      </c>
      <c r="S147" s="136">
        <f t="shared" si="39"/>
        <v>1.6303699005688819E-2</v>
      </c>
      <c r="T147" s="136">
        <f t="shared" si="39"/>
        <v>1.5752366189071325E-2</v>
      </c>
      <c r="U147" s="136">
        <f t="shared" si="39"/>
        <v>1.5219677477363601E-2</v>
      </c>
      <c r="V147" s="136">
        <f t="shared" si="39"/>
        <v>1.470500239358802E-2</v>
      </c>
      <c r="W147" s="564">
        <f>SUM(C147:V147)</f>
        <v>0.42617887571115082</v>
      </c>
      <c r="X147" s="137"/>
    </row>
    <row r="148" spans="1:24" s="358" customFormat="1">
      <c r="A148" s="129" t="s">
        <v>483</v>
      </c>
      <c r="B148" s="138"/>
      <c r="C148" s="132"/>
      <c r="D148" s="132"/>
      <c r="E148" s="132"/>
      <c r="F148" s="132"/>
      <c r="G148" s="132"/>
      <c r="H148" s="132"/>
      <c r="I148" s="132"/>
      <c r="J148" s="132"/>
      <c r="K148" s="132"/>
      <c r="L148" s="132"/>
      <c r="M148" s="132"/>
      <c r="N148" s="132"/>
      <c r="O148" s="132"/>
      <c r="P148" s="132"/>
      <c r="Q148" s="132"/>
      <c r="R148" s="132"/>
      <c r="S148" s="132"/>
      <c r="T148" s="132"/>
      <c r="U148" s="132"/>
      <c r="V148" s="132"/>
      <c r="W148" s="544"/>
      <c r="X148" s="131"/>
    </row>
    <row r="149" spans="1:24" s="358" customFormat="1" ht="38.25">
      <c r="A149" s="561" t="s">
        <v>1096</v>
      </c>
      <c r="B149" s="138"/>
      <c r="C149" s="132"/>
      <c r="D149" s="132"/>
      <c r="E149" s="132"/>
      <c r="F149" s="132"/>
      <c r="G149" s="132"/>
      <c r="H149" s="132"/>
      <c r="I149" s="132"/>
      <c r="J149" s="132"/>
      <c r="K149" s="132"/>
      <c r="L149" s="132"/>
      <c r="M149" s="132"/>
      <c r="N149" s="132"/>
      <c r="O149" s="132"/>
      <c r="P149" s="132"/>
      <c r="Q149" s="132"/>
      <c r="R149" s="132"/>
      <c r="S149" s="132"/>
      <c r="T149" s="132"/>
      <c r="U149" s="132"/>
      <c r="V149" s="132"/>
      <c r="W149" s="544"/>
      <c r="X149" s="131"/>
    </row>
    <row r="150" spans="1:24" s="358" customFormat="1">
      <c r="A150" s="126"/>
      <c r="B150" s="134" t="s">
        <v>207</v>
      </c>
      <c r="C150" s="527">
        <f>'27. rMCZ specific costs'!R29</f>
        <v>1.0687499999999999E-2</v>
      </c>
      <c r="D150" s="527">
        <v>0</v>
      </c>
      <c r="E150" s="527">
        <v>0</v>
      </c>
      <c r="F150" s="527">
        <v>0</v>
      </c>
      <c r="G150" s="527">
        <v>0</v>
      </c>
      <c r="H150" s="527">
        <v>0</v>
      </c>
      <c r="I150" s="527">
        <v>0</v>
      </c>
      <c r="J150" s="527">
        <v>0</v>
      </c>
      <c r="K150" s="527">
        <v>0</v>
      </c>
      <c r="L150" s="527">
        <v>0</v>
      </c>
      <c r="M150" s="527">
        <v>0</v>
      </c>
      <c r="N150" s="527">
        <v>0</v>
      </c>
      <c r="O150" s="527">
        <v>0</v>
      </c>
      <c r="P150" s="527">
        <v>0</v>
      </c>
      <c r="Q150" s="527">
        <v>0</v>
      </c>
      <c r="R150" s="527">
        <v>0</v>
      </c>
      <c r="S150" s="527">
        <v>0</v>
      </c>
      <c r="T150" s="527">
        <v>0</v>
      </c>
      <c r="U150" s="527">
        <v>0</v>
      </c>
      <c r="V150" s="527">
        <v>0</v>
      </c>
      <c r="W150" s="543">
        <f>SUM(C150:V150)</f>
        <v>1.0687499999999999E-2</v>
      </c>
      <c r="X150" s="528">
        <f>W150/20</f>
        <v>5.3437499999999991E-4</v>
      </c>
    </row>
    <row r="151" spans="1:24" s="358" customFormat="1">
      <c r="A151" s="126"/>
      <c r="B151" s="134" t="s">
        <v>208</v>
      </c>
      <c r="C151" s="527">
        <f>'27. rMCZ specific costs'!$S$29</f>
        <v>2.9259850000000004E-2</v>
      </c>
      <c r="D151" s="527">
        <f>'27. rMCZ specific costs'!$S$29</f>
        <v>2.9259850000000004E-2</v>
      </c>
      <c r="E151" s="527">
        <f>'27. rMCZ specific costs'!$S$29</f>
        <v>2.9259850000000004E-2</v>
      </c>
      <c r="F151" s="527">
        <f>'27. rMCZ specific costs'!$S$29</f>
        <v>2.9259850000000004E-2</v>
      </c>
      <c r="G151" s="527">
        <f>'27. rMCZ specific costs'!$S$29</f>
        <v>2.9259850000000004E-2</v>
      </c>
      <c r="H151" s="527">
        <f>'27. rMCZ specific costs'!$S$29</f>
        <v>2.9259850000000004E-2</v>
      </c>
      <c r="I151" s="527">
        <f>'27. rMCZ specific costs'!$S$29</f>
        <v>2.9259850000000004E-2</v>
      </c>
      <c r="J151" s="527">
        <f>'27. rMCZ specific costs'!$S$29</f>
        <v>2.9259850000000004E-2</v>
      </c>
      <c r="K151" s="527">
        <f>'27. rMCZ specific costs'!$S$29</f>
        <v>2.9259850000000004E-2</v>
      </c>
      <c r="L151" s="527">
        <f>'27. rMCZ specific costs'!$S$29</f>
        <v>2.9259850000000004E-2</v>
      </c>
      <c r="M151" s="527">
        <f>'27. rMCZ specific costs'!$S$29</f>
        <v>2.9259850000000004E-2</v>
      </c>
      <c r="N151" s="527">
        <f>'27. rMCZ specific costs'!$S$29</f>
        <v>2.9259850000000004E-2</v>
      </c>
      <c r="O151" s="527">
        <f>'27. rMCZ specific costs'!$S$29</f>
        <v>2.9259850000000004E-2</v>
      </c>
      <c r="P151" s="527">
        <f>'27. rMCZ specific costs'!$S$29</f>
        <v>2.9259850000000004E-2</v>
      </c>
      <c r="Q151" s="527">
        <f>'27. rMCZ specific costs'!$S$29</f>
        <v>2.9259850000000004E-2</v>
      </c>
      <c r="R151" s="527">
        <f>'27. rMCZ specific costs'!$S$29</f>
        <v>2.9259850000000004E-2</v>
      </c>
      <c r="S151" s="527">
        <f>'27. rMCZ specific costs'!$S$29</f>
        <v>2.9259850000000004E-2</v>
      </c>
      <c r="T151" s="527">
        <f>'27. rMCZ specific costs'!$S$29</f>
        <v>2.9259850000000004E-2</v>
      </c>
      <c r="U151" s="527">
        <f>'27. rMCZ specific costs'!$S$29</f>
        <v>2.9259850000000004E-2</v>
      </c>
      <c r="V151" s="527">
        <f>'27. rMCZ specific costs'!$S$29</f>
        <v>2.9259850000000004E-2</v>
      </c>
      <c r="W151" s="543">
        <f>SUM(C151:V151)</f>
        <v>0.58519699999999975</v>
      </c>
      <c r="X151" s="528">
        <f>W151/20</f>
        <v>2.9259849999999987E-2</v>
      </c>
    </row>
    <row r="152" spans="1:24" s="358" customFormat="1">
      <c r="A152" s="126"/>
      <c r="B152" s="567" t="s">
        <v>144</v>
      </c>
      <c r="C152" s="549">
        <f t="shared" ref="C152:X152" si="40">SUM(C150:C151)</f>
        <v>3.9947350000000006E-2</v>
      </c>
      <c r="D152" s="549">
        <f t="shared" si="40"/>
        <v>2.9259850000000004E-2</v>
      </c>
      <c r="E152" s="549">
        <f t="shared" si="40"/>
        <v>2.9259850000000004E-2</v>
      </c>
      <c r="F152" s="549">
        <f t="shared" si="40"/>
        <v>2.9259850000000004E-2</v>
      </c>
      <c r="G152" s="549">
        <f t="shared" si="40"/>
        <v>2.9259850000000004E-2</v>
      </c>
      <c r="H152" s="549">
        <f t="shared" si="40"/>
        <v>2.9259850000000004E-2</v>
      </c>
      <c r="I152" s="549">
        <f t="shared" si="40"/>
        <v>2.9259850000000004E-2</v>
      </c>
      <c r="J152" s="549">
        <f t="shared" si="40"/>
        <v>2.9259850000000004E-2</v>
      </c>
      <c r="K152" s="549">
        <f t="shared" si="40"/>
        <v>2.9259850000000004E-2</v>
      </c>
      <c r="L152" s="549">
        <f t="shared" si="40"/>
        <v>2.9259850000000004E-2</v>
      </c>
      <c r="M152" s="549">
        <f t="shared" si="40"/>
        <v>2.9259850000000004E-2</v>
      </c>
      <c r="N152" s="549">
        <f t="shared" si="40"/>
        <v>2.9259850000000004E-2</v>
      </c>
      <c r="O152" s="549">
        <f t="shared" si="40"/>
        <v>2.9259850000000004E-2</v>
      </c>
      <c r="P152" s="549">
        <f t="shared" si="40"/>
        <v>2.9259850000000004E-2</v>
      </c>
      <c r="Q152" s="549">
        <f t="shared" si="40"/>
        <v>2.9259850000000004E-2</v>
      </c>
      <c r="R152" s="549">
        <f t="shared" si="40"/>
        <v>2.9259850000000004E-2</v>
      </c>
      <c r="S152" s="549">
        <f t="shared" si="40"/>
        <v>2.9259850000000004E-2</v>
      </c>
      <c r="T152" s="549">
        <f t="shared" si="40"/>
        <v>2.9259850000000004E-2</v>
      </c>
      <c r="U152" s="549">
        <f t="shared" si="40"/>
        <v>2.9259850000000004E-2</v>
      </c>
      <c r="V152" s="549">
        <f t="shared" si="40"/>
        <v>2.9259850000000004E-2</v>
      </c>
      <c r="W152" s="544">
        <f t="shared" si="40"/>
        <v>0.59588449999999971</v>
      </c>
      <c r="X152" s="131">
        <f t="shared" si="40"/>
        <v>2.9794224999999987E-2</v>
      </c>
    </row>
    <row r="153" spans="1:24" s="358" customFormat="1">
      <c r="A153" s="129"/>
      <c r="B153" s="472" t="s">
        <v>146</v>
      </c>
      <c r="C153" s="530">
        <v>0.96618357487922713</v>
      </c>
      <c r="D153" s="530">
        <v>0.93351070036640305</v>
      </c>
      <c r="E153" s="530">
        <v>0.90194270566802237</v>
      </c>
      <c r="F153" s="530">
        <v>0.87144222769857238</v>
      </c>
      <c r="G153" s="530">
        <v>0.84197316685852419</v>
      </c>
      <c r="H153" s="530">
        <v>0.81350064430775282</v>
      </c>
      <c r="I153" s="530">
        <v>0.78599096068381913</v>
      </c>
      <c r="J153" s="530">
        <v>0.75941155621625056</v>
      </c>
      <c r="K153" s="530">
        <v>0.73373097218961414</v>
      </c>
      <c r="L153" s="530">
        <v>0.70891881370977217</v>
      </c>
      <c r="M153" s="530">
        <v>0.68494571372924851</v>
      </c>
      <c r="N153" s="530">
        <v>0.66178329828912896</v>
      </c>
      <c r="O153" s="530">
        <v>0.63940415293635666</v>
      </c>
      <c r="P153" s="530">
        <v>0.61778179027667302</v>
      </c>
      <c r="Q153" s="530">
        <v>0.59689061862480497</v>
      </c>
      <c r="R153" s="530">
        <v>0.57670591171478747</v>
      </c>
      <c r="S153" s="530">
        <v>0.55720377943457733</v>
      </c>
      <c r="T153" s="530">
        <v>0.53836113955031628</v>
      </c>
      <c r="U153" s="530">
        <v>0.52015569038677911</v>
      </c>
      <c r="V153" s="530">
        <v>0.50256588443167061</v>
      </c>
      <c r="W153" s="543"/>
      <c r="X153" s="531"/>
    </row>
    <row r="154" spans="1:24" s="358" customFormat="1">
      <c r="A154" s="135"/>
      <c r="B154" s="568" t="s">
        <v>1069</v>
      </c>
      <c r="C154" s="136">
        <f t="shared" ref="C154:V154" si="41">C153*C152</f>
        <v>3.8596473429951698E-2</v>
      </c>
      <c r="D154" s="136">
        <f t="shared" si="41"/>
        <v>2.7314383066115902E-2</v>
      </c>
      <c r="E154" s="136">
        <f t="shared" si="41"/>
        <v>2.6390708276440487E-2</v>
      </c>
      <c r="F154" s="136">
        <f t="shared" si="41"/>
        <v>2.5498268866126078E-2</v>
      </c>
      <c r="G154" s="136">
        <f t="shared" si="41"/>
        <v>2.4636008566305392E-2</v>
      </c>
      <c r="H154" s="136">
        <f t="shared" si="41"/>
        <v>2.3802906827348206E-2</v>
      </c>
      <c r="I154" s="136">
        <f t="shared" si="41"/>
        <v>2.2997977610964448E-2</v>
      </c>
      <c r="J154" s="136">
        <f t="shared" si="41"/>
        <v>2.2220268223154063E-2</v>
      </c>
      <c r="K154" s="136">
        <f t="shared" si="41"/>
        <v>2.1468858186622284E-2</v>
      </c>
      <c r="L154" s="136">
        <f t="shared" si="41"/>
        <v>2.0742858151325878E-2</v>
      </c>
      <c r="M154" s="136">
        <f t="shared" si="41"/>
        <v>2.0041408841860755E-2</v>
      </c>
      <c r="N154" s="136">
        <f t="shared" si="41"/>
        <v>1.9363680040445173E-2</v>
      </c>
      <c r="O154" s="136">
        <f t="shared" si="41"/>
        <v>1.8708869604294857E-2</v>
      </c>
      <c r="P154" s="136">
        <f t="shared" si="41"/>
        <v>1.8076202516226915E-2</v>
      </c>
      <c r="Q154" s="136">
        <f t="shared" si="41"/>
        <v>1.7464929967369001E-2</v>
      </c>
      <c r="R154" s="136">
        <f t="shared" si="41"/>
        <v>1.6874328470887927E-2</v>
      </c>
      <c r="S154" s="136">
        <f t="shared" si="41"/>
        <v>1.6303699005688819E-2</v>
      </c>
      <c r="T154" s="136">
        <f t="shared" si="41"/>
        <v>1.5752366189071325E-2</v>
      </c>
      <c r="U154" s="136">
        <f t="shared" si="41"/>
        <v>1.5219677477363601E-2</v>
      </c>
      <c r="V154" s="136">
        <f t="shared" si="41"/>
        <v>1.470500239358802E-2</v>
      </c>
      <c r="W154" s="564">
        <f>SUM(C154:V154)</f>
        <v>0.42617887571115082</v>
      </c>
      <c r="X154" s="137"/>
    </row>
    <row r="155" spans="1:24" s="358" customFormat="1">
      <c r="A155" s="129" t="s">
        <v>483</v>
      </c>
      <c r="B155" s="138"/>
      <c r="C155" s="132"/>
      <c r="D155" s="132"/>
      <c r="E155" s="132"/>
      <c r="F155" s="132"/>
      <c r="G155" s="132"/>
      <c r="H155" s="132"/>
      <c r="I155" s="132"/>
      <c r="J155" s="132"/>
      <c r="K155" s="132"/>
      <c r="L155" s="132"/>
      <c r="M155" s="132"/>
      <c r="N155" s="132"/>
      <c r="O155" s="132"/>
      <c r="P155" s="132"/>
      <c r="Q155" s="132"/>
      <c r="R155" s="132"/>
      <c r="S155" s="132"/>
      <c r="T155" s="132"/>
      <c r="U155" s="132"/>
      <c r="V155" s="132"/>
      <c r="W155" s="544"/>
      <c r="X155" s="131"/>
    </row>
    <row r="156" spans="1:24" s="358" customFormat="1" ht="25.5">
      <c r="A156" s="561" t="s">
        <v>1097</v>
      </c>
      <c r="B156" s="138"/>
      <c r="C156" s="132"/>
      <c r="D156" s="132"/>
      <c r="E156" s="132"/>
      <c r="F156" s="132"/>
      <c r="G156" s="132"/>
      <c r="H156" s="132"/>
      <c r="I156" s="132"/>
      <c r="J156" s="132"/>
      <c r="K156" s="132"/>
      <c r="L156" s="132"/>
      <c r="M156" s="132"/>
      <c r="N156" s="132"/>
      <c r="O156" s="132"/>
      <c r="P156" s="132"/>
      <c r="Q156" s="132"/>
      <c r="R156" s="132"/>
      <c r="S156" s="132"/>
      <c r="T156" s="132"/>
      <c r="U156" s="132"/>
      <c r="V156" s="132"/>
      <c r="W156" s="544"/>
      <c r="X156" s="131"/>
    </row>
    <row r="157" spans="1:24" s="358" customFormat="1">
      <c r="A157" s="126"/>
      <c r="B157" s="134" t="s">
        <v>207</v>
      </c>
      <c r="C157" s="527">
        <f>'27. rMCZ specific costs'!R30</f>
        <v>1.0687499999999999E-2</v>
      </c>
      <c r="D157" s="527">
        <v>0</v>
      </c>
      <c r="E157" s="527">
        <v>0</v>
      </c>
      <c r="F157" s="527">
        <v>0</v>
      </c>
      <c r="G157" s="527">
        <v>0</v>
      </c>
      <c r="H157" s="527">
        <v>0</v>
      </c>
      <c r="I157" s="527">
        <v>0</v>
      </c>
      <c r="J157" s="527">
        <v>0</v>
      </c>
      <c r="K157" s="527">
        <v>0</v>
      </c>
      <c r="L157" s="527">
        <v>0</v>
      </c>
      <c r="M157" s="527">
        <v>0</v>
      </c>
      <c r="N157" s="527">
        <v>0</v>
      </c>
      <c r="O157" s="527">
        <v>0</v>
      </c>
      <c r="P157" s="527">
        <v>0</v>
      </c>
      <c r="Q157" s="527">
        <v>0</v>
      </c>
      <c r="R157" s="527">
        <v>0</v>
      </c>
      <c r="S157" s="527">
        <v>0</v>
      </c>
      <c r="T157" s="527">
        <v>0</v>
      </c>
      <c r="U157" s="527">
        <v>0</v>
      </c>
      <c r="V157" s="527">
        <v>0</v>
      </c>
      <c r="W157" s="543">
        <f>SUM(C157:V157)</f>
        <v>1.0687499999999999E-2</v>
      </c>
      <c r="X157" s="528">
        <f>W157/20</f>
        <v>5.3437499999999991E-4</v>
      </c>
    </row>
    <row r="158" spans="1:24" s="358" customFormat="1">
      <c r="A158" s="126"/>
      <c r="B158" s="134" t="s">
        <v>208</v>
      </c>
      <c r="C158" s="527">
        <f>'27. rMCZ specific costs'!$S$30</f>
        <v>2.9259850000000004E-2</v>
      </c>
      <c r="D158" s="527">
        <f>'27. rMCZ specific costs'!$S$30</f>
        <v>2.9259850000000004E-2</v>
      </c>
      <c r="E158" s="527">
        <f>'27. rMCZ specific costs'!$S$30</f>
        <v>2.9259850000000004E-2</v>
      </c>
      <c r="F158" s="527">
        <f>'27. rMCZ specific costs'!$S$30</f>
        <v>2.9259850000000004E-2</v>
      </c>
      <c r="G158" s="527">
        <f>'27. rMCZ specific costs'!$S$30</f>
        <v>2.9259850000000004E-2</v>
      </c>
      <c r="H158" s="527">
        <f>'27. rMCZ specific costs'!$S$30</f>
        <v>2.9259850000000004E-2</v>
      </c>
      <c r="I158" s="527">
        <f>'27. rMCZ specific costs'!$S$30</f>
        <v>2.9259850000000004E-2</v>
      </c>
      <c r="J158" s="527">
        <f>'27. rMCZ specific costs'!$S$30</f>
        <v>2.9259850000000004E-2</v>
      </c>
      <c r="K158" s="527">
        <f>'27. rMCZ specific costs'!$S$30</f>
        <v>2.9259850000000004E-2</v>
      </c>
      <c r="L158" s="527">
        <f>'27. rMCZ specific costs'!$S$30</f>
        <v>2.9259850000000004E-2</v>
      </c>
      <c r="M158" s="527">
        <f>'27. rMCZ specific costs'!$S$30</f>
        <v>2.9259850000000004E-2</v>
      </c>
      <c r="N158" s="527">
        <f>'27. rMCZ specific costs'!$S$30</f>
        <v>2.9259850000000004E-2</v>
      </c>
      <c r="O158" s="527">
        <f>'27. rMCZ specific costs'!$S$30</f>
        <v>2.9259850000000004E-2</v>
      </c>
      <c r="P158" s="527">
        <f>'27. rMCZ specific costs'!$S$30</f>
        <v>2.9259850000000004E-2</v>
      </c>
      <c r="Q158" s="527">
        <f>'27. rMCZ specific costs'!$S$30</f>
        <v>2.9259850000000004E-2</v>
      </c>
      <c r="R158" s="527">
        <f>'27. rMCZ specific costs'!$S$30</f>
        <v>2.9259850000000004E-2</v>
      </c>
      <c r="S158" s="527">
        <f>'27. rMCZ specific costs'!$S$30</f>
        <v>2.9259850000000004E-2</v>
      </c>
      <c r="T158" s="527">
        <f>'27. rMCZ specific costs'!$S$30</f>
        <v>2.9259850000000004E-2</v>
      </c>
      <c r="U158" s="527">
        <f>'27. rMCZ specific costs'!$S$30</f>
        <v>2.9259850000000004E-2</v>
      </c>
      <c r="V158" s="527">
        <f>'27. rMCZ specific costs'!$S$30</f>
        <v>2.9259850000000004E-2</v>
      </c>
      <c r="W158" s="543">
        <f>SUM(C158:V158)</f>
        <v>0.58519699999999975</v>
      </c>
      <c r="X158" s="528">
        <f>W158/20</f>
        <v>2.9259849999999987E-2</v>
      </c>
    </row>
    <row r="159" spans="1:24" s="358" customFormat="1">
      <c r="A159" s="126"/>
      <c r="B159" s="567" t="s">
        <v>144</v>
      </c>
      <c r="C159" s="549">
        <f t="shared" ref="C159:X159" si="42">SUM(C157:C158)</f>
        <v>3.9947350000000006E-2</v>
      </c>
      <c r="D159" s="549">
        <f t="shared" si="42"/>
        <v>2.9259850000000004E-2</v>
      </c>
      <c r="E159" s="549">
        <f t="shared" si="42"/>
        <v>2.9259850000000004E-2</v>
      </c>
      <c r="F159" s="549">
        <f t="shared" si="42"/>
        <v>2.9259850000000004E-2</v>
      </c>
      <c r="G159" s="549">
        <f t="shared" si="42"/>
        <v>2.9259850000000004E-2</v>
      </c>
      <c r="H159" s="549">
        <f t="shared" si="42"/>
        <v>2.9259850000000004E-2</v>
      </c>
      <c r="I159" s="549">
        <f t="shared" si="42"/>
        <v>2.9259850000000004E-2</v>
      </c>
      <c r="J159" s="549">
        <f t="shared" si="42"/>
        <v>2.9259850000000004E-2</v>
      </c>
      <c r="K159" s="549">
        <f t="shared" si="42"/>
        <v>2.9259850000000004E-2</v>
      </c>
      <c r="L159" s="549">
        <f t="shared" si="42"/>
        <v>2.9259850000000004E-2</v>
      </c>
      <c r="M159" s="549">
        <f t="shared" si="42"/>
        <v>2.9259850000000004E-2</v>
      </c>
      <c r="N159" s="549">
        <f t="shared" si="42"/>
        <v>2.9259850000000004E-2</v>
      </c>
      <c r="O159" s="549">
        <f t="shared" si="42"/>
        <v>2.9259850000000004E-2</v>
      </c>
      <c r="P159" s="549">
        <f t="shared" si="42"/>
        <v>2.9259850000000004E-2</v>
      </c>
      <c r="Q159" s="549">
        <f t="shared" si="42"/>
        <v>2.9259850000000004E-2</v>
      </c>
      <c r="R159" s="549">
        <f t="shared" si="42"/>
        <v>2.9259850000000004E-2</v>
      </c>
      <c r="S159" s="549">
        <f t="shared" si="42"/>
        <v>2.9259850000000004E-2</v>
      </c>
      <c r="T159" s="549">
        <f t="shared" si="42"/>
        <v>2.9259850000000004E-2</v>
      </c>
      <c r="U159" s="549">
        <f t="shared" si="42"/>
        <v>2.9259850000000004E-2</v>
      </c>
      <c r="V159" s="549">
        <f t="shared" si="42"/>
        <v>2.9259850000000004E-2</v>
      </c>
      <c r="W159" s="544">
        <f t="shared" si="42"/>
        <v>0.59588449999999971</v>
      </c>
      <c r="X159" s="131">
        <f t="shared" si="42"/>
        <v>2.9794224999999987E-2</v>
      </c>
    </row>
    <row r="160" spans="1:24" s="358" customFormat="1">
      <c r="A160" s="129"/>
      <c r="B160" s="472" t="s">
        <v>146</v>
      </c>
      <c r="C160" s="530">
        <v>0.96618357487922713</v>
      </c>
      <c r="D160" s="530">
        <v>0.93351070036640305</v>
      </c>
      <c r="E160" s="530">
        <v>0.90194270566802237</v>
      </c>
      <c r="F160" s="530">
        <v>0.87144222769857238</v>
      </c>
      <c r="G160" s="530">
        <v>0.84197316685852419</v>
      </c>
      <c r="H160" s="530">
        <v>0.81350064430775282</v>
      </c>
      <c r="I160" s="530">
        <v>0.78599096068381913</v>
      </c>
      <c r="J160" s="530">
        <v>0.75941155621625056</v>
      </c>
      <c r="K160" s="530">
        <v>0.73373097218961414</v>
      </c>
      <c r="L160" s="530">
        <v>0.70891881370977217</v>
      </c>
      <c r="M160" s="530">
        <v>0.68494571372924851</v>
      </c>
      <c r="N160" s="530">
        <v>0.66178329828912896</v>
      </c>
      <c r="O160" s="530">
        <v>0.63940415293635666</v>
      </c>
      <c r="P160" s="530">
        <v>0.61778179027667302</v>
      </c>
      <c r="Q160" s="530">
        <v>0.59689061862480497</v>
      </c>
      <c r="R160" s="530">
        <v>0.57670591171478747</v>
      </c>
      <c r="S160" s="530">
        <v>0.55720377943457733</v>
      </c>
      <c r="T160" s="530">
        <v>0.53836113955031628</v>
      </c>
      <c r="U160" s="530">
        <v>0.52015569038677911</v>
      </c>
      <c r="V160" s="530">
        <v>0.50256588443167061</v>
      </c>
      <c r="W160" s="543"/>
      <c r="X160" s="531"/>
    </row>
    <row r="161" spans="1:24" s="358" customFormat="1">
      <c r="A161" s="135"/>
      <c r="B161" s="568" t="s">
        <v>1069</v>
      </c>
      <c r="C161" s="136">
        <f t="shared" ref="C161:V161" si="43">C160*C159</f>
        <v>3.8596473429951698E-2</v>
      </c>
      <c r="D161" s="136">
        <f t="shared" si="43"/>
        <v>2.7314383066115902E-2</v>
      </c>
      <c r="E161" s="136">
        <f t="shared" si="43"/>
        <v>2.6390708276440487E-2</v>
      </c>
      <c r="F161" s="136">
        <f t="shared" si="43"/>
        <v>2.5498268866126078E-2</v>
      </c>
      <c r="G161" s="136">
        <f t="shared" si="43"/>
        <v>2.4636008566305392E-2</v>
      </c>
      <c r="H161" s="136">
        <f t="shared" si="43"/>
        <v>2.3802906827348206E-2</v>
      </c>
      <c r="I161" s="136">
        <f t="shared" si="43"/>
        <v>2.2997977610964448E-2</v>
      </c>
      <c r="J161" s="136">
        <f t="shared" si="43"/>
        <v>2.2220268223154063E-2</v>
      </c>
      <c r="K161" s="136">
        <f t="shared" si="43"/>
        <v>2.1468858186622284E-2</v>
      </c>
      <c r="L161" s="136">
        <f t="shared" si="43"/>
        <v>2.0742858151325878E-2</v>
      </c>
      <c r="M161" s="136">
        <f t="shared" si="43"/>
        <v>2.0041408841860755E-2</v>
      </c>
      <c r="N161" s="136">
        <f t="shared" si="43"/>
        <v>1.9363680040445173E-2</v>
      </c>
      <c r="O161" s="136">
        <f t="shared" si="43"/>
        <v>1.8708869604294857E-2</v>
      </c>
      <c r="P161" s="136">
        <f t="shared" si="43"/>
        <v>1.8076202516226915E-2</v>
      </c>
      <c r="Q161" s="136">
        <f t="shared" si="43"/>
        <v>1.7464929967369001E-2</v>
      </c>
      <c r="R161" s="136">
        <f t="shared" si="43"/>
        <v>1.6874328470887927E-2</v>
      </c>
      <c r="S161" s="136">
        <f t="shared" si="43"/>
        <v>1.6303699005688819E-2</v>
      </c>
      <c r="T161" s="136">
        <f t="shared" si="43"/>
        <v>1.5752366189071325E-2</v>
      </c>
      <c r="U161" s="136">
        <f t="shared" si="43"/>
        <v>1.5219677477363601E-2</v>
      </c>
      <c r="V161" s="136">
        <f t="shared" si="43"/>
        <v>1.470500239358802E-2</v>
      </c>
      <c r="W161" s="564">
        <f>SUM(C161:V161)</f>
        <v>0.42617887571115082</v>
      </c>
      <c r="X161" s="137"/>
    </row>
    <row r="162" spans="1:24" s="358" customFormat="1">
      <c r="A162" s="129" t="s">
        <v>483</v>
      </c>
      <c r="B162" s="138"/>
      <c r="C162" s="132"/>
      <c r="D162" s="132"/>
      <c r="E162" s="132"/>
      <c r="F162" s="132"/>
      <c r="G162" s="132"/>
      <c r="H162" s="132"/>
      <c r="I162" s="132"/>
      <c r="J162" s="132"/>
      <c r="K162" s="132"/>
      <c r="L162" s="132"/>
      <c r="M162" s="132"/>
      <c r="N162" s="132"/>
      <c r="O162" s="132"/>
      <c r="P162" s="132"/>
      <c r="Q162" s="132"/>
      <c r="R162" s="132"/>
      <c r="S162" s="132"/>
      <c r="T162" s="132"/>
      <c r="U162" s="132"/>
      <c r="V162" s="132"/>
      <c r="W162" s="544"/>
      <c r="X162" s="131"/>
    </row>
    <row r="163" spans="1:24" s="358" customFormat="1" ht="25.5">
      <c r="A163" s="561" t="s">
        <v>1098</v>
      </c>
      <c r="B163" s="138"/>
      <c r="C163" s="132"/>
      <c r="D163" s="132"/>
      <c r="E163" s="132"/>
      <c r="F163" s="132"/>
      <c r="G163" s="132"/>
      <c r="H163" s="132"/>
      <c r="I163" s="132"/>
      <c r="J163" s="132"/>
      <c r="K163" s="132"/>
      <c r="L163" s="132"/>
      <c r="M163" s="132"/>
      <c r="N163" s="132"/>
      <c r="O163" s="132"/>
      <c r="P163" s="132"/>
      <c r="Q163" s="132"/>
      <c r="R163" s="132"/>
      <c r="S163" s="132"/>
      <c r="T163" s="132"/>
      <c r="U163" s="132"/>
      <c r="V163" s="132"/>
      <c r="W163" s="544"/>
      <c r="X163" s="131"/>
    </row>
    <row r="164" spans="1:24" s="358" customFormat="1">
      <c r="A164" s="126"/>
      <c r="B164" s="134" t="s">
        <v>207</v>
      </c>
      <c r="C164" s="527">
        <f>'27. rMCZ specific costs'!R31</f>
        <v>1.0687499999999999E-2</v>
      </c>
      <c r="D164" s="527">
        <v>0</v>
      </c>
      <c r="E164" s="527">
        <v>0</v>
      </c>
      <c r="F164" s="527">
        <v>0</v>
      </c>
      <c r="G164" s="527">
        <v>0</v>
      </c>
      <c r="H164" s="527">
        <v>0</v>
      </c>
      <c r="I164" s="527">
        <v>0</v>
      </c>
      <c r="J164" s="527">
        <v>0</v>
      </c>
      <c r="K164" s="527">
        <v>0</v>
      </c>
      <c r="L164" s="527">
        <v>0</v>
      </c>
      <c r="M164" s="527">
        <v>0</v>
      </c>
      <c r="N164" s="527">
        <v>0</v>
      </c>
      <c r="O164" s="527">
        <v>0</v>
      </c>
      <c r="P164" s="527">
        <v>0</v>
      </c>
      <c r="Q164" s="527">
        <v>0</v>
      </c>
      <c r="R164" s="527">
        <v>0</v>
      </c>
      <c r="S164" s="527">
        <v>0</v>
      </c>
      <c r="T164" s="527">
        <v>0</v>
      </c>
      <c r="U164" s="527">
        <v>0</v>
      </c>
      <c r="V164" s="527">
        <v>0</v>
      </c>
      <c r="W164" s="543">
        <f>SUM(C164:V164)</f>
        <v>1.0687499999999999E-2</v>
      </c>
      <c r="X164" s="528">
        <f>W164/20</f>
        <v>5.3437499999999991E-4</v>
      </c>
    </row>
    <row r="165" spans="1:24" s="358" customFormat="1">
      <c r="A165" s="126"/>
      <c r="B165" s="134" t="s">
        <v>208</v>
      </c>
      <c r="C165" s="527">
        <f>'27. rMCZ specific costs'!$S$31</f>
        <v>2.9259850000000004E-2</v>
      </c>
      <c r="D165" s="527">
        <f>'27. rMCZ specific costs'!$S$31</f>
        <v>2.9259850000000004E-2</v>
      </c>
      <c r="E165" s="527">
        <f>'27. rMCZ specific costs'!$S$31</f>
        <v>2.9259850000000004E-2</v>
      </c>
      <c r="F165" s="527">
        <f>'27. rMCZ specific costs'!$S$31</f>
        <v>2.9259850000000004E-2</v>
      </c>
      <c r="G165" s="527">
        <f>'27. rMCZ specific costs'!$S$31</f>
        <v>2.9259850000000004E-2</v>
      </c>
      <c r="H165" s="527">
        <f>'27. rMCZ specific costs'!$S$31</f>
        <v>2.9259850000000004E-2</v>
      </c>
      <c r="I165" s="527">
        <f>'27. rMCZ specific costs'!$S$31</f>
        <v>2.9259850000000004E-2</v>
      </c>
      <c r="J165" s="527">
        <f>'27. rMCZ specific costs'!$S$31</f>
        <v>2.9259850000000004E-2</v>
      </c>
      <c r="K165" s="527">
        <f>'27. rMCZ specific costs'!$S$31</f>
        <v>2.9259850000000004E-2</v>
      </c>
      <c r="L165" s="527">
        <f>'27. rMCZ specific costs'!$S$31</f>
        <v>2.9259850000000004E-2</v>
      </c>
      <c r="M165" s="527">
        <f>'27. rMCZ specific costs'!$S$31</f>
        <v>2.9259850000000004E-2</v>
      </c>
      <c r="N165" s="527">
        <f>'27. rMCZ specific costs'!$S$31</f>
        <v>2.9259850000000004E-2</v>
      </c>
      <c r="O165" s="527">
        <f>'27. rMCZ specific costs'!$S$31</f>
        <v>2.9259850000000004E-2</v>
      </c>
      <c r="P165" s="527">
        <f>'27. rMCZ specific costs'!$S$31</f>
        <v>2.9259850000000004E-2</v>
      </c>
      <c r="Q165" s="527">
        <f>'27. rMCZ specific costs'!$S$31</f>
        <v>2.9259850000000004E-2</v>
      </c>
      <c r="R165" s="527">
        <f>'27. rMCZ specific costs'!$S$31</f>
        <v>2.9259850000000004E-2</v>
      </c>
      <c r="S165" s="527">
        <f>'27. rMCZ specific costs'!$S$31</f>
        <v>2.9259850000000004E-2</v>
      </c>
      <c r="T165" s="527">
        <f>'27. rMCZ specific costs'!$S$31</f>
        <v>2.9259850000000004E-2</v>
      </c>
      <c r="U165" s="527">
        <f>'27. rMCZ specific costs'!$S$31</f>
        <v>2.9259850000000004E-2</v>
      </c>
      <c r="V165" s="527">
        <f>'27. rMCZ specific costs'!$S$31</f>
        <v>2.9259850000000004E-2</v>
      </c>
      <c r="W165" s="543">
        <f>SUM(C165:V165)</f>
        <v>0.58519699999999975</v>
      </c>
      <c r="X165" s="528">
        <f>W165/20</f>
        <v>2.9259849999999987E-2</v>
      </c>
    </row>
    <row r="166" spans="1:24" s="358" customFormat="1">
      <c r="A166" s="126"/>
      <c r="B166" s="567" t="s">
        <v>144</v>
      </c>
      <c r="C166" s="549">
        <f t="shared" ref="C166:X166" si="44">SUM(C164:C165)</f>
        <v>3.9947350000000006E-2</v>
      </c>
      <c r="D166" s="549">
        <f t="shared" si="44"/>
        <v>2.9259850000000004E-2</v>
      </c>
      <c r="E166" s="549">
        <f t="shared" si="44"/>
        <v>2.9259850000000004E-2</v>
      </c>
      <c r="F166" s="549">
        <f t="shared" si="44"/>
        <v>2.9259850000000004E-2</v>
      </c>
      <c r="G166" s="549">
        <f t="shared" si="44"/>
        <v>2.9259850000000004E-2</v>
      </c>
      <c r="H166" s="549">
        <f t="shared" si="44"/>
        <v>2.9259850000000004E-2</v>
      </c>
      <c r="I166" s="549">
        <f t="shared" si="44"/>
        <v>2.9259850000000004E-2</v>
      </c>
      <c r="J166" s="549">
        <f t="shared" si="44"/>
        <v>2.9259850000000004E-2</v>
      </c>
      <c r="K166" s="549">
        <f t="shared" si="44"/>
        <v>2.9259850000000004E-2</v>
      </c>
      <c r="L166" s="549">
        <f t="shared" si="44"/>
        <v>2.9259850000000004E-2</v>
      </c>
      <c r="M166" s="549">
        <f t="shared" si="44"/>
        <v>2.9259850000000004E-2</v>
      </c>
      <c r="N166" s="549">
        <f t="shared" si="44"/>
        <v>2.9259850000000004E-2</v>
      </c>
      <c r="O166" s="549">
        <f t="shared" si="44"/>
        <v>2.9259850000000004E-2</v>
      </c>
      <c r="P166" s="549">
        <f t="shared" si="44"/>
        <v>2.9259850000000004E-2</v>
      </c>
      <c r="Q166" s="549">
        <f t="shared" si="44"/>
        <v>2.9259850000000004E-2</v>
      </c>
      <c r="R166" s="549">
        <f t="shared" si="44"/>
        <v>2.9259850000000004E-2</v>
      </c>
      <c r="S166" s="549">
        <f t="shared" si="44"/>
        <v>2.9259850000000004E-2</v>
      </c>
      <c r="T166" s="549">
        <f t="shared" si="44"/>
        <v>2.9259850000000004E-2</v>
      </c>
      <c r="U166" s="549">
        <f t="shared" si="44"/>
        <v>2.9259850000000004E-2</v>
      </c>
      <c r="V166" s="549">
        <f t="shared" si="44"/>
        <v>2.9259850000000004E-2</v>
      </c>
      <c r="W166" s="544">
        <f t="shared" si="44"/>
        <v>0.59588449999999971</v>
      </c>
      <c r="X166" s="131">
        <f t="shared" si="44"/>
        <v>2.9794224999999987E-2</v>
      </c>
    </row>
    <row r="167" spans="1:24" s="358" customFormat="1">
      <c r="A167" s="129"/>
      <c r="B167" s="472" t="s">
        <v>146</v>
      </c>
      <c r="C167" s="530">
        <v>0.96618357487922713</v>
      </c>
      <c r="D167" s="530">
        <v>0.93351070036640305</v>
      </c>
      <c r="E167" s="530">
        <v>0.90194270566802237</v>
      </c>
      <c r="F167" s="530">
        <v>0.87144222769857238</v>
      </c>
      <c r="G167" s="530">
        <v>0.84197316685852419</v>
      </c>
      <c r="H167" s="530">
        <v>0.81350064430775282</v>
      </c>
      <c r="I167" s="530">
        <v>0.78599096068381913</v>
      </c>
      <c r="J167" s="530">
        <v>0.75941155621625056</v>
      </c>
      <c r="K167" s="530">
        <v>0.73373097218961414</v>
      </c>
      <c r="L167" s="530">
        <v>0.70891881370977217</v>
      </c>
      <c r="M167" s="530">
        <v>0.68494571372924851</v>
      </c>
      <c r="N167" s="530">
        <v>0.66178329828912896</v>
      </c>
      <c r="O167" s="530">
        <v>0.63940415293635666</v>
      </c>
      <c r="P167" s="530">
        <v>0.61778179027667302</v>
      </c>
      <c r="Q167" s="530">
        <v>0.59689061862480497</v>
      </c>
      <c r="R167" s="530">
        <v>0.57670591171478747</v>
      </c>
      <c r="S167" s="530">
        <v>0.55720377943457733</v>
      </c>
      <c r="T167" s="530">
        <v>0.53836113955031628</v>
      </c>
      <c r="U167" s="530">
        <v>0.52015569038677911</v>
      </c>
      <c r="V167" s="530">
        <v>0.50256588443167061</v>
      </c>
      <c r="W167" s="543"/>
      <c r="X167" s="531"/>
    </row>
    <row r="168" spans="1:24" s="358" customFormat="1">
      <c r="A168" s="135"/>
      <c r="B168" s="568" t="s">
        <v>1069</v>
      </c>
      <c r="C168" s="136">
        <f t="shared" ref="C168:V168" si="45">C167*C166</f>
        <v>3.8596473429951698E-2</v>
      </c>
      <c r="D168" s="136">
        <f t="shared" si="45"/>
        <v>2.7314383066115902E-2</v>
      </c>
      <c r="E168" s="136">
        <f t="shared" si="45"/>
        <v>2.6390708276440487E-2</v>
      </c>
      <c r="F168" s="136">
        <f t="shared" si="45"/>
        <v>2.5498268866126078E-2</v>
      </c>
      <c r="G168" s="136">
        <f t="shared" si="45"/>
        <v>2.4636008566305392E-2</v>
      </c>
      <c r="H168" s="136">
        <f t="shared" si="45"/>
        <v>2.3802906827348206E-2</v>
      </c>
      <c r="I168" s="136">
        <f t="shared" si="45"/>
        <v>2.2997977610964448E-2</v>
      </c>
      <c r="J168" s="136">
        <f t="shared" si="45"/>
        <v>2.2220268223154063E-2</v>
      </c>
      <c r="K168" s="136">
        <f t="shared" si="45"/>
        <v>2.1468858186622284E-2</v>
      </c>
      <c r="L168" s="136">
        <f t="shared" si="45"/>
        <v>2.0742858151325878E-2</v>
      </c>
      <c r="M168" s="136">
        <f t="shared" si="45"/>
        <v>2.0041408841860755E-2</v>
      </c>
      <c r="N168" s="136">
        <f t="shared" si="45"/>
        <v>1.9363680040445173E-2</v>
      </c>
      <c r="O168" s="136">
        <f t="shared" si="45"/>
        <v>1.8708869604294857E-2</v>
      </c>
      <c r="P168" s="136">
        <f t="shared" si="45"/>
        <v>1.8076202516226915E-2</v>
      </c>
      <c r="Q168" s="136">
        <f t="shared" si="45"/>
        <v>1.7464929967369001E-2</v>
      </c>
      <c r="R168" s="136">
        <f t="shared" si="45"/>
        <v>1.6874328470887927E-2</v>
      </c>
      <c r="S168" s="136">
        <f t="shared" si="45"/>
        <v>1.6303699005688819E-2</v>
      </c>
      <c r="T168" s="136">
        <f t="shared" si="45"/>
        <v>1.5752366189071325E-2</v>
      </c>
      <c r="U168" s="136">
        <f t="shared" si="45"/>
        <v>1.5219677477363601E-2</v>
      </c>
      <c r="V168" s="136">
        <f t="shared" si="45"/>
        <v>1.470500239358802E-2</v>
      </c>
      <c r="W168" s="564">
        <f>SUM(C168:V168)</f>
        <v>0.42617887571115082</v>
      </c>
      <c r="X168" s="137"/>
    </row>
    <row r="169" spans="1:24" s="358" customFormat="1">
      <c r="A169" s="129" t="s">
        <v>483</v>
      </c>
      <c r="B169" s="138"/>
      <c r="C169" s="132"/>
      <c r="D169" s="132"/>
      <c r="E169" s="132"/>
      <c r="F169" s="132"/>
      <c r="G169" s="132"/>
      <c r="H169" s="132"/>
      <c r="I169" s="132"/>
      <c r="J169" s="132"/>
      <c r="K169" s="132"/>
      <c r="L169" s="132"/>
      <c r="M169" s="132"/>
      <c r="N169" s="132"/>
      <c r="O169" s="132"/>
      <c r="P169" s="132"/>
      <c r="Q169" s="132"/>
      <c r="R169" s="132"/>
      <c r="S169" s="132"/>
      <c r="T169" s="132"/>
      <c r="U169" s="132"/>
      <c r="V169" s="132"/>
      <c r="W169" s="544"/>
      <c r="X169" s="131"/>
    </row>
    <row r="170" spans="1:24" s="358" customFormat="1" ht="25.5">
      <c r="A170" s="561" t="s">
        <v>1099</v>
      </c>
      <c r="B170" s="138"/>
      <c r="C170" s="132"/>
      <c r="D170" s="132"/>
      <c r="E170" s="132"/>
      <c r="F170" s="132"/>
      <c r="G170" s="132"/>
      <c r="H170" s="132"/>
      <c r="I170" s="132"/>
      <c r="J170" s="132"/>
      <c r="K170" s="132"/>
      <c r="L170" s="132"/>
      <c r="M170" s="132"/>
      <c r="N170" s="132"/>
      <c r="O170" s="132"/>
      <c r="P170" s="132"/>
      <c r="Q170" s="132"/>
      <c r="R170" s="132"/>
      <c r="S170" s="132"/>
      <c r="T170" s="132"/>
      <c r="U170" s="132"/>
      <c r="V170" s="132"/>
      <c r="W170" s="544"/>
      <c r="X170" s="131"/>
    </row>
    <row r="171" spans="1:24" s="358" customFormat="1">
      <c r="A171" s="126"/>
      <c r="B171" s="134" t="s">
        <v>207</v>
      </c>
      <c r="C171" s="527">
        <f>'27. rMCZ specific costs'!R32</f>
        <v>1.0687499999999999E-2</v>
      </c>
      <c r="D171" s="527">
        <v>0</v>
      </c>
      <c r="E171" s="527">
        <v>0</v>
      </c>
      <c r="F171" s="527">
        <v>0</v>
      </c>
      <c r="G171" s="527">
        <v>0</v>
      </c>
      <c r="H171" s="527">
        <v>0</v>
      </c>
      <c r="I171" s="527">
        <v>0</v>
      </c>
      <c r="J171" s="527">
        <v>0</v>
      </c>
      <c r="K171" s="527">
        <v>0</v>
      </c>
      <c r="L171" s="527">
        <v>0</v>
      </c>
      <c r="M171" s="527">
        <v>0</v>
      </c>
      <c r="N171" s="527">
        <v>0</v>
      </c>
      <c r="O171" s="527">
        <v>0</v>
      </c>
      <c r="P171" s="527">
        <v>0</v>
      </c>
      <c r="Q171" s="527">
        <v>0</v>
      </c>
      <c r="R171" s="527">
        <v>0</v>
      </c>
      <c r="S171" s="527">
        <v>0</v>
      </c>
      <c r="T171" s="527">
        <v>0</v>
      </c>
      <c r="U171" s="527">
        <v>0</v>
      </c>
      <c r="V171" s="527">
        <v>0</v>
      </c>
      <c r="W171" s="543">
        <f>SUM(C171:V171)</f>
        <v>1.0687499999999999E-2</v>
      </c>
      <c r="X171" s="528">
        <f>W171/20</f>
        <v>5.3437499999999991E-4</v>
      </c>
    </row>
    <row r="172" spans="1:24" s="358" customFormat="1">
      <c r="A172" s="126"/>
      <c r="B172" s="134" t="s">
        <v>208</v>
      </c>
      <c r="C172" s="527">
        <f>'27. rMCZ specific costs'!$S$32</f>
        <v>2.9259850000000004E-2</v>
      </c>
      <c r="D172" s="527">
        <f>'27. rMCZ specific costs'!$S$32</f>
        <v>2.9259850000000004E-2</v>
      </c>
      <c r="E172" s="527">
        <f>'27. rMCZ specific costs'!$S$32</f>
        <v>2.9259850000000004E-2</v>
      </c>
      <c r="F172" s="527">
        <f>'27. rMCZ specific costs'!$S$32</f>
        <v>2.9259850000000004E-2</v>
      </c>
      <c r="G172" s="527">
        <f>'27. rMCZ specific costs'!$S$32</f>
        <v>2.9259850000000004E-2</v>
      </c>
      <c r="H172" s="527">
        <f>'27. rMCZ specific costs'!$S$32</f>
        <v>2.9259850000000004E-2</v>
      </c>
      <c r="I172" s="527">
        <f>'27. rMCZ specific costs'!$S$32</f>
        <v>2.9259850000000004E-2</v>
      </c>
      <c r="J172" s="527">
        <f>'27. rMCZ specific costs'!$S$32</f>
        <v>2.9259850000000004E-2</v>
      </c>
      <c r="K172" s="527">
        <f>'27. rMCZ specific costs'!$S$32</f>
        <v>2.9259850000000004E-2</v>
      </c>
      <c r="L172" s="527">
        <f>'27. rMCZ specific costs'!$S$32</f>
        <v>2.9259850000000004E-2</v>
      </c>
      <c r="M172" s="527">
        <f>'27. rMCZ specific costs'!$S$32</f>
        <v>2.9259850000000004E-2</v>
      </c>
      <c r="N172" s="527">
        <f>'27. rMCZ specific costs'!$S$32</f>
        <v>2.9259850000000004E-2</v>
      </c>
      <c r="O172" s="527">
        <f>'27. rMCZ specific costs'!$S$32</f>
        <v>2.9259850000000004E-2</v>
      </c>
      <c r="P172" s="527">
        <f>'27. rMCZ specific costs'!$S$32</f>
        <v>2.9259850000000004E-2</v>
      </c>
      <c r="Q172" s="527">
        <f>'27. rMCZ specific costs'!$S$32</f>
        <v>2.9259850000000004E-2</v>
      </c>
      <c r="R172" s="527">
        <f>'27. rMCZ specific costs'!$S$32</f>
        <v>2.9259850000000004E-2</v>
      </c>
      <c r="S172" s="527">
        <f>'27. rMCZ specific costs'!$S$32</f>
        <v>2.9259850000000004E-2</v>
      </c>
      <c r="T172" s="527">
        <f>'27. rMCZ specific costs'!$S$32</f>
        <v>2.9259850000000004E-2</v>
      </c>
      <c r="U172" s="527">
        <f>'27. rMCZ specific costs'!$S$32</f>
        <v>2.9259850000000004E-2</v>
      </c>
      <c r="V172" s="527">
        <f>'27. rMCZ specific costs'!$S$32</f>
        <v>2.9259850000000004E-2</v>
      </c>
      <c r="W172" s="543">
        <f>SUM(C172:V172)</f>
        <v>0.58519699999999975</v>
      </c>
      <c r="X172" s="528">
        <f>W172/20</f>
        <v>2.9259849999999987E-2</v>
      </c>
    </row>
    <row r="173" spans="1:24" s="358" customFormat="1">
      <c r="A173" s="126"/>
      <c r="B173" s="567" t="s">
        <v>144</v>
      </c>
      <c r="C173" s="549">
        <f t="shared" ref="C173:X173" si="46">SUM(C171:C172)</f>
        <v>3.9947350000000006E-2</v>
      </c>
      <c r="D173" s="549">
        <f t="shared" si="46"/>
        <v>2.9259850000000004E-2</v>
      </c>
      <c r="E173" s="549">
        <f t="shared" si="46"/>
        <v>2.9259850000000004E-2</v>
      </c>
      <c r="F173" s="549">
        <f t="shared" si="46"/>
        <v>2.9259850000000004E-2</v>
      </c>
      <c r="G173" s="549">
        <f t="shared" si="46"/>
        <v>2.9259850000000004E-2</v>
      </c>
      <c r="H173" s="549">
        <f t="shared" si="46"/>
        <v>2.9259850000000004E-2</v>
      </c>
      <c r="I173" s="549">
        <f t="shared" si="46"/>
        <v>2.9259850000000004E-2</v>
      </c>
      <c r="J173" s="549">
        <f t="shared" si="46"/>
        <v>2.9259850000000004E-2</v>
      </c>
      <c r="K173" s="549">
        <f t="shared" si="46"/>
        <v>2.9259850000000004E-2</v>
      </c>
      <c r="L173" s="549">
        <f t="shared" si="46"/>
        <v>2.9259850000000004E-2</v>
      </c>
      <c r="M173" s="549">
        <f t="shared" si="46"/>
        <v>2.9259850000000004E-2</v>
      </c>
      <c r="N173" s="549">
        <f t="shared" si="46"/>
        <v>2.9259850000000004E-2</v>
      </c>
      <c r="O173" s="549">
        <f t="shared" si="46"/>
        <v>2.9259850000000004E-2</v>
      </c>
      <c r="P173" s="549">
        <f t="shared" si="46"/>
        <v>2.9259850000000004E-2</v>
      </c>
      <c r="Q173" s="549">
        <f t="shared" si="46"/>
        <v>2.9259850000000004E-2</v>
      </c>
      <c r="R173" s="549">
        <f t="shared" si="46"/>
        <v>2.9259850000000004E-2</v>
      </c>
      <c r="S173" s="549">
        <f t="shared" si="46"/>
        <v>2.9259850000000004E-2</v>
      </c>
      <c r="T173" s="549">
        <f t="shared" si="46"/>
        <v>2.9259850000000004E-2</v>
      </c>
      <c r="U173" s="549">
        <f t="shared" si="46"/>
        <v>2.9259850000000004E-2</v>
      </c>
      <c r="V173" s="549">
        <f t="shared" si="46"/>
        <v>2.9259850000000004E-2</v>
      </c>
      <c r="W173" s="544">
        <f t="shared" si="46"/>
        <v>0.59588449999999971</v>
      </c>
      <c r="X173" s="131">
        <f t="shared" si="46"/>
        <v>2.9794224999999987E-2</v>
      </c>
    </row>
    <row r="174" spans="1:24" s="358" customFormat="1">
      <c r="A174" s="129"/>
      <c r="B174" s="472" t="s">
        <v>146</v>
      </c>
      <c r="C174" s="530">
        <v>0.96618357487922713</v>
      </c>
      <c r="D174" s="530">
        <v>0.93351070036640305</v>
      </c>
      <c r="E174" s="530">
        <v>0.90194270566802237</v>
      </c>
      <c r="F174" s="530">
        <v>0.87144222769857238</v>
      </c>
      <c r="G174" s="530">
        <v>0.84197316685852419</v>
      </c>
      <c r="H174" s="530">
        <v>0.81350064430775282</v>
      </c>
      <c r="I174" s="530">
        <v>0.78599096068381913</v>
      </c>
      <c r="J174" s="530">
        <v>0.75941155621625056</v>
      </c>
      <c r="K174" s="530">
        <v>0.73373097218961414</v>
      </c>
      <c r="L174" s="530">
        <v>0.70891881370977217</v>
      </c>
      <c r="M174" s="530">
        <v>0.68494571372924851</v>
      </c>
      <c r="N174" s="530">
        <v>0.66178329828912896</v>
      </c>
      <c r="O174" s="530">
        <v>0.63940415293635666</v>
      </c>
      <c r="P174" s="530">
        <v>0.61778179027667302</v>
      </c>
      <c r="Q174" s="530">
        <v>0.59689061862480497</v>
      </c>
      <c r="R174" s="530">
        <v>0.57670591171478747</v>
      </c>
      <c r="S174" s="530">
        <v>0.55720377943457733</v>
      </c>
      <c r="T174" s="530">
        <v>0.53836113955031628</v>
      </c>
      <c r="U174" s="530">
        <v>0.52015569038677911</v>
      </c>
      <c r="V174" s="530">
        <v>0.50256588443167061</v>
      </c>
      <c r="W174" s="543"/>
      <c r="X174" s="531"/>
    </row>
    <row r="175" spans="1:24" s="358" customFormat="1">
      <c r="A175" s="135"/>
      <c r="B175" s="568" t="s">
        <v>1069</v>
      </c>
      <c r="C175" s="136">
        <f t="shared" ref="C175:V175" si="47">C174*C173</f>
        <v>3.8596473429951698E-2</v>
      </c>
      <c r="D175" s="136">
        <f t="shared" si="47"/>
        <v>2.7314383066115902E-2</v>
      </c>
      <c r="E175" s="136">
        <f t="shared" si="47"/>
        <v>2.6390708276440487E-2</v>
      </c>
      <c r="F175" s="136">
        <f t="shared" si="47"/>
        <v>2.5498268866126078E-2</v>
      </c>
      <c r="G175" s="136">
        <f t="shared" si="47"/>
        <v>2.4636008566305392E-2</v>
      </c>
      <c r="H175" s="136">
        <f t="shared" si="47"/>
        <v>2.3802906827348206E-2</v>
      </c>
      <c r="I175" s="136">
        <f t="shared" si="47"/>
        <v>2.2997977610964448E-2</v>
      </c>
      <c r="J175" s="136">
        <f t="shared" si="47"/>
        <v>2.2220268223154063E-2</v>
      </c>
      <c r="K175" s="136">
        <f t="shared" si="47"/>
        <v>2.1468858186622284E-2</v>
      </c>
      <c r="L175" s="136">
        <f t="shared" si="47"/>
        <v>2.0742858151325878E-2</v>
      </c>
      <c r="M175" s="136">
        <f t="shared" si="47"/>
        <v>2.0041408841860755E-2</v>
      </c>
      <c r="N175" s="136">
        <f t="shared" si="47"/>
        <v>1.9363680040445173E-2</v>
      </c>
      <c r="O175" s="136">
        <f t="shared" si="47"/>
        <v>1.8708869604294857E-2</v>
      </c>
      <c r="P175" s="136">
        <f t="shared" si="47"/>
        <v>1.8076202516226915E-2</v>
      </c>
      <c r="Q175" s="136">
        <f t="shared" si="47"/>
        <v>1.7464929967369001E-2</v>
      </c>
      <c r="R175" s="136">
        <f t="shared" si="47"/>
        <v>1.6874328470887927E-2</v>
      </c>
      <c r="S175" s="136">
        <f t="shared" si="47"/>
        <v>1.6303699005688819E-2</v>
      </c>
      <c r="T175" s="136">
        <f t="shared" si="47"/>
        <v>1.5752366189071325E-2</v>
      </c>
      <c r="U175" s="136">
        <f t="shared" si="47"/>
        <v>1.5219677477363601E-2</v>
      </c>
      <c r="V175" s="136">
        <f t="shared" si="47"/>
        <v>1.470500239358802E-2</v>
      </c>
      <c r="W175" s="564">
        <f>SUM(C175:V175)</f>
        <v>0.42617887571115082</v>
      </c>
      <c r="X175" s="137"/>
    </row>
    <row r="176" spans="1:24" s="358" customFormat="1">
      <c r="A176" s="129" t="s">
        <v>483</v>
      </c>
      <c r="B176" s="138"/>
      <c r="C176" s="132"/>
      <c r="D176" s="132"/>
      <c r="E176" s="132"/>
      <c r="F176" s="132"/>
      <c r="G176" s="132"/>
      <c r="H176" s="132"/>
      <c r="I176" s="132"/>
      <c r="J176" s="132"/>
      <c r="K176" s="132"/>
      <c r="L176" s="132"/>
      <c r="M176" s="132"/>
      <c r="N176" s="132"/>
      <c r="O176" s="132"/>
      <c r="P176" s="132"/>
      <c r="Q176" s="132"/>
      <c r="R176" s="132"/>
      <c r="S176" s="132"/>
      <c r="T176" s="132"/>
      <c r="U176" s="132"/>
      <c r="V176" s="132"/>
      <c r="W176" s="544"/>
      <c r="X176" s="131"/>
    </row>
    <row r="177" spans="1:24" s="358" customFormat="1" ht="38.25">
      <c r="A177" s="561" t="s">
        <v>1103</v>
      </c>
      <c r="B177" s="138"/>
      <c r="C177" s="132"/>
      <c r="D177" s="132"/>
      <c r="E177" s="132"/>
      <c r="F177" s="132"/>
      <c r="G177" s="132"/>
      <c r="H177" s="132"/>
      <c r="I177" s="132"/>
      <c r="J177" s="132"/>
      <c r="K177" s="132"/>
      <c r="L177" s="132"/>
      <c r="M177" s="132"/>
      <c r="N177" s="132"/>
      <c r="O177" s="132"/>
      <c r="P177" s="132"/>
      <c r="Q177" s="132"/>
      <c r="R177" s="132"/>
      <c r="S177" s="132"/>
      <c r="T177" s="132"/>
      <c r="U177" s="132"/>
      <c r="V177" s="132"/>
      <c r="W177" s="544"/>
      <c r="X177" s="131"/>
    </row>
    <row r="178" spans="1:24" s="358" customFormat="1">
      <c r="A178" s="126"/>
      <c r="B178" s="134" t="s">
        <v>207</v>
      </c>
      <c r="C178" s="527">
        <f>'27. rMCZ specific costs'!R33</f>
        <v>1.21875E-2</v>
      </c>
      <c r="D178" s="527">
        <v>0</v>
      </c>
      <c r="E178" s="527">
        <v>0</v>
      </c>
      <c r="F178" s="527">
        <v>0</v>
      </c>
      <c r="G178" s="527">
        <v>0</v>
      </c>
      <c r="H178" s="527">
        <v>0</v>
      </c>
      <c r="I178" s="527">
        <v>0</v>
      </c>
      <c r="J178" s="527">
        <v>0</v>
      </c>
      <c r="K178" s="527">
        <v>0</v>
      </c>
      <c r="L178" s="527">
        <v>0</v>
      </c>
      <c r="M178" s="527">
        <v>0</v>
      </c>
      <c r="N178" s="527">
        <v>0</v>
      </c>
      <c r="O178" s="527">
        <v>0</v>
      </c>
      <c r="P178" s="527">
        <v>0</v>
      </c>
      <c r="Q178" s="527">
        <v>0</v>
      </c>
      <c r="R178" s="527">
        <v>0</v>
      </c>
      <c r="S178" s="527">
        <v>0</v>
      </c>
      <c r="T178" s="527">
        <v>0</v>
      </c>
      <c r="U178" s="527">
        <v>0</v>
      </c>
      <c r="V178" s="527">
        <v>0</v>
      </c>
      <c r="W178" s="543">
        <f>SUM(C178:V178)</f>
        <v>1.21875E-2</v>
      </c>
      <c r="X178" s="528">
        <f>W178/20</f>
        <v>6.09375E-4</v>
      </c>
    </row>
    <row r="179" spans="1:24" s="358" customFormat="1">
      <c r="A179" s="126"/>
      <c r="B179" s="134" t="s">
        <v>208</v>
      </c>
      <c r="C179" s="527">
        <f>'27. rMCZ specific costs'!$S$33</f>
        <v>2.9259850000000004E-2</v>
      </c>
      <c r="D179" s="527">
        <f>'27. rMCZ specific costs'!$S$33</f>
        <v>2.9259850000000004E-2</v>
      </c>
      <c r="E179" s="527">
        <f>'27. rMCZ specific costs'!$S$33</f>
        <v>2.9259850000000004E-2</v>
      </c>
      <c r="F179" s="527">
        <f>'27. rMCZ specific costs'!$S$33</f>
        <v>2.9259850000000004E-2</v>
      </c>
      <c r="G179" s="527">
        <f>'27. rMCZ specific costs'!$S$33</f>
        <v>2.9259850000000004E-2</v>
      </c>
      <c r="H179" s="527">
        <f>'27. rMCZ specific costs'!$S$33</f>
        <v>2.9259850000000004E-2</v>
      </c>
      <c r="I179" s="527">
        <f>'27. rMCZ specific costs'!$S$33</f>
        <v>2.9259850000000004E-2</v>
      </c>
      <c r="J179" s="527">
        <f>'27. rMCZ specific costs'!$S$33</f>
        <v>2.9259850000000004E-2</v>
      </c>
      <c r="K179" s="527">
        <f>'27. rMCZ specific costs'!$S$33</f>
        <v>2.9259850000000004E-2</v>
      </c>
      <c r="L179" s="527">
        <f>'27. rMCZ specific costs'!$S$33</f>
        <v>2.9259850000000004E-2</v>
      </c>
      <c r="M179" s="527">
        <f>'27. rMCZ specific costs'!$S$33</f>
        <v>2.9259850000000004E-2</v>
      </c>
      <c r="N179" s="527">
        <f>'27. rMCZ specific costs'!$S$33</f>
        <v>2.9259850000000004E-2</v>
      </c>
      <c r="O179" s="527">
        <f>'27. rMCZ specific costs'!$S$33</f>
        <v>2.9259850000000004E-2</v>
      </c>
      <c r="P179" s="527">
        <f>'27. rMCZ specific costs'!$S$33</f>
        <v>2.9259850000000004E-2</v>
      </c>
      <c r="Q179" s="527">
        <f>'27. rMCZ specific costs'!$S$33</f>
        <v>2.9259850000000004E-2</v>
      </c>
      <c r="R179" s="527">
        <f>'27. rMCZ specific costs'!$S$33</f>
        <v>2.9259850000000004E-2</v>
      </c>
      <c r="S179" s="527">
        <f>'27. rMCZ specific costs'!$S$33</f>
        <v>2.9259850000000004E-2</v>
      </c>
      <c r="T179" s="527">
        <f>'27. rMCZ specific costs'!$S$33</f>
        <v>2.9259850000000004E-2</v>
      </c>
      <c r="U179" s="527">
        <f>'27. rMCZ specific costs'!$S$33</f>
        <v>2.9259850000000004E-2</v>
      </c>
      <c r="V179" s="527">
        <f>'27. rMCZ specific costs'!$S$33</f>
        <v>2.9259850000000004E-2</v>
      </c>
      <c r="W179" s="543">
        <f>SUM(C179:V179)</f>
        <v>0.58519699999999975</v>
      </c>
      <c r="X179" s="528">
        <f>W179/20</f>
        <v>2.9259849999999987E-2</v>
      </c>
    </row>
    <row r="180" spans="1:24" s="358" customFormat="1">
      <c r="A180" s="126"/>
      <c r="B180" s="567" t="s">
        <v>144</v>
      </c>
      <c r="C180" s="549">
        <f t="shared" ref="C180:X180" si="48">SUM(C178:C179)</f>
        <v>4.1447350000000008E-2</v>
      </c>
      <c r="D180" s="549">
        <f t="shared" si="48"/>
        <v>2.9259850000000004E-2</v>
      </c>
      <c r="E180" s="549">
        <f t="shared" si="48"/>
        <v>2.9259850000000004E-2</v>
      </c>
      <c r="F180" s="549">
        <f t="shared" si="48"/>
        <v>2.9259850000000004E-2</v>
      </c>
      <c r="G180" s="549">
        <f t="shared" si="48"/>
        <v>2.9259850000000004E-2</v>
      </c>
      <c r="H180" s="549">
        <f t="shared" si="48"/>
        <v>2.9259850000000004E-2</v>
      </c>
      <c r="I180" s="549">
        <f t="shared" si="48"/>
        <v>2.9259850000000004E-2</v>
      </c>
      <c r="J180" s="549">
        <f t="shared" si="48"/>
        <v>2.9259850000000004E-2</v>
      </c>
      <c r="K180" s="549">
        <f t="shared" si="48"/>
        <v>2.9259850000000004E-2</v>
      </c>
      <c r="L180" s="549">
        <f t="shared" si="48"/>
        <v>2.9259850000000004E-2</v>
      </c>
      <c r="M180" s="549">
        <f t="shared" si="48"/>
        <v>2.9259850000000004E-2</v>
      </c>
      <c r="N180" s="549">
        <f t="shared" si="48"/>
        <v>2.9259850000000004E-2</v>
      </c>
      <c r="O180" s="549">
        <f t="shared" si="48"/>
        <v>2.9259850000000004E-2</v>
      </c>
      <c r="P180" s="549">
        <f t="shared" si="48"/>
        <v>2.9259850000000004E-2</v>
      </c>
      <c r="Q180" s="549">
        <f t="shared" si="48"/>
        <v>2.9259850000000004E-2</v>
      </c>
      <c r="R180" s="549">
        <f t="shared" si="48"/>
        <v>2.9259850000000004E-2</v>
      </c>
      <c r="S180" s="549">
        <f t="shared" si="48"/>
        <v>2.9259850000000004E-2</v>
      </c>
      <c r="T180" s="549">
        <f t="shared" si="48"/>
        <v>2.9259850000000004E-2</v>
      </c>
      <c r="U180" s="549">
        <f t="shared" si="48"/>
        <v>2.9259850000000004E-2</v>
      </c>
      <c r="V180" s="549">
        <f t="shared" si="48"/>
        <v>2.9259850000000004E-2</v>
      </c>
      <c r="W180" s="544">
        <f t="shared" si="48"/>
        <v>0.59738449999999976</v>
      </c>
      <c r="X180" s="131">
        <f t="shared" si="48"/>
        <v>2.9869224999999985E-2</v>
      </c>
    </row>
    <row r="181" spans="1:24" s="358" customFormat="1">
      <c r="A181" s="129"/>
      <c r="B181" s="472" t="s">
        <v>146</v>
      </c>
      <c r="C181" s="530">
        <v>0.96618357487922713</v>
      </c>
      <c r="D181" s="530">
        <v>0.93351070036640305</v>
      </c>
      <c r="E181" s="530">
        <v>0.90194270566802237</v>
      </c>
      <c r="F181" s="530">
        <v>0.87144222769857238</v>
      </c>
      <c r="G181" s="530">
        <v>0.84197316685852419</v>
      </c>
      <c r="H181" s="530">
        <v>0.81350064430775282</v>
      </c>
      <c r="I181" s="530">
        <v>0.78599096068381913</v>
      </c>
      <c r="J181" s="530">
        <v>0.75941155621625056</v>
      </c>
      <c r="K181" s="530">
        <v>0.73373097218961414</v>
      </c>
      <c r="L181" s="530">
        <v>0.70891881370977217</v>
      </c>
      <c r="M181" s="530">
        <v>0.68494571372924851</v>
      </c>
      <c r="N181" s="530">
        <v>0.66178329828912896</v>
      </c>
      <c r="O181" s="530">
        <v>0.63940415293635666</v>
      </c>
      <c r="P181" s="530">
        <v>0.61778179027667302</v>
      </c>
      <c r="Q181" s="530">
        <v>0.59689061862480497</v>
      </c>
      <c r="R181" s="530">
        <v>0.57670591171478747</v>
      </c>
      <c r="S181" s="530">
        <v>0.55720377943457733</v>
      </c>
      <c r="T181" s="530">
        <v>0.53836113955031628</v>
      </c>
      <c r="U181" s="530">
        <v>0.52015569038677911</v>
      </c>
      <c r="V181" s="530">
        <v>0.50256588443167061</v>
      </c>
      <c r="W181" s="543"/>
      <c r="X181" s="531"/>
    </row>
    <row r="182" spans="1:24" s="358" customFormat="1">
      <c r="A182" s="135"/>
      <c r="B182" s="568" t="s">
        <v>1069</v>
      </c>
      <c r="C182" s="136">
        <f t="shared" ref="C182:V182" si="49">C181*C180</f>
        <v>4.004574879227054E-2</v>
      </c>
      <c r="D182" s="136">
        <f t="shared" si="49"/>
        <v>2.7314383066115902E-2</v>
      </c>
      <c r="E182" s="136">
        <f t="shared" si="49"/>
        <v>2.6390708276440487E-2</v>
      </c>
      <c r="F182" s="136">
        <f t="shared" si="49"/>
        <v>2.5498268866126078E-2</v>
      </c>
      <c r="G182" s="136">
        <f t="shared" si="49"/>
        <v>2.4636008566305392E-2</v>
      </c>
      <c r="H182" s="136">
        <f t="shared" si="49"/>
        <v>2.3802906827348206E-2</v>
      </c>
      <c r="I182" s="136">
        <f t="shared" si="49"/>
        <v>2.2997977610964448E-2</v>
      </c>
      <c r="J182" s="136">
        <f t="shared" si="49"/>
        <v>2.2220268223154063E-2</v>
      </c>
      <c r="K182" s="136">
        <f t="shared" si="49"/>
        <v>2.1468858186622284E-2</v>
      </c>
      <c r="L182" s="136">
        <f t="shared" si="49"/>
        <v>2.0742858151325878E-2</v>
      </c>
      <c r="M182" s="136">
        <f t="shared" si="49"/>
        <v>2.0041408841860755E-2</v>
      </c>
      <c r="N182" s="136">
        <f t="shared" si="49"/>
        <v>1.9363680040445173E-2</v>
      </c>
      <c r="O182" s="136">
        <f t="shared" si="49"/>
        <v>1.8708869604294857E-2</v>
      </c>
      <c r="P182" s="136">
        <f t="shared" si="49"/>
        <v>1.8076202516226915E-2</v>
      </c>
      <c r="Q182" s="136">
        <f t="shared" si="49"/>
        <v>1.7464929967369001E-2</v>
      </c>
      <c r="R182" s="136">
        <f t="shared" si="49"/>
        <v>1.6874328470887927E-2</v>
      </c>
      <c r="S182" s="136">
        <f t="shared" si="49"/>
        <v>1.6303699005688819E-2</v>
      </c>
      <c r="T182" s="136">
        <f t="shared" si="49"/>
        <v>1.5752366189071325E-2</v>
      </c>
      <c r="U182" s="136">
        <f t="shared" si="49"/>
        <v>1.5219677477363601E-2</v>
      </c>
      <c r="V182" s="136">
        <f t="shared" si="49"/>
        <v>1.470500239358802E-2</v>
      </c>
      <c r="W182" s="564">
        <f>SUM(C182:V182)</f>
        <v>0.42762815107346969</v>
      </c>
      <c r="X182" s="137"/>
    </row>
    <row r="183" spans="1:24" s="358" customFormat="1">
      <c r="A183" s="129" t="s">
        <v>483</v>
      </c>
      <c r="B183" s="138"/>
      <c r="C183" s="132"/>
      <c r="D183" s="132"/>
      <c r="E183" s="132"/>
      <c r="F183" s="132"/>
      <c r="G183" s="132"/>
      <c r="H183" s="132"/>
      <c r="I183" s="132"/>
      <c r="J183" s="132"/>
      <c r="K183" s="132"/>
      <c r="L183" s="132"/>
      <c r="M183" s="132"/>
      <c r="N183" s="132"/>
      <c r="O183" s="132"/>
      <c r="P183" s="132"/>
      <c r="Q183" s="132"/>
      <c r="R183" s="132"/>
      <c r="S183" s="132"/>
      <c r="T183" s="132"/>
      <c r="U183" s="132"/>
      <c r="V183" s="132"/>
      <c r="W183" s="544"/>
      <c r="X183" s="131"/>
    </row>
    <row r="184" spans="1:24" s="358" customFormat="1">
      <c r="A184" s="562" t="s">
        <v>860</v>
      </c>
      <c r="B184" s="138"/>
      <c r="C184" s="132"/>
      <c r="D184" s="132"/>
      <c r="E184" s="132"/>
      <c r="F184" s="132"/>
      <c r="G184" s="132"/>
      <c r="H184" s="132"/>
      <c r="I184" s="132"/>
      <c r="J184" s="132"/>
      <c r="K184" s="132"/>
      <c r="L184" s="132"/>
      <c r="M184" s="132"/>
      <c r="N184" s="132"/>
      <c r="O184" s="132"/>
      <c r="P184" s="132"/>
      <c r="Q184" s="132"/>
      <c r="R184" s="132"/>
      <c r="S184" s="132"/>
      <c r="T184" s="132"/>
      <c r="U184" s="132"/>
      <c r="V184" s="132"/>
      <c r="W184" s="544"/>
      <c r="X184" s="131"/>
    </row>
    <row r="185" spans="1:24" s="358" customFormat="1">
      <c r="A185" s="126"/>
      <c r="B185" s="134" t="s">
        <v>207</v>
      </c>
      <c r="C185" s="527">
        <f>'27. rMCZ specific costs'!R34</f>
        <v>1.21875E-2</v>
      </c>
      <c r="D185" s="527">
        <v>0</v>
      </c>
      <c r="E185" s="527">
        <v>0</v>
      </c>
      <c r="F185" s="527">
        <v>0</v>
      </c>
      <c r="G185" s="527">
        <v>0</v>
      </c>
      <c r="H185" s="527">
        <v>0</v>
      </c>
      <c r="I185" s="527">
        <v>0</v>
      </c>
      <c r="J185" s="527">
        <v>0</v>
      </c>
      <c r="K185" s="527">
        <v>0</v>
      </c>
      <c r="L185" s="527">
        <v>0</v>
      </c>
      <c r="M185" s="527">
        <v>0</v>
      </c>
      <c r="N185" s="527">
        <v>0</v>
      </c>
      <c r="O185" s="527">
        <v>0</v>
      </c>
      <c r="P185" s="527">
        <v>0</v>
      </c>
      <c r="Q185" s="527">
        <v>0</v>
      </c>
      <c r="R185" s="527">
        <v>0</v>
      </c>
      <c r="S185" s="527">
        <v>0</v>
      </c>
      <c r="T185" s="527">
        <v>0</v>
      </c>
      <c r="U185" s="527">
        <v>0</v>
      </c>
      <c r="V185" s="527">
        <v>0</v>
      </c>
      <c r="W185" s="543">
        <f>SUM(C185:V185)</f>
        <v>1.21875E-2</v>
      </c>
      <c r="X185" s="528">
        <f>W185/20</f>
        <v>6.09375E-4</v>
      </c>
    </row>
    <row r="186" spans="1:24" s="358" customFormat="1">
      <c r="A186" s="126"/>
      <c r="B186" s="134" t="s">
        <v>208</v>
      </c>
      <c r="C186" s="527">
        <f>'27. rMCZ specific costs'!$S$34</f>
        <v>2.9259850000000004E-2</v>
      </c>
      <c r="D186" s="527">
        <f>'27. rMCZ specific costs'!$S$34</f>
        <v>2.9259850000000004E-2</v>
      </c>
      <c r="E186" s="527">
        <f>'27. rMCZ specific costs'!$S$34</f>
        <v>2.9259850000000004E-2</v>
      </c>
      <c r="F186" s="527">
        <f>'27. rMCZ specific costs'!$S$34</f>
        <v>2.9259850000000004E-2</v>
      </c>
      <c r="G186" s="527">
        <f>'27. rMCZ specific costs'!$S$34</f>
        <v>2.9259850000000004E-2</v>
      </c>
      <c r="H186" s="527">
        <f>'27. rMCZ specific costs'!$S$34</f>
        <v>2.9259850000000004E-2</v>
      </c>
      <c r="I186" s="527">
        <f>'27. rMCZ specific costs'!$S$34</f>
        <v>2.9259850000000004E-2</v>
      </c>
      <c r="J186" s="527">
        <f>'27. rMCZ specific costs'!$S$34</f>
        <v>2.9259850000000004E-2</v>
      </c>
      <c r="K186" s="527">
        <f>'27. rMCZ specific costs'!$S$34</f>
        <v>2.9259850000000004E-2</v>
      </c>
      <c r="L186" s="527">
        <f>'27. rMCZ specific costs'!$S$34</f>
        <v>2.9259850000000004E-2</v>
      </c>
      <c r="M186" s="527">
        <f>'27. rMCZ specific costs'!$S$34</f>
        <v>2.9259850000000004E-2</v>
      </c>
      <c r="N186" s="527">
        <f>'27. rMCZ specific costs'!$S$34</f>
        <v>2.9259850000000004E-2</v>
      </c>
      <c r="O186" s="527">
        <f>'27. rMCZ specific costs'!$S$34</f>
        <v>2.9259850000000004E-2</v>
      </c>
      <c r="P186" s="527">
        <f>'27. rMCZ specific costs'!$S$34</f>
        <v>2.9259850000000004E-2</v>
      </c>
      <c r="Q186" s="527">
        <f>'27. rMCZ specific costs'!$S$34</f>
        <v>2.9259850000000004E-2</v>
      </c>
      <c r="R186" s="527">
        <f>'27. rMCZ specific costs'!$S$34</f>
        <v>2.9259850000000004E-2</v>
      </c>
      <c r="S186" s="527">
        <f>'27. rMCZ specific costs'!$S$34</f>
        <v>2.9259850000000004E-2</v>
      </c>
      <c r="T186" s="527">
        <f>'27. rMCZ specific costs'!$S$34</f>
        <v>2.9259850000000004E-2</v>
      </c>
      <c r="U186" s="527">
        <f>'27. rMCZ specific costs'!$S$34</f>
        <v>2.9259850000000004E-2</v>
      </c>
      <c r="V186" s="527">
        <f>'27. rMCZ specific costs'!$S$34</f>
        <v>2.9259850000000004E-2</v>
      </c>
      <c r="W186" s="543">
        <f>SUM(C186:V186)</f>
        <v>0.58519699999999975</v>
      </c>
      <c r="X186" s="528">
        <f>W186/20</f>
        <v>2.9259849999999987E-2</v>
      </c>
    </row>
    <row r="187" spans="1:24" s="358" customFormat="1">
      <c r="A187" s="126"/>
      <c r="B187" s="567" t="s">
        <v>144</v>
      </c>
      <c r="C187" s="549">
        <f t="shared" ref="C187:X187" si="50">SUM(C185:C186)</f>
        <v>4.1447350000000008E-2</v>
      </c>
      <c r="D187" s="549">
        <f t="shared" si="50"/>
        <v>2.9259850000000004E-2</v>
      </c>
      <c r="E187" s="549">
        <f t="shared" si="50"/>
        <v>2.9259850000000004E-2</v>
      </c>
      <c r="F187" s="549">
        <f t="shared" si="50"/>
        <v>2.9259850000000004E-2</v>
      </c>
      <c r="G187" s="549">
        <f t="shared" si="50"/>
        <v>2.9259850000000004E-2</v>
      </c>
      <c r="H187" s="549">
        <f t="shared" si="50"/>
        <v>2.9259850000000004E-2</v>
      </c>
      <c r="I187" s="549">
        <f t="shared" si="50"/>
        <v>2.9259850000000004E-2</v>
      </c>
      <c r="J187" s="549">
        <f t="shared" si="50"/>
        <v>2.9259850000000004E-2</v>
      </c>
      <c r="K187" s="549">
        <f t="shared" si="50"/>
        <v>2.9259850000000004E-2</v>
      </c>
      <c r="L187" s="549">
        <f t="shared" si="50"/>
        <v>2.9259850000000004E-2</v>
      </c>
      <c r="M187" s="549">
        <f t="shared" si="50"/>
        <v>2.9259850000000004E-2</v>
      </c>
      <c r="N187" s="549">
        <f t="shared" si="50"/>
        <v>2.9259850000000004E-2</v>
      </c>
      <c r="O187" s="549">
        <f t="shared" si="50"/>
        <v>2.9259850000000004E-2</v>
      </c>
      <c r="P187" s="549">
        <f t="shared" si="50"/>
        <v>2.9259850000000004E-2</v>
      </c>
      <c r="Q187" s="549">
        <f t="shared" si="50"/>
        <v>2.9259850000000004E-2</v>
      </c>
      <c r="R187" s="549">
        <f t="shared" si="50"/>
        <v>2.9259850000000004E-2</v>
      </c>
      <c r="S187" s="549">
        <f t="shared" si="50"/>
        <v>2.9259850000000004E-2</v>
      </c>
      <c r="T187" s="549">
        <f t="shared" si="50"/>
        <v>2.9259850000000004E-2</v>
      </c>
      <c r="U187" s="549">
        <f t="shared" si="50"/>
        <v>2.9259850000000004E-2</v>
      </c>
      <c r="V187" s="549">
        <f t="shared" si="50"/>
        <v>2.9259850000000004E-2</v>
      </c>
      <c r="W187" s="544">
        <f t="shared" si="50"/>
        <v>0.59738449999999976</v>
      </c>
      <c r="X187" s="131">
        <f t="shared" si="50"/>
        <v>2.9869224999999985E-2</v>
      </c>
    </row>
    <row r="188" spans="1:24" s="358" customFormat="1">
      <c r="A188" s="129"/>
      <c r="B188" s="472" t="s">
        <v>146</v>
      </c>
      <c r="C188" s="530">
        <v>0.96618357487922713</v>
      </c>
      <c r="D188" s="530">
        <v>0.93351070036640305</v>
      </c>
      <c r="E188" s="530">
        <v>0.90194270566802237</v>
      </c>
      <c r="F188" s="530">
        <v>0.87144222769857238</v>
      </c>
      <c r="G188" s="530">
        <v>0.84197316685852419</v>
      </c>
      <c r="H188" s="530">
        <v>0.81350064430775282</v>
      </c>
      <c r="I188" s="530">
        <v>0.78599096068381913</v>
      </c>
      <c r="J188" s="530">
        <v>0.75941155621625056</v>
      </c>
      <c r="K188" s="530">
        <v>0.73373097218961414</v>
      </c>
      <c r="L188" s="530">
        <v>0.70891881370977217</v>
      </c>
      <c r="M188" s="530">
        <v>0.68494571372924851</v>
      </c>
      <c r="N188" s="530">
        <v>0.66178329828912896</v>
      </c>
      <c r="O188" s="530">
        <v>0.63940415293635666</v>
      </c>
      <c r="P188" s="530">
        <v>0.61778179027667302</v>
      </c>
      <c r="Q188" s="530">
        <v>0.59689061862480497</v>
      </c>
      <c r="R188" s="530">
        <v>0.57670591171478747</v>
      </c>
      <c r="S188" s="530">
        <v>0.55720377943457733</v>
      </c>
      <c r="T188" s="530">
        <v>0.53836113955031628</v>
      </c>
      <c r="U188" s="530">
        <v>0.52015569038677911</v>
      </c>
      <c r="V188" s="530">
        <v>0.50256588443167061</v>
      </c>
      <c r="W188" s="543"/>
      <c r="X188" s="531"/>
    </row>
    <row r="189" spans="1:24" s="358" customFormat="1">
      <c r="A189" s="135"/>
      <c r="B189" s="568" t="s">
        <v>1069</v>
      </c>
      <c r="C189" s="136">
        <f t="shared" ref="C189:V189" si="51">C188*C187</f>
        <v>4.004574879227054E-2</v>
      </c>
      <c r="D189" s="136">
        <f t="shared" si="51"/>
        <v>2.7314383066115902E-2</v>
      </c>
      <c r="E189" s="136">
        <f t="shared" si="51"/>
        <v>2.6390708276440487E-2</v>
      </c>
      <c r="F189" s="136">
        <f t="shared" si="51"/>
        <v>2.5498268866126078E-2</v>
      </c>
      <c r="G189" s="136">
        <f t="shared" si="51"/>
        <v>2.4636008566305392E-2</v>
      </c>
      <c r="H189" s="136">
        <f t="shared" si="51"/>
        <v>2.3802906827348206E-2</v>
      </c>
      <c r="I189" s="136">
        <f t="shared" si="51"/>
        <v>2.2997977610964448E-2</v>
      </c>
      <c r="J189" s="136">
        <f t="shared" si="51"/>
        <v>2.2220268223154063E-2</v>
      </c>
      <c r="K189" s="136">
        <f t="shared" si="51"/>
        <v>2.1468858186622284E-2</v>
      </c>
      <c r="L189" s="136">
        <f t="shared" si="51"/>
        <v>2.0742858151325878E-2</v>
      </c>
      <c r="M189" s="136">
        <f t="shared" si="51"/>
        <v>2.0041408841860755E-2</v>
      </c>
      <c r="N189" s="136">
        <f t="shared" si="51"/>
        <v>1.9363680040445173E-2</v>
      </c>
      <c r="O189" s="136">
        <f t="shared" si="51"/>
        <v>1.8708869604294857E-2</v>
      </c>
      <c r="P189" s="136">
        <f t="shared" si="51"/>
        <v>1.8076202516226915E-2</v>
      </c>
      <c r="Q189" s="136">
        <f t="shared" si="51"/>
        <v>1.7464929967369001E-2</v>
      </c>
      <c r="R189" s="136">
        <f t="shared" si="51"/>
        <v>1.6874328470887927E-2</v>
      </c>
      <c r="S189" s="136">
        <f t="shared" si="51"/>
        <v>1.6303699005688819E-2</v>
      </c>
      <c r="T189" s="136">
        <f t="shared" si="51"/>
        <v>1.5752366189071325E-2</v>
      </c>
      <c r="U189" s="136">
        <f t="shared" si="51"/>
        <v>1.5219677477363601E-2</v>
      </c>
      <c r="V189" s="136">
        <f t="shared" si="51"/>
        <v>1.470500239358802E-2</v>
      </c>
      <c r="W189" s="564">
        <f>SUM(C189:V189)</f>
        <v>0.42762815107346969</v>
      </c>
      <c r="X189" s="137"/>
    </row>
    <row r="190" spans="1:24" s="358" customFormat="1">
      <c r="A190" s="129" t="s">
        <v>483</v>
      </c>
      <c r="B190" s="138"/>
      <c r="C190" s="132"/>
      <c r="D190" s="132"/>
      <c r="E190" s="132"/>
      <c r="F190" s="132"/>
      <c r="G190" s="132"/>
      <c r="H190" s="132"/>
      <c r="I190" s="132"/>
      <c r="J190" s="132"/>
      <c r="K190" s="132"/>
      <c r="L190" s="132"/>
      <c r="M190" s="132"/>
      <c r="N190" s="132"/>
      <c r="O190" s="132"/>
      <c r="P190" s="132"/>
      <c r="Q190" s="132"/>
      <c r="R190" s="132"/>
      <c r="S190" s="132"/>
      <c r="T190" s="132"/>
      <c r="U190" s="132"/>
      <c r="V190" s="132"/>
      <c r="W190" s="544"/>
      <c r="X190" s="131"/>
    </row>
    <row r="191" spans="1:24" s="358" customFormat="1">
      <c r="A191" s="562" t="s">
        <v>945</v>
      </c>
      <c r="B191" s="138"/>
      <c r="C191" s="132"/>
      <c r="D191" s="132"/>
      <c r="E191" s="132"/>
      <c r="F191" s="132"/>
      <c r="G191" s="132"/>
      <c r="H191" s="132"/>
      <c r="I191" s="132"/>
      <c r="J191" s="132"/>
      <c r="K191" s="132"/>
      <c r="L191" s="132"/>
      <c r="M191" s="132"/>
      <c r="N191" s="132"/>
      <c r="O191" s="132"/>
      <c r="P191" s="132"/>
      <c r="Q191" s="132"/>
      <c r="R191" s="132"/>
      <c r="S191" s="132"/>
      <c r="T191" s="132"/>
      <c r="U191" s="132"/>
      <c r="V191" s="132"/>
      <c r="W191" s="544"/>
      <c r="X191" s="131"/>
    </row>
    <row r="192" spans="1:24" s="358" customFormat="1">
      <c r="A192" s="126"/>
      <c r="B192" s="134" t="s">
        <v>207</v>
      </c>
      <c r="C192" s="527">
        <f>'27. rMCZ specific costs'!R35</f>
        <v>1.21875E-2</v>
      </c>
      <c r="D192" s="527">
        <v>0</v>
      </c>
      <c r="E192" s="527">
        <v>0</v>
      </c>
      <c r="F192" s="527">
        <v>0</v>
      </c>
      <c r="G192" s="527">
        <v>0</v>
      </c>
      <c r="H192" s="527">
        <v>0</v>
      </c>
      <c r="I192" s="527">
        <v>0</v>
      </c>
      <c r="J192" s="527">
        <v>0</v>
      </c>
      <c r="K192" s="527">
        <v>0</v>
      </c>
      <c r="L192" s="527">
        <v>0</v>
      </c>
      <c r="M192" s="527">
        <v>0</v>
      </c>
      <c r="N192" s="527">
        <v>0</v>
      </c>
      <c r="O192" s="527">
        <v>0</v>
      </c>
      <c r="P192" s="527">
        <v>0</v>
      </c>
      <c r="Q192" s="527">
        <v>0</v>
      </c>
      <c r="R192" s="527">
        <v>0</v>
      </c>
      <c r="S192" s="527">
        <v>0</v>
      </c>
      <c r="T192" s="527">
        <v>0</v>
      </c>
      <c r="U192" s="527">
        <v>0</v>
      </c>
      <c r="V192" s="527">
        <v>0</v>
      </c>
      <c r="W192" s="543">
        <f>SUM(C192:V192)</f>
        <v>1.21875E-2</v>
      </c>
      <c r="X192" s="528">
        <f>W192/20</f>
        <v>6.09375E-4</v>
      </c>
    </row>
    <row r="193" spans="1:24" s="358" customFormat="1">
      <c r="A193" s="126"/>
      <c r="B193" s="134" t="s">
        <v>208</v>
      </c>
      <c r="C193" s="527">
        <f>'27. rMCZ specific costs'!$S$35</f>
        <v>2.9259850000000004E-2</v>
      </c>
      <c r="D193" s="527">
        <f>'27. rMCZ specific costs'!$S$35</f>
        <v>2.9259850000000004E-2</v>
      </c>
      <c r="E193" s="527">
        <f>'27. rMCZ specific costs'!$S$35</f>
        <v>2.9259850000000004E-2</v>
      </c>
      <c r="F193" s="527">
        <f>'27. rMCZ specific costs'!$S$35</f>
        <v>2.9259850000000004E-2</v>
      </c>
      <c r="G193" s="527">
        <f>'27. rMCZ specific costs'!$S$35</f>
        <v>2.9259850000000004E-2</v>
      </c>
      <c r="H193" s="527">
        <f>'27. rMCZ specific costs'!$S$35</f>
        <v>2.9259850000000004E-2</v>
      </c>
      <c r="I193" s="527">
        <f>'27. rMCZ specific costs'!$S$35</f>
        <v>2.9259850000000004E-2</v>
      </c>
      <c r="J193" s="527">
        <f>'27. rMCZ specific costs'!$S$35</f>
        <v>2.9259850000000004E-2</v>
      </c>
      <c r="K193" s="527">
        <f>'27. rMCZ specific costs'!$S$35</f>
        <v>2.9259850000000004E-2</v>
      </c>
      <c r="L193" s="527">
        <f>'27. rMCZ specific costs'!$S$35</f>
        <v>2.9259850000000004E-2</v>
      </c>
      <c r="M193" s="527">
        <f>'27. rMCZ specific costs'!$S$35</f>
        <v>2.9259850000000004E-2</v>
      </c>
      <c r="N193" s="527">
        <f>'27. rMCZ specific costs'!$S$35</f>
        <v>2.9259850000000004E-2</v>
      </c>
      <c r="O193" s="527">
        <f>'27. rMCZ specific costs'!$S$35</f>
        <v>2.9259850000000004E-2</v>
      </c>
      <c r="P193" s="527">
        <f>'27. rMCZ specific costs'!$S$35</f>
        <v>2.9259850000000004E-2</v>
      </c>
      <c r="Q193" s="527">
        <f>'27. rMCZ specific costs'!$S$35</f>
        <v>2.9259850000000004E-2</v>
      </c>
      <c r="R193" s="527">
        <f>'27. rMCZ specific costs'!$S$35</f>
        <v>2.9259850000000004E-2</v>
      </c>
      <c r="S193" s="527">
        <f>'27. rMCZ specific costs'!$S$35</f>
        <v>2.9259850000000004E-2</v>
      </c>
      <c r="T193" s="527">
        <f>'27. rMCZ specific costs'!$S$35</f>
        <v>2.9259850000000004E-2</v>
      </c>
      <c r="U193" s="527">
        <f>'27. rMCZ specific costs'!$S$35</f>
        <v>2.9259850000000004E-2</v>
      </c>
      <c r="V193" s="527">
        <f>'27. rMCZ specific costs'!$S$35</f>
        <v>2.9259850000000004E-2</v>
      </c>
      <c r="W193" s="543">
        <f>SUM(C193:V193)</f>
        <v>0.58519699999999975</v>
      </c>
      <c r="X193" s="528">
        <f>W193/20</f>
        <v>2.9259849999999987E-2</v>
      </c>
    </row>
    <row r="194" spans="1:24" s="358" customFormat="1">
      <c r="A194" s="126"/>
      <c r="B194" s="567" t="s">
        <v>144</v>
      </c>
      <c r="C194" s="549">
        <f t="shared" ref="C194:X194" si="52">SUM(C192:C193)</f>
        <v>4.1447350000000008E-2</v>
      </c>
      <c r="D194" s="549">
        <f t="shared" si="52"/>
        <v>2.9259850000000004E-2</v>
      </c>
      <c r="E194" s="549">
        <f t="shared" si="52"/>
        <v>2.9259850000000004E-2</v>
      </c>
      <c r="F194" s="549">
        <f t="shared" si="52"/>
        <v>2.9259850000000004E-2</v>
      </c>
      <c r="G194" s="549">
        <f t="shared" si="52"/>
        <v>2.9259850000000004E-2</v>
      </c>
      <c r="H194" s="549">
        <f t="shared" si="52"/>
        <v>2.9259850000000004E-2</v>
      </c>
      <c r="I194" s="549">
        <f t="shared" si="52"/>
        <v>2.9259850000000004E-2</v>
      </c>
      <c r="J194" s="549">
        <f t="shared" si="52"/>
        <v>2.9259850000000004E-2</v>
      </c>
      <c r="K194" s="549">
        <f t="shared" si="52"/>
        <v>2.9259850000000004E-2</v>
      </c>
      <c r="L194" s="549">
        <f t="shared" si="52"/>
        <v>2.9259850000000004E-2</v>
      </c>
      <c r="M194" s="549">
        <f t="shared" si="52"/>
        <v>2.9259850000000004E-2</v>
      </c>
      <c r="N194" s="549">
        <f t="shared" si="52"/>
        <v>2.9259850000000004E-2</v>
      </c>
      <c r="O194" s="549">
        <f t="shared" si="52"/>
        <v>2.9259850000000004E-2</v>
      </c>
      <c r="P194" s="549">
        <f t="shared" si="52"/>
        <v>2.9259850000000004E-2</v>
      </c>
      <c r="Q194" s="549">
        <f t="shared" si="52"/>
        <v>2.9259850000000004E-2</v>
      </c>
      <c r="R194" s="549">
        <f t="shared" si="52"/>
        <v>2.9259850000000004E-2</v>
      </c>
      <c r="S194" s="549">
        <f t="shared" si="52"/>
        <v>2.9259850000000004E-2</v>
      </c>
      <c r="T194" s="549">
        <f t="shared" si="52"/>
        <v>2.9259850000000004E-2</v>
      </c>
      <c r="U194" s="549">
        <f t="shared" si="52"/>
        <v>2.9259850000000004E-2</v>
      </c>
      <c r="V194" s="549">
        <f t="shared" si="52"/>
        <v>2.9259850000000004E-2</v>
      </c>
      <c r="W194" s="544">
        <f t="shared" si="52"/>
        <v>0.59738449999999976</v>
      </c>
      <c r="X194" s="131">
        <f t="shared" si="52"/>
        <v>2.9869224999999985E-2</v>
      </c>
    </row>
    <row r="195" spans="1:24" s="358" customFormat="1">
      <c r="A195" s="129"/>
      <c r="B195" s="472" t="s">
        <v>146</v>
      </c>
      <c r="C195" s="530">
        <v>0.96618357487922713</v>
      </c>
      <c r="D195" s="530">
        <v>0.93351070036640305</v>
      </c>
      <c r="E195" s="530">
        <v>0.90194270566802237</v>
      </c>
      <c r="F195" s="530">
        <v>0.87144222769857238</v>
      </c>
      <c r="G195" s="530">
        <v>0.84197316685852419</v>
      </c>
      <c r="H195" s="530">
        <v>0.81350064430775282</v>
      </c>
      <c r="I195" s="530">
        <v>0.78599096068381913</v>
      </c>
      <c r="J195" s="530">
        <v>0.75941155621625056</v>
      </c>
      <c r="K195" s="530">
        <v>0.73373097218961414</v>
      </c>
      <c r="L195" s="530">
        <v>0.70891881370977217</v>
      </c>
      <c r="M195" s="530">
        <v>0.68494571372924851</v>
      </c>
      <c r="N195" s="530">
        <v>0.66178329828912896</v>
      </c>
      <c r="O195" s="530">
        <v>0.63940415293635666</v>
      </c>
      <c r="P195" s="530">
        <v>0.61778179027667302</v>
      </c>
      <c r="Q195" s="530">
        <v>0.59689061862480497</v>
      </c>
      <c r="R195" s="530">
        <v>0.57670591171478747</v>
      </c>
      <c r="S195" s="530">
        <v>0.55720377943457733</v>
      </c>
      <c r="T195" s="530">
        <v>0.53836113955031628</v>
      </c>
      <c r="U195" s="530">
        <v>0.52015569038677911</v>
      </c>
      <c r="V195" s="530">
        <v>0.50256588443167061</v>
      </c>
      <c r="W195" s="543"/>
      <c r="X195" s="531"/>
    </row>
    <row r="196" spans="1:24" s="358" customFormat="1">
      <c r="A196" s="135"/>
      <c r="B196" s="568" t="s">
        <v>1069</v>
      </c>
      <c r="C196" s="136">
        <f t="shared" ref="C196:V196" si="53">C195*C194</f>
        <v>4.004574879227054E-2</v>
      </c>
      <c r="D196" s="136">
        <f t="shared" si="53"/>
        <v>2.7314383066115902E-2</v>
      </c>
      <c r="E196" s="136">
        <f t="shared" si="53"/>
        <v>2.6390708276440487E-2</v>
      </c>
      <c r="F196" s="136">
        <f t="shared" si="53"/>
        <v>2.5498268866126078E-2</v>
      </c>
      <c r="G196" s="136">
        <f t="shared" si="53"/>
        <v>2.4636008566305392E-2</v>
      </c>
      <c r="H196" s="136">
        <f t="shared" si="53"/>
        <v>2.3802906827348206E-2</v>
      </c>
      <c r="I196" s="136">
        <f t="shared" si="53"/>
        <v>2.2997977610964448E-2</v>
      </c>
      <c r="J196" s="136">
        <f t="shared" si="53"/>
        <v>2.2220268223154063E-2</v>
      </c>
      <c r="K196" s="136">
        <f t="shared" si="53"/>
        <v>2.1468858186622284E-2</v>
      </c>
      <c r="L196" s="136">
        <f t="shared" si="53"/>
        <v>2.0742858151325878E-2</v>
      </c>
      <c r="M196" s="136">
        <f t="shared" si="53"/>
        <v>2.0041408841860755E-2</v>
      </c>
      <c r="N196" s="136">
        <f t="shared" si="53"/>
        <v>1.9363680040445173E-2</v>
      </c>
      <c r="O196" s="136">
        <f t="shared" si="53"/>
        <v>1.8708869604294857E-2</v>
      </c>
      <c r="P196" s="136">
        <f t="shared" si="53"/>
        <v>1.8076202516226915E-2</v>
      </c>
      <c r="Q196" s="136">
        <f t="shared" si="53"/>
        <v>1.7464929967369001E-2</v>
      </c>
      <c r="R196" s="136">
        <f t="shared" si="53"/>
        <v>1.6874328470887927E-2</v>
      </c>
      <c r="S196" s="136">
        <f t="shared" si="53"/>
        <v>1.6303699005688819E-2</v>
      </c>
      <c r="T196" s="136">
        <f t="shared" si="53"/>
        <v>1.5752366189071325E-2</v>
      </c>
      <c r="U196" s="136">
        <f t="shared" si="53"/>
        <v>1.5219677477363601E-2</v>
      </c>
      <c r="V196" s="136">
        <f t="shared" si="53"/>
        <v>1.470500239358802E-2</v>
      </c>
      <c r="W196" s="564">
        <f>SUM(C196:V196)</f>
        <v>0.42762815107346969</v>
      </c>
      <c r="X196" s="137"/>
    </row>
    <row r="197" spans="1:24" s="358" customFormat="1">
      <c r="A197" s="129" t="s">
        <v>483</v>
      </c>
      <c r="B197" s="138"/>
      <c r="C197" s="132"/>
      <c r="D197" s="132"/>
      <c r="E197" s="132"/>
      <c r="F197" s="132"/>
      <c r="G197" s="132"/>
      <c r="H197" s="132"/>
      <c r="I197" s="132"/>
      <c r="J197" s="132"/>
      <c r="K197" s="132"/>
      <c r="L197" s="132"/>
      <c r="M197" s="132"/>
      <c r="N197" s="132"/>
      <c r="O197" s="132"/>
      <c r="P197" s="132"/>
      <c r="Q197" s="132"/>
      <c r="R197" s="132"/>
      <c r="S197" s="132"/>
      <c r="T197" s="132"/>
      <c r="U197" s="132"/>
      <c r="V197" s="132"/>
      <c r="W197" s="544"/>
      <c r="X197" s="131"/>
    </row>
    <row r="198" spans="1:24" s="358" customFormat="1">
      <c r="A198" s="562" t="s">
        <v>946</v>
      </c>
      <c r="B198" s="138"/>
      <c r="C198" s="132"/>
      <c r="D198" s="132"/>
      <c r="E198" s="132"/>
      <c r="F198" s="132"/>
      <c r="G198" s="132"/>
      <c r="H198" s="132"/>
      <c r="I198" s="132"/>
      <c r="J198" s="132"/>
      <c r="K198" s="132"/>
      <c r="L198" s="132"/>
      <c r="M198" s="132"/>
      <c r="N198" s="132"/>
      <c r="O198" s="132"/>
      <c r="P198" s="132"/>
      <c r="Q198" s="132"/>
      <c r="R198" s="132"/>
      <c r="S198" s="132"/>
      <c r="T198" s="132"/>
      <c r="U198" s="132"/>
      <c r="V198" s="132"/>
      <c r="W198" s="544"/>
      <c r="X198" s="131"/>
    </row>
    <row r="199" spans="1:24" s="358" customFormat="1">
      <c r="A199" s="126"/>
      <c r="B199" s="134" t="s">
        <v>207</v>
      </c>
      <c r="C199" s="527">
        <f>'27. rMCZ specific costs'!R36</f>
        <v>0</v>
      </c>
      <c r="D199" s="527">
        <v>0</v>
      </c>
      <c r="E199" s="527">
        <v>0</v>
      </c>
      <c r="F199" s="527">
        <v>0</v>
      </c>
      <c r="G199" s="527">
        <v>0</v>
      </c>
      <c r="H199" s="527">
        <v>0</v>
      </c>
      <c r="I199" s="527">
        <v>0</v>
      </c>
      <c r="J199" s="527">
        <v>0</v>
      </c>
      <c r="K199" s="527">
        <v>0</v>
      </c>
      <c r="L199" s="527">
        <v>0</v>
      </c>
      <c r="M199" s="527">
        <v>0</v>
      </c>
      <c r="N199" s="527">
        <v>0</v>
      </c>
      <c r="O199" s="527">
        <v>0</v>
      </c>
      <c r="P199" s="527">
        <v>0</v>
      </c>
      <c r="Q199" s="527">
        <v>0</v>
      </c>
      <c r="R199" s="527">
        <v>0</v>
      </c>
      <c r="S199" s="527">
        <v>0</v>
      </c>
      <c r="T199" s="527">
        <v>0</v>
      </c>
      <c r="U199" s="527">
        <v>0</v>
      </c>
      <c r="V199" s="527">
        <v>0</v>
      </c>
      <c r="W199" s="543">
        <f>SUM(C199:V199)</f>
        <v>0</v>
      </c>
      <c r="X199" s="528">
        <f>W199/20</f>
        <v>0</v>
      </c>
    </row>
    <row r="200" spans="1:24" s="358" customFormat="1">
      <c r="A200" s="126"/>
      <c r="B200" s="134" t="s">
        <v>208</v>
      </c>
      <c r="C200" s="527">
        <f>'27. rMCZ specific costs'!$S$36</f>
        <v>0</v>
      </c>
      <c r="D200" s="527">
        <f>'27. rMCZ specific costs'!$S$36</f>
        <v>0</v>
      </c>
      <c r="E200" s="527">
        <f>'27. rMCZ specific costs'!$S$36</f>
        <v>0</v>
      </c>
      <c r="F200" s="527">
        <f>'27. rMCZ specific costs'!$S$36</f>
        <v>0</v>
      </c>
      <c r="G200" s="527">
        <f>'27. rMCZ specific costs'!$S$36</f>
        <v>0</v>
      </c>
      <c r="H200" s="527">
        <f>'27. rMCZ specific costs'!$S$36</f>
        <v>0</v>
      </c>
      <c r="I200" s="527">
        <f>'27. rMCZ specific costs'!$S$36</f>
        <v>0</v>
      </c>
      <c r="J200" s="527">
        <f>'27. rMCZ specific costs'!$S$36</f>
        <v>0</v>
      </c>
      <c r="K200" s="527">
        <f>'27. rMCZ specific costs'!$S$36</f>
        <v>0</v>
      </c>
      <c r="L200" s="527">
        <f>'27. rMCZ specific costs'!$S$36</f>
        <v>0</v>
      </c>
      <c r="M200" s="527">
        <f>'27. rMCZ specific costs'!$S$36</f>
        <v>0</v>
      </c>
      <c r="N200" s="527">
        <f>'27. rMCZ specific costs'!$S$36</f>
        <v>0</v>
      </c>
      <c r="O200" s="527">
        <f>'27. rMCZ specific costs'!$S$36</f>
        <v>0</v>
      </c>
      <c r="P200" s="527">
        <f>'27. rMCZ specific costs'!$S$36</f>
        <v>0</v>
      </c>
      <c r="Q200" s="527">
        <f>'27. rMCZ specific costs'!$S$36</f>
        <v>0</v>
      </c>
      <c r="R200" s="527">
        <f>'27. rMCZ specific costs'!$S$36</f>
        <v>0</v>
      </c>
      <c r="S200" s="527">
        <f>'27. rMCZ specific costs'!$S$36</f>
        <v>0</v>
      </c>
      <c r="T200" s="527">
        <f>'27. rMCZ specific costs'!$S$36</f>
        <v>0</v>
      </c>
      <c r="U200" s="527">
        <f>'27. rMCZ specific costs'!$S$36</f>
        <v>0</v>
      </c>
      <c r="V200" s="527">
        <f>'27. rMCZ specific costs'!$S$36</f>
        <v>0</v>
      </c>
      <c r="W200" s="543">
        <f>SUM(C200:V200)</f>
        <v>0</v>
      </c>
      <c r="X200" s="528">
        <f>W200/20</f>
        <v>0</v>
      </c>
    </row>
    <row r="201" spans="1:24" s="358" customFormat="1">
      <c r="A201" s="126"/>
      <c r="B201" s="567" t="s">
        <v>144</v>
      </c>
      <c r="C201" s="549">
        <f t="shared" ref="C201:X201" si="54">SUM(C199:C200)</f>
        <v>0</v>
      </c>
      <c r="D201" s="549">
        <f t="shared" si="54"/>
        <v>0</v>
      </c>
      <c r="E201" s="549">
        <f t="shared" si="54"/>
        <v>0</v>
      </c>
      <c r="F201" s="549">
        <f t="shared" si="54"/>
        <v>0</v>
      </c>
      <c r="G201" s="549">
        <f t="shared" si="54"/>
        <v>0</v>
      </c>
      <c r="H201" s="549">
        <f t="shared" si="54"/>
        <v>0</v>
      </c>
      <c r="I201" s="549">
        <f t="shared" si="54"/>
        <v>0</v>
      </c>
      <c r="J201" s="549">
        <f t="shared" si="54"/>
        <v>0</v>
      </c>
      <c r="K201" s="549">
        <f t="shared" si="54"/>
        <v>0</v>
      </c>
      <c r="L201" s="549">
        <f t="shared" si="54"/>
        <v>0</v>
      </c>
      <c r="M201" s="549">
        <f t="shared" si="54"/>
        <v>0</v>
      </c>
      <c r="N201" s="549">
        <f t="shared" si="54"/>
        <v>0</v>
      </c>
      <c r="O201" s="549">
        <f t="shared" si="54"/>
        <v>0</v>
      </c>
      <c r="P201" s="549">
        <f t="shared" si="54"/>
        <v>0</v>
      </c>
      <c r="Q201" s="549">
        <f t="shared" si="54"/>
        <v>0</v>
      </c>
      <c r="R201" s="549">
        <f t="shared" si="54"/>
        <v>0</v>
      </c>
      <c r="S201" s="549">
        <f t="shared" si="54"/>
        <v>0</v>
      </c>
      <c r="T201" s="549">
        <f t="shared" si="54"/>
        <v>0</v>
      </c>
      <c r="U201" s="549">
        <f t="shared" si="54"/>
        <v>0</v>
      </c>
      <c r="V201" s="549">
        <f t="shared" si="54"/>
        <v>0</v>
      </c>
      <c r="W201" s="544">
        <f t="shared" si="54"/>
        <v>0</v>
      </c>
      <c r="X201" s="131">
        <f t="shared" si="54"/>
        <v>0</v>
      </c>
    </row>
    <row r="202" spans="1:24" s="358" customFormat="1">
      <c r="A202" s="129"/>
      <c r="B202" s="472" t="s">
        <v>146</v>
      </c>
      <c r="C202" s="530">
        <v>0.96618357487922713</v>
      </c>
      <c r="D202" s="530">
        <v>0.93351070036640305</v>
      </c>
      <c r="E202" s="530">
        <v>0.90194270566802237</v>
      </c>
      <c r="F202" s="530">
        <v>0.87144222769857238</v>
      </c>
      <c r="G202" s="530">
        <v>0.84197316685852419</v>
      </c>
      <c r="H202" s="530">
        <v>0.81350064430775282</v>
      </c>
      <c r="I202" s="530">
        <v>0.78599096068381913</v>
      </c>
      <c r="J202" s="530">
        <v>0.75941155621625056</v>
      </c>
      <c r="K202" s="530">
        <v>0.73373097218961414</v>
      </c>
      <c r="L202" s="530">
        <v>0.70891881370977217</v>
      </c>
      <c r="M202" s="530">
        <v>0.68494571372924851</v>
      </c>
      <c r="N202" s="530">
        <v>0.66178329828912896</v>
      </c>
      <c r="O202" s="530">
        <v>0.63940415293635666</v>
      </c>
      <c r="P202" s="530">
        <v>0.61778179027667302</v>
      </c>
      <c r="Q202" s="530">
        <v>0.59689061862480497</v>
      </c>
      <c r="R202" s="530">
        <v>0.57670591171478747</v>
      </c>
      <c r="S202" s="530">
        <v>0.55720377943457733</v>
      </c>
      <c r="T202" s="530">
        <v>0.53836113955031628</v>
      </c>
      <c r="U202" s="530">
        <v>0.52015569038677911</v>
      </c>
      <c r="V202" s="530">
        <v>0.50256588443167061</v>
      </c>
      <c r="W202" s="543"/>
      <c r="X202" s="531"/>
    </row>
    <row r="203" spans="1:24" s="358" customFormat="1">
      <c r="A203" s="135"/>
      <c r="B203" s="568" t="s">
        <v>1069</v>
      </c>
      <c r="C203" s="136">
        <f t="shared" ref="C203:V203" si="55">C202*C201</f>
        <v>0</v>
      </c>
      <c r="D203" s="136">
        <f t="shared" si="55"/>
        <v>0</v>
      </c>
      <c r="E203" s="136">
        <f t="shared" si="55"/>
        <v>0</v>
      </c>
      <c r="F203" s="136">
        <f t="shared" si="55"/>
        <v>0</v>
      </c>
      <c r="G203" s="136">
        <f t="shared" si="55"/>
        <v>0</v>
      </c>
      <c r="H203" s="136">
        <f t="shared" si="55"/>
        <v>0</v>
      </c>
      <c r="I203" s="136">
        <f t="shared" si="55"/>
        <v>0</v>
      </c>
      <c r="J203" s="136">
        <f t="shared" si="55"/>
        <v>0</v>
      </c>
      <c r="K203" s="136">
        <f t="shared" si="55"/>
        <v>0</v>
      </c>
      <c r="L203" s="136">
        <f t="shared" si="55"/>
        <v>0</v>
      </c>
      <c r="M203" s="136">
        <f t="shared" si="55"/>
        <v>0</v>
      </c>
      <c r="N203" s="136">
        <f t="shared" si="55"/>
        <v>0</v>
      </c>
      <c r="O203" s="136">
        <f t="shared" si="55"/>
        <v>0</v>
      </c>
      <c r="P203" s="136">
        <f t="shared" si="55"/>
        <v>0</v>
      </c>
      <c r="Q203" s="136">
        <f t="shared" si="55"/>
        <v>0</v>
      </c>
      <c r="R203" s="136">
        <f t="shared" si="55"/>
        <v>0</v>
      </c>
      <c r="S203" s="136">
        <f t="shared" si="55"/>
        <v>0</v>
      </c>
      <c r="T203" s="136">
        <f t="shared" si="55"/>
        <v>0</v>
      </c>
      <c r="U203" s="136">
        <f t="shared" si="55"/>
        <v>0</v>
      </c>
      <c r="V203" s="136">
        <f t="shared" si="55"/>
        <v>0</v>
      </c>
      <c r="W203" s="564">
        <f>SUM(C203:V203)</f>
        <v>0</v>
      </c>
      <c r="X203" s="137"/>
    </row>
    <row r="204" spans="1:24" s="358" customFormat="1">
      <c r="A204" s="129" t="s">
        <v>483</v>
      </c>
      <c r="B204" s="138"/>
      <c r="C204" s="132"/>
      <c r="D204" s="132"/>
      <c r="E204" s="132"/>
      <c r="F204" s="132"/>
      <c r="G204" s="132"/>
      <c r="H204" s="132"/>
      <c r="I204" s="132"/>
      <c r="J204" s="132"/>
      <c r="K204" s="132"/>
      <c r="L204" s="132"/>
      <c r="M204" s="132"/>
      <c r="N204" s="132"/>
      <c r="O204" s="132"/>
      <c r="P204" s="132"/>
      <c r="Q204" s="132"/>
      <c r="R204" s="132"/>
      <c r="S204" s="132"/>
      <c r="T204" s="132"/>
      <c r="U204" s="132"/>
      <c r="V204" s="132"/>
      <c r="W204" s="544"/>
      <c r="X204" s="131"/>
    </row>
    <row r="205" spans="1:24" s="358" customFormat="1" ht="25.5">
      <c r="A205" s="562" t="s">
        <v>947</v>
      </c>
      <c r="B205" s="138"/>
      <c r="C205" s="132"/>
      <c r="D205" s="132"/>
      <c r="E205" s="132"/>
      <c r="F205" s="132"/>
      <c r="G205" s="132"/>
      <c r="H205" s="132"/>
      <c r="I205" s="132"/>
      <c r="J205" s="132"/>
      <c r="K205" s="132"/>
      <c r="L205" s="132"/>
      <c r="M205" s="132"/>
      <c r="N205" s="132"/>
      <c r="O205" s="132"/>
      <c r="P205" s="132"/>
      <c r="Q205" s="132"/>
      <c r="R205" s="132"/>
      <c r="S205" s="132"/>
      <c r="T205" s="132"/>
      <c r="U205" s="132"/>
      <c r="V205" s="132"/>
      <c r="W205" s="544"/>
      <c r="X205" s="131"/>
    </row>
    <row r="206" spans="1:24" s="358" customFormat="1">
      <c r="A206" s="126"/>
      <c r="B206" s="134" t="s">
        <v>207</v>
      </c>
      <c r="C206" s="527">
        <f>'27. rMCZ specific costs'!R37</f>
        <v>0</v>
      </c>
      <c r="D206" s="527">
        <v>0</v>
      </c>
      <c r="E206" s="527">
        <v>0</v>
      </c>
      <c r="F206" s="527">
        <v>0</v>
      </c>
      <c r="G206" s="527">
        <v>0</v>
      </c>
      <c r="H206" s="527">
        <v>0</v>
      </c>
      <c r="I206" s="527">
        <v>0</v>
      </c>
      <c r="J206" s="527">
        <v>0</v>
      </c>
      <c r="K206" s="527">
        <v>0</v>
      </c>
      <c r="L206" s="527">
        <v>0</v>
      </c>
      <c r="M206" s="527">
        <v>0</v>
      </c>
      <c r="N206" s="527">
        <v>0</v>
      </c>
      <c r="O206" s="527">
        <v>0</v>
      </c>
      <c r="P206" s="527">
        <v>0</v>
      </c>
      <c r="Q206" s="527">
        <v>0</v>
      </c>
      <c r="R206" s="527">
        <v>0</v>
      </c>
      <c r="S206" s="527">
        <v>0</v>
      </c>
      <c r="T206" s="527">
        <v>0</v>
      </c>
      <c r="U206" s="527">
        <v>0</v>
      </c>
      <c r="V206" s="527">
        <v>0</v>
      </c>
      <c r="W206" s="543">
        <f>SUM(C206:V206)</f>
        <v>0</v>
      </c>
      <c r="X206" s="528">
        <f>W206/20</f>
        <v>0</v>
      </c>
    </row>
    <row r="207" spans="1:24" s="358" customFormat="1">
      <c r="A207" s="126"/>
      <c r="B207" s="134" t="s">
        <v>208</v>
      </c>
      <c r="C207" s="527">
        <f>'27. rMCZ specific costs'!$S$37</f>
        <v>0</v>
      </c>
      <c r="D207" s="527">
        <f>'27. rMCZ specific costs'!$S$37</f>
        <v>0</v>
      </c>
      <c r="E207" s="527">
        <f>'27. rMCZ specific costs'!$S$37</f>
        <v>0</v>
      </c>
      <c r="F207" s="527">
        <f>'27. rMCZ specific costs'!$S$37</f>
        <v>0</v>
      </c>
      <c r="G207" s="527">
        <f>'27. rMCZ specific costs'!$S$37</f>
        <v>0</v>
      </c>
      <c r="H207" s="527">
        <f>'27. rMCZ specific costs'!$S$37</f>
        <v>0</v>
      </c>
      <c r="I207" s="527">
        <f>'27. rMCZ specific costs'!$S$37</f>
        <v>0</v>
      </c>
      <c r="J207" s="527">
        <f>'27. rMCZ specific costs'!$S$37</f>
        <v>0</v>
      </c>
      <c r="K207" s="527">
        <f>'27. rMCZ specific costs'!$S$37</f>
        <v>0</v>
      </c>
      <c r="L207" s="527">
        <f>'27. rMCZ specific costs'!$S$37</f>
        <v>0</v>
      </c>
      <c r="M207" s="527">
        <f>'27. rMCZ specific costs'!$S$37</f>
        <v>0</v>
      </c>
      <c r="N207" s="527">
        <f>'27. rMCZ specific costs'!$S$37</f>
        <v>0</v>
      </c>
      <c r="O207" s="527">
        <f>'27. rMCZ specific costs'!$S$37</f>
        <v>0</v>
      </c>
      <c r="P207" s="527">
        <f>'27. rMCZ specific costs'!$S$37</f>
        <v>0</v>
      </c>
      <c r="Q207" s="527">
        <f>'27. rMCZ specific costs'!$S$37</f>
        <v>0</v>
      </c>
      <c r="R207" s="527">
        <f>'27. rMCZ specific costs'!$S$37</f>
        <v>0</v>
      </c>
      <c r="S207" s="527">
        <f>'27. rMCZ specific costs'!$S$37</f>
        <v>0</v>
      </c>
      <c r="T207" s="527">
        <f>'27. rMCZ specific costs'!$S$37</f>
        <v>0</v>
      </c>
      <c r="U207" s="527">
        <f>'27. rMCZ specific costs'!$S$37</f>
        <v>0</v>
      </c>
      <c r="V207" s="527">
        <f>'27. rMCZ specific costs'!$S$37</f>
        <v>0</v>
      </c>
      <c r="W207" s="543">
        <f>SUM(C207:V207)</f>
        <v>0</v>
      </c>
      <c r="X207" s="528">
        <f>W207/20</f>
        <v>0</v>
      </c>
    </row>
    <row r="208" spans="1:24" s="358" customFormat="1">
      <c r="A208" s="126"/>
      <c r="B208" s="567" t="s">
        <v>144</v>
      </c>
      <c r="C208" s="549">
        <f t="shared" ref="C208:X208" si="56">SUM(C206:C207)</f>
        <v>0</v>
      </c>
      <c r="D208" s="549">
        <f t="shared" si="56"/>
        <v>0</v>
      </c>
      <c r="E208" s="549">
        <f t="shared" si="56"/>
        <v>0</v>
      </c>
      <c r="F208" s="549">
        <f t="shared" si="56"/>
        <v>0</v>
      </c>
      <c r="G208" s="549">
        <f t="shared" si="56"/>
        <v>0</v>
      </c>
      <c r="H208" s="549">
        <f t="shared" si="56"/>
        <v>0</v>
      </c>
      <c r="I208" s="549">
        <f t="shared" si="56"/>
        <v>0</v>
      </c>
      <c r="J208" s="549">
        <f t="shared" si="56"/>
        <v>0</v>
      </c>
      <c r="K208" s="549">
        <f t="shared" si="56"/>
        <v>0</v>
      </c>
      <c r="L208" s="549">
        <f t="shared" si="56"/>
        <v>0</v>
      </c>
      <c r="M208" s="549">
        <f t="shared" si="56"/>
        <v>0</v>
      </c>
      <c r="N208" s="549">
        <f t="shared" si="56"/>
        <v>0</v>
      </c>
      <c r="O208" s="549">
        <f t="shared" si="56"/>
        <v>0</v>
      </c>
      <c r="P208" s="549">
        <f t="shared" si="56"/>
        <v>0</v>
      </c>
      <c r="Q208" s="549">
        <f t="shared" si="56"/>
        <v>0</v>
      </c>
      <c r="R208" s="549">
        <f t="shared" si="56"/>
        <v>0</v>
      </c>
      <c r="S208" s="549">
        <f t="shared" si="56"/>
        <v>0</v>
      </c>
      <c r="T208" s="549">
        <f t="shared" si="56"/>
        <v>0</v>
      </c>
      <c r="U208" s="549">
        <f t="shared" si="56"/>
        <v>0</v>
      </c>
      <c r="V208" s="549">
        <f t="shared" si="56"/>
        <v>0</v>
      </c>
      <c r="W208" s="544">
        <f t="shared" si="56"/>
        <v>0</v>
      </c>
      <c r="X208" s="131">
        <f t="shared" si="56"/>
        <v>0</v>
      </c>
    </row>
    <row r="209" spans="1:24" s="358" customFormat="1">
      <c r="A209" s="129"/>
      <c r="B209" s="472" t="s">
        <v>146</v>
      </c>
      <c r="C209" s="530">
        <v>0.96618357487922713</v>
      </c>
      <c r="D209" s="530">
        <v>0.93351070036640305</v>
      </c>
      <c r="E209" s="530">
        <v>0.90194270566802237</v>
      </c>
      <c r="F209" s="530">
        <v>0.87144222769857238</v>
      </c>
      <c r="G209" s="530">
        <v>0.84197316685852419</v>
      </c>
      <c r="H209" s="530">
        <v>0.81350064430775282</v>
      </c>
      <c r="I209" s="530">
        <v>0.78599096068381913</v>
      </c>
      <c r="J209" s="530">
        <v>0.75941155621625056</v>
      </c>
      <c r="K209" s="530">
        <v>0.73373097218961414</v>
      </c>
      <c r="L209" s="530">
        <v>0.70891881370977217</v>
      </c>
      <c r="M209" s="530">
        <v>0.68494571372924851</v>
      </c>
      <c r="N209" s="530">
        <v>0.66178329828912896</v>
      </c>
      <c r="O209" s="530">
        <v>0.63940415293635666</v>
      </c>
      <c r="P209" s="530">
        <v>0.61778179027667302</v>
      </c>
      <c r="Q209" s="530">
        <v>0.59689061862480497</v>
      </c>
      <c r="R209" s="530">
        <v>0.57670591171478747</v>
      </c>
      <c r="S209" s="530">
        <v>0.55720377943457733</v>
      </c>
      <c r="T209" s="530">
        <v>0.53836113955031628</v>
      </c>
      <c r="U209" s="530">
        <v>0.52015569038677911</v>
      </c>
      <c r="V209" s="530">
        <v>0.50256588443167061</v>
      </c>
      <c r="W209" s="543"/>
      <c r="X209" s="531"/>
    </row>
    <row r="210" spans="1:24" s="358" customFormat="1">
      <c r="A210" s="135"/>
      <c r="B210" s="568" t="s">
        <v>1069</v>
      </c>
      <c r="C210" s="136">
        <f t="shared" ref="C210:V210" si="57">C209*C208</f>
        <v>0</v>
      </c>
      <c r="D210" s="136">
        <f t="shared" si="57"/>
        <v>0</v>
      </c>
      <c r="E210" s="136">
        <f t="shared" si="57"/>
        <v>0</v>
      </c>
      <c r="F210" s="136">
        <f t="shared" si="57"/>
        <v>0</v>
      </c>
      <c r="G210" s="136">
        <f t="shared" si="57"/>
        <v>0</v>
      </c>
      <c r="H210" s="136">
        <f t="shared" si="57"/>
        <v>0</v>
      </c>
      <c r="I210" s="136">
        <f t="shared" si="57"/>
        <v>0</v>
      </c>
      <c r="J210" s="136">
        <f t="shared" si="57"/>
        <v>0</v>
      </c>
      <c r="K210" s="136">
        <f t="shared" si="57"/>
        <v>0</v>
      </c>
      <c r="L210" s="136">
        <f t="shared" si="57"/>
        <v>0</v>
      </c>
      <c r="M210" s="136">
        <f t="shared" si="57"/>
        <v>0</v>
      </c>
      <c r="N210" s="136">
        <f t="shared" si="57"/>
        <v>0</v>
      </c>
      <c r="O210" s="136">
        <f t="shared" si="57"/>
        <v>0</v>
      </c>
      <c r="P210" s="136">
        <f t="shared" si="57"/>
        <v>0</v>
      </c>
      <c r="Q210" s="136">
        <f t="shared" si="57"/>
        <v>0</v>
      </c>
      <c r="R210" s="136">
        <f t="shared" si="57"/>
        <v>0</v>
      </c>
      <c r="S210" s="136">
        <f t="shared" si="57"/>
        <v>0</v>
      </c>
      <c r="T210" s="136">
        <f t="shared" si="57"/>
        <v>0</v>
      </c>
      <c r="U210" s="136">
        <f t="shared" si="57"/>
        <v>0</v>
      </c>
      <c r="V210" s="136">
        <f t="shared" si="57"/>
        <v>0</v>
      </c>
      <c r="W210" s="564">
        <f>SUM(C210:V210)</f>
        <v>0</v>
      </c>
      <c r="X210" s="137"/>
    </row>
    <row r="211" spans="1:24" s="358" customFormat="1">
      <c r="A211" s="129" t="s">
        <v>483</v>
      </c>
      <c r="B211" s="138"/>
      <c r="C211" s="132"/>
      <c r="D211" s="132"/>
      <c r="E211" s="132"/>
      <c r="F211" s="132"/>
      <c r="G211" s="132"/>
      <c r="H211" s="132"/>
      <c r="I211" s="132"/>
      <c r="J211" s="132"/>
      <c r="K211" s="132"/>
      <c r="L211" s="132"/>
      <c r="M211" s="132"/>
      <c r="N211" s="132"/>
      <c r="O211" s="132"/>
      <c r="P211" s="132"/>
      <c r="Q211" s="132"/>
      <c r="R211" s="132"/>
      <c r="S211" s="132"/>
      <c r="T211" s="132"/>
      <c r="U211" s="132"/>
      <c r="V211" s="132"/>
      <c r="W211" s="544"/>
      <c r="X211" s="131"/>
    </row>
    <row r="212" spans="1:24" s="358" customFormat="1">
      <c r="A212" s="562" t="s">
        <v>948</v>
      </c>
      <c r="B212" s="138"/>
      <c r="C212" s="132"/>
      <c r="D212" s="132"/>
      <c r="E212" s="132"/>
      <c r="F212" s="132"/>
      <c r="G212" s="132"/>
      <c r="H212" s="132"/>
      <c r="I212" s="132"/>
      <c r="J212" s="132"/>
      <c r="K212" s="132"/>
      <c r="L212" s="132"/>
      <c r="M212" s="132"/>
      <c r="N212" s="132"/>
      <c r="O212" s="132"/>
      <c r="P212" s="132"/>
      <c r="Q212" s="132"/>
      <c r="R212" s="132"/>
      <c r="S212" s="132"/>
      <c r="T212" s="132"/>
      <c r="U212" s="132"/>
      <c r="V212" s="132"/>
      <c r="W212" s="544"/>
      <c r="X212" s="131"/>
    </row>
    <row r="213" spans="1:24" s="358" customFormat="1">
      <c r="A213" s="126"/>
      <c r="B213" s="134" t="s">
        <v>207</v>
      </c>
      <c r="C213" s="527">
        <f>'27. rMCZ specific costs'!R38</f>
        <v>0</v>
      </c>
      <c r="D213" s="527">
        <v>0</v>
      </c>
      <c r="E213" s="527">
        <v>0</v>
      </c>
      <c r="F213" s="527">
        <v>0</v>
      </c>
      <c r="G213" s="527">
        <v>0</v>
      </c>
      <c r="H213" s="527">
        <v>0</v>
      </c>
      <c r="I213" s="527">
        <v>0</v>
      </c>
      <c r="J213" s="527">
        <v>0</v>
      </c>
      <c r="K213" s="527">
        <v>0</v>
      </c>
      <c r="L213" s="527">
        <v>0</v>
      </c>
      <c r="M213" s="527">
        <v>0</v>
      </c>
      <c r="N213" s="527">
        <v>0</v>
      </c>
      <c r="O213" s="527">
        <v>0</v>
      </c>
      <c r="P213" s="527">
        <v>0</v>
      </c>
      <c r="Q213" s="527">
        <v>0</v>
      </c>
      <c r="R213" s="527">
        <v>0</v>
      </c>
      <c r="S213" s="527">
        <v>0</v>
      </c>
      <c r="T213" s="527">
        <v>0</v>
      </c>
      <c r="U213" s="527">
        <v>0</v>
      </c>
      <c r="V213" s="527">
        <v>0</v>
      </c>
      <c r="W213" s="543">
        <f>SUM(C213:V213)</f>
        <v>0</v>
      </c>
      <c r="X213" s="528">
        <f>W213/20</f>
        <v>0</v>
      </c>
    </row>
    <row r="214" spans="1:24" s="358" customFormat="1">
      <c r="A214" s="126"/>
      <c r="B214" s="134" t="s">
        <v>208</v>
      </c>
      <c r="C214" s="527">
        <f>'27. rMCZ specific costs'!$S$38</f>
        <v>0</v>
      </c>
      <c r="D214" s="527">
        <f>'27. rMCZ specific costs'!$S$38</f>
        <v>0</v>
      </c>
      <c r="E214" s="527">
        <f>'27. rMCZ specific costs'!$S$38</f>
        <v>0</v>
      </c>
      <c r="F214" s="527">
        <f>'27. rMCZ specific costs'!$S$38</f>
        <v>0</v>
      </c>
      <c r="G214" s="527">
        <f>'27. rMCZ specific costs'!$S$38</f>
        <v>0</v>
      </c>
      <c r="H214" s="527">
        <f>'27. rMCZ specific costs'!$S$38</f>
        <v>0</v>
      </c>
      <c r="I214" s="527">
        <f>'27. rMCZ specific costs'!$S$38</f>
        <v>0</v>
      </c>
      <c r="J214" s="527">
        <f>'27. rMCZ specific costs'!$S$38</f>
        <v>0</v>
      </c>
      <c r="K214" s="527">
        <f>'27. rMCZ specific costs'!$S$38</f>
        <v>0</v>
      </c>
      <c r="L214" s="527">
        <f>'27. rMCZ specific costs'!$S$38</f>
        <v>0</v>
      </c>
      <c r="M214" s="527">
        <f>'27. rMCZ specific costs'!$S$38</f>
        <v>0</v>
      </c>
      <c r="N214" s="527">
        <f>'27. rMCZ specific costs'!$S$38</f>
        <v>0</v>
      </c>
      <c r="O214" s="527">
        <f>'27. rMCZ specific costs'!$S$38</f>
        <v>0</v>
      </c>
      <c r="P214" s="527">
        <f>'27. rMCZ specific costs'!$S$38</f>
        <v>0</v>
      </c>
      <c r="Q214" s="527">
        <f>'27. rMCZ specific costs'!$S$38</f>
        <v>0</v>
      </c>
      <c r="R214" s="527">
        <f>'27. rMCZ specific costs'!$S$38</f>
        <v>0</v>
      </c>
      <c r="S214" s="527">
        <f>'27. rMCZ specific costs'!$S$38</f>
        <v>0</v>
      </c>
      <c r="T214" s="527">
        <f>'27. rMCZ specific costs'!$S$38</f>
        <v>0</v>
      </c>
      <c r="U214" s="527">
        <f>'27. rMCZ specific costs'!$S$38</f>
        <v>0</v>
      </c>
      <c r="V214" s="527">
        <f>'27. rMCZ specific costs'!$S$38</f>
        <v>0</v>
      </c>
      <c r="W214" s="543">
        <f>SUM(C214:V214)</f>
        <v>0</v>
      </c>
      <c r="X214" s="528">
        <f>W214/20</f>
        <v>0</v>
      </c>
    </row>
    <row r="215" spans="1:24" s="358" customFormat="1">
      <c r="A215" s="126"/>
      <c r="B215" s="567" t="s">
        <v>144</v>
      </c>
      <c r="C215" s="549">
        <f t="shared" ref="C215:X215" si="58">SUM(C213:C214)</f>
        <v>0</v>
      </c>
      <c r="D215" s="549">
        <f t="shared" si="58"/>
        <v>0</v>
      </c>
      <c r="E215" s="549">
        <f t="shared" si="58"/>
        <v>0</v>
      </c>
      <c r="F215" s="549">
        <f t="shared" si="58"/>
        <v>0</v>
      </c>
      <c r="G215" s="549">
        <f t="shared" si="58"/>
        <v>0</v>
      </c>
      <c r="H215" s="549">
        <f t="shared" si="58"/>
        <v>0</v>
      </c>
      <c r="I215" s="549">
        <f t="shared" si="58"/>
        <v>0</v>
      </c>
      <c r="J215" s="549">
        <f t="shared" si="58"/>
        <v>0</v>
      </c>
      <c r="K215" s="549">
        <f t="shared" si="58"/>
        <v>0</v>
      </c>
      <c r="L215" s="549">
        <f t="shared" si="58"/>
        <v>0</v>
      </c>
      <c r="M215" s="549">
        <f t="shared" si="58"/>
        <v>0</v>
      </c>
      <c r="N215" s="549">
        <f t="shared" si="58"/>
        <v>0</v>
      </c>
      <c r="O215" s="549">
        <f t="shared" si="58"/>
        <v>0</v>
      </c>
      <c r="P215" s="549">
        <f t="shared" si="58"/>
        <v>0</v>
      </c>
      <c r="Q215" s="549">
        <f t="shared" si="58"/>
        <v>0</v>
      </c>
      <c r="R215" s="549">
        <f t="shared" si="58"/>
        <v>0</v>
      </c>
      <c r="S215" s="549">
        <f t="shared" si="58"/>
        <v>0</v>
      </c>
      <c r="T215" s="549">
        <f t="shared" si="58"/>
        <v>0</v>
      </c>
      <c r="U215" s="549">
        <f t="shared" si="58"/>
        <v>0</v>
      </c>
      <c r="V215" s="549">
        <f t="shared" si="58"/>
        <v>0</v>
      </c>
      <c r="W215" s="544">
        <f t="shared" si="58"/>
        <v>0</v>
      </c>
      <c r="X215" s="131">
        <f t="shared" si="58"/>
        <v>0</v>
      </c>
    </row>
    <row r="216" spans="1:24" s="358" customFormat="1">
      <c r="A216" s="129"/>
      <c r="B216" s="472" t="s">
        <v>146</v>
      </c>
      <c r="C216" s="530">
        <v>0.96618357487922713</v>
      </c>
      <c r="D216" s="530">
        <v>0.93351070036640305</v>
      </c>
      <c r="E216" s="530">
        <v>0.90194270566802237</v>
      </c>
      <c r="F216" s="530">
        <v>0.87144222769857238</v>
      </c>
      <c r="G216" s="530">
        <v>0.84197316685852419</v>
      </c>
      <c r="H216" s="530">
        <v>0.81350064430775282</v>
      </c>
      <c r="I216" s="530">
        <v>0.78599096068381913</v>
      </c>
      <c r="J216" s="530">
        <v>0.75941155621625056</v>
      </c>
      <c r="K216" s="530">
        <v>0.73373097218961414</v>
      </c>
      <c r="L216" s="530">
        <v>0.70891881370977217</v>
      </c>
      <c r="M216" s="530">
        <v>0.68494571372924851</v>
      </c>
      <c r="N216" s="530">
        <v>0.66178329828912896</v>
      </c>
      <c r="O216" s="530">
        <v>0.63940415293635666</v>
      </c>
      <c r="P216" s="530">
        <v>0.61778179027667302</v>
      </c>
      <c r="Q216" s="530">
        <v>0.59689061862480497</v>
      </c>
      <c r="R216" s="530">
        <v>0.57670591171478747</v>
      </c>
      <c r="S216" s="530">
        <v>0.55720377943457733</v>
      </c>
      <c r="T216" s="530">
        <v>0.53836113955031628</v>
      </c>
      <c r="U216" s="530">
        <v>0.52015569038677911</v>
      </c>
      <c r="V216" s="530">
        <v>0.50256588443167061</v>
      </c>
      <c r="W216" s="543"/>
      <c r="X216" s="531"/>
    </row>
    <row r="217" spans="1:24" s="358" customFormat="1" ht="13.5" thickBot="1">
      <c r="A217" s="139"/>
      <c r="B217" s="140" t="s">
        <v>327</v>
      </c>
      <c r="C217" s="141">
        <f t="shared" ref="C217:V217" si="59">C216*C215</f>
        <v>0</v>
      </c>
      <c r="D217" s="141">
        <f t="shared" si="59"/>
        <v>0</v>
      </c>
      <c r="E217" s="141">
        <f t="shared" si="59"/>
        <v>0</v>
      </c>
      <c r="F217" s="141">
        <f t="shared" si="59"/>
        <v>0</v>
      </c>
      <c r="G217" s="141">
        <f t="shared" si="59"/>
        <v>0</v>
      </c>
      <c r="H217" s="141">
        <f t="shared" si="59"/>
        <v>0</v>
      </c>
      <c r="I217" s="141">
        <f t="shared" si="59"/>
        <v>0</v>
      </c>
      <c r="J217" s="141">
        <f t="shared" si="59"/>
        <v>0</v>
      </c>
      <c r="K217" s="141">
        <f t="shared" si="59"/>
        <v>0</v>
      </c>
      <c r="L217" s="141">
        <f t="shared" si="59"/>
        <v>0</v>
      </c>
      <c r="M217" s="141">
        <f t="shared" si="59"/>
        <v>0</v>
      </c>
      <c r="N217" s="141">
        <f t="shared" si="59"/>
        <v>0</v>
      </c>
      <c r="O217" s="141">
        <f t="shared" si="59"/>
        <v>0</v>
      </c>
      <c r="P217" s="141">
        <f t="shared" si="59"/>
        <v>0</v>
      </c>
      <c r="Q217" s="141">
        <f t="shared" si="59"/>
        <v>0</v>
      </c>
      <c r="R217" s="141">
        <f t="shared" si="59"/>
        <v>0</v>
      </c>
      <c r="S217" s="141">
        <f t="shared" si="59"/>
        <v>0</v>
      </c>
      <c r="T217" s="141">
        <f t="shared" si="59"/>
        <v>0</v>
      </c>
      <c r="U217" s="141">
        <f t="shared" si="59"/>
        <v>0</v>
      </c>
      <c r="V217" s="141">
        <f t="shared" si="59"/>
        <v>0</v>
      </c>
      <c r="W217" s="545">
        <f>SUM(C217:V217)</f>
        <v>0</v>
      </c>
      <c r="X217" s="142"/>
    </row>
    <row r="218" spans="1:24" s="358" customFormat="1">
      <c r="A218" s="129" t="s">
        <v>387</v>
      </c>
      <c r="B218" s="138"/>
      <c r="C218" s="132"/>
      <c r="D218" s="132"/>
      <c r="E218" s="132"/>
      <c r="F218" s="132"/>
      <c r="G218" s="132"/>
      <c r="H218" s="132"/>
      <c r="I218" s="132"/>
      <c r="J218" s="132"/>
      <c r="K218" s="132"/>
      <c r="L218" s="132"/>
      <c r="M218" s="132"/>
      <c r="N218" s="132"/>
      <c r="O218" s="132"/>
      <c r="P218" s="132"/>
      <c r="Q218" s="132"/>
      <c r="R218" s="132"/>
      <c r="S218" s="132"/>
      <c r="T218" s="132"/>
      <c r="U218" s="132"/>
      <c r="V218" s="132"/>
      <c r="W218" s="544"/>
      <c r="X218" s="131"/>
    </row>
    <row r="219" spans="1:24" s="358" customFormat="1">
      <c r="A219" s="536" t="s">
        <v>1056</v>
      </c>
      <c r="B219" s="138"/>
      <c r="C219" s="132"/>
      <c r="D219" s="132"/>
      <c r="E219" s="132"/>
      <c r="F219" s="132"/>
      <c r="G219" s="132"/>
      <c r="H219" s="132"/>
      <c r="I219" s="132"/>
      <c r="J219" s="132"/>
      <c r="K219" s="132"/>
      <c r="L219" s="132"/>
      <c r="M219" s="132"/>
      <c r="N219" s="132"/>
      <c r="O219" s="132"/>
      <c r="P219" s="132"/>
      <c r="Q219" s="132"/>
      <c r="R219" s="132"/>
      <c r="S219" s="132"/>
      <c r="T219" s="132"/>
      <c r="U219" s="132"/>
      <c r="V219" s="132"/>
      <c r="W219" s="544"/>
      <c r="X219" s="131"/>
    </row>
    <row r="220" spans="1:24" s="358" customFormat="1">
      <c r="A220" s="126"/>
      <c r="B220" s="134" t="s">
        <v>207</v>
      </c>
      <c r="C220" s="527">
        <f>'27. rMCZ specific costs'!R40</f>
        <v>0</v>
      </c>
      <c r="D220" s="527">
        <v>0</v>
      </c>
      <c r="E220" s="527">
        <v>0</v>
      </c>
      <c r="F220" s="527">
        <v>0</v>
      </c>
      <c r="G220" s="527">
        <v>0</v>
      </c>
      <c r="H220" s="527">
        <v>0</v>
      </c>
      <c r="I220" s="527">
        <v>0</v>
      </c>
      <c r="J220" s="527">
        <v>0</v>
      </c>
      <c r="K220" s="527">
        <v>0</v>
      </c>
      <c r="L220" s="527">
        <v>0</v>
      </c>
      <c r="M220" s="527">
        <v>0</v>
      </c>
      <c r="N220" s="527">
        <v>0</v>
      </c>
      <c r="O220" s="527">
        <v>0</v>
      </c>
      <c r="P220" s="527">
        <v>0</v>
      </c>
      <c r="Q220" s="527">
        <v>0</v>
      </c>
      <c r="R220" s="527">
        <v>0</v>
      </c>
      <c r="S220" s="527">
        <v>0</v>
      </c>
      <c r="T220" s="527">
        <v>0</v>
      </c>
      <c r="U220" s="527">
        <v>0</v>
      </c>
      <c r="V220" s="527">
        <v>0</v>
      </c>
      <c r="W220" s="543">
        <f>SUM(C220:V220)</f>
        <v>0</v>
      </c>
      <c r="X220" s="528">
        <f>W220/20</f>
        <v>0</v>
      </c>
    </row>
    <row r="221" spans="1:24" s="358" customFormat="1">
      <c r="A221" s="126"/>
      <c r="B221" s="134" t="s">
        <v>208</v>
      </c>
      <c r="C221" s="527">
        <f>'27. rMCZ specific costs'!$S$40</f>
        <v>7.9824999999999993E-2</v>
      </c>
      <c r="D221" s="527">
        <f>'27. rMCZ specific costs'!$S$40</f>
        <v>7.9824999999999993E-2</v>
      </c>
      <c r="E221" s="527">
        <f>'27. rMCZ specific costs'!$S$40</f>
        <v>7.9824999999999993E-2</v>
      </c>
      <c r="F221" s="527">
        <f>'27. rMCZ specific costs'!$S$40</f>
        <v>7.9824999999999993E-2</v>
      </c>
      <c r="G221" s="527">
        <f>'27. rMCZ specific costs'!$S$40</f>
        <v>7.9824999999999993E-2</v>
      </c>
      <c r="H221" s="527">
        <f>'27. rMCZ specific costs'!$S$40</f>
        <v>7.9824999999999993E-2</v>
      </c>
      <c r="I221" s="527">
        <f>'27. rMCZ specific costs'!$S$40</f>
        <v>7.9824999999999993E-2</v>
      </c>
      <c r="J221" s="527">
        <f>'27. rMCZ specific costs'!$S$40</f>
        <v>7.9824999999999993E-2</v>
      </c>
      <c r="K221" s="527">
        <f>'27. rMCZ specific costs'!$S$40</f>
        <v>7.9824999999999993E-2</v>
      </c>
      <c r="L221" s="527">
        <f>'27. rMCZ specific costs'!$S$40</f>
        <v>7.9824999999999993E-2</v>
      </c>
      <c r="M221" s="527">
        <f>'27. rMCZ specific costs'!$S$40</f>
        <v>7.9824999999999993E-2</v>
      </c>
      <c r="N221" s="527">
        <f>'27. rMCZ specific costs'!$S$40</f>
        <v>7.9824999999999993E-2</v>
      </c>
      <c r="O221" s="527">
        <f>'27. rMCZ specific costs'!$S$40</f>
        <v>7.9824999999999993E-2</v>
      </c>
      <c r="P221" s="527">
        <f>'27. rMCZ specific costs'!$S$40</f>
        <v>7.9824999999999993E-2</v>
      </c>
      <c r="Q221" s="527">
        <f>'27. rMCZ specific costs'!$S$40</f>
        <v>7.9824999999999993E-2</v>
      </c>
      <c r="R221" s="527">
        <f>'27. rMCZ specific costs'!$S$40</f>
        <v>7.9824999999999993E-2</v>
      </c>
      <c r="S221" s="527">
        <f>'27. rMCZ specific costs'!$S$40</f>
        <v>7.9824999999999993E-2</v>
      </c>
      <c r="T221" s="527">
        <f>'27. rMCZ specific costs'!$S$40</f>
        <v>7.9824999999999993E-2</v>
      </c>
      <c r="U221" s="527">
        <f>'27. rMCZ specific costs'!$S$40</f>
        <v>7.9824999999999993E-2</v>
      </c>
      <c r="V221" s="527">
        <f>'27. rMCZ specific costs'!$S$40</f>
        <v>7.9824999999999993E-2</v>
      </c>
      <c r="W221" s="543">
        <f>SUM(C221:V221)</f>
        <v>1.5965000000000003</v>
      </c>
      <c r="X221" s="528">
        <f>W221/20</f>
        <v>7.9825000000000007E-2</v>
      </c>
    </row>
    <row r="222" spans="1:24" s="358" customFormat="1">
      <c r="A222" s="126"/>
      <c r="B222" s="567" t="s">
        <v>144</v>
      </c>
      <c r="C222" s="549">
        <f t="shared" ref="C222:X222" si="60">SUM(C220:C221)</f>
        <v>7.9824999999999993E-2</v>
      </c>
      <c r="D222" s="549">
        <f t="shared" si="60"/>
        <v>7.9824999999999993E-2</v>
      </c>
      <c r="E222" s="549">
        <f t="shared" si="60"/>
        <v>7.9824999999999993E-2</v>
      </c>
      <c r="F222" s="549">
        <f t="shared" si="60"/>
        <v>7.9824999999999993E-2</v>
      </c>
      <c r="G222" s="549">
        <f t="shared" si="60"/>
        <v>7.9824999999999993E-2</v>
      </c>
      <c r="H222" s="549">
        <f t="shared" si="60"/>
        <v>7.9824999999999993E-2</v>
      </c>
      <c r="I222" s="549">
        <f t="shared" si="60"/>
        <v>7.9824999999999993E-2</v>
      </c>
      <c r="J222" s="549">
        <f t="shared" si="60"/>
        <v>7.9824999999999993E-2</v>
      </c>
      <c r="K222" s="549">
        <f t="shared" si="60"/>
        <v>7.9824999999999993E-2</v>
      </c>
      <c r="L222" s="549">
        <f t="shared" si="60"/>
        <v>7.9824999999999993E-2</v>
      </c>
      <c r="M222" s="549">
        <f t="shared" si="60"/>
        <v>7.9824999999999993E-2</v>
      </c>
      <c r="N222" s="549">
        <f t="shared" si="60"/>
        <v>7.9824999999999993E-2</v>
      </c>
      <c r="O222" s="549">
        <f t="shared" si="60"/>
        <v>7.9824999999999993E-2</v>
      </c>
      <c r="P222" s="549">
        <f t="shared" si="60"/>
        <v>7.9824999999999993E-2</v>
      </c>
      <c r="Q222" s="549">
        <f t="shared" si="60"/>
        <v>7.9824999999999993E-2</v>
      </c>
      <c r="R222" s="549">
        <f t="shared" si="60"/>
        <v>7.9824999999999993E-2</v>
      </c>
      <c r="S222" s="549">
        <f t="shared" si="60"/>
        <v>7.9824999999999993E-2</v>
      </c>
      <c r="T222" s="549">
        <f t="shared" si="60"/>
        <v>7.9824999999999993E-2</v>
      </c>
      <c r="U222" s="549">
        <f t="shared" si="60"/>
        <v>7.9824999999999993E-2</v>
      </c>
      <c r="V222" s="549">
        <f t="shared" si="60"/>
        <v>7.9824999999999993E-2</v>
      </c>
      <c r="W222" s="544">
        <f t="shared" si="60"/>
        <v>1.5965000000000003</v>
      </c>
      <c r="X222" s="131">
        <f t="shared" si="60"/>
        <v>7.9825000000000007E-2</v>
      </c>
    </row>
    <row r="223" spans="1:24" s="358" customFormat="1">
      <c r="A223" s="129"/>
      <c r="B223" s="472" t="s">
        <v>146</v>
      </c>
      <c r="C223" s="530">
        <v>0.96618357487922713</v>
      </c>
      <c r="D223" s="530">
        <v>0.93351070036640305</v>
      </c>
      <c r="E223" s="530">
        <v>0.90194270566802237</v>
      </c>
      <c r="F223" s="530">
        <v>0.87144222769857238</v>
      </c>
      <c r="G223" s="530">
        <v>0.84197316685852419</v>
      </c>
      <c r="H223" s="530">
        <v>0.81350064430775282</v>
      </c>
      <c r="I223" s="530">
        <v>0.78599096068381913</v>
      </c>
      <c r="J223" s="530">
        <v>0.75941155621625056</v>
      </c>
      <c r="K223" s="530">
        <v>0.73373097218961414</v>
      </c>
      <c r="L223" s="530">
        <v>0.70891881370977217</v>
      </c>
      <c r="M223" s="530">
        <v>0.68494571372924851</v>
      </c>
      <c r="N223" s="530">
        <v>0.66178329828912896</v>
      </c>
      <c r="O223" s="530">
        <v>0.63940415293635666</v>
      </c>
      <c r="P223" s="530">
        <v>0.61778179027667302</v>
      </c>
      <c r="Q223" s="530">
        <v>0.59689061862480497</v>
      </c>
      <c r="R223" s="530">
        <v>0.57670591171478747</v>
      </c>
      <c r="S223" s="530">
        <v>0.55720377943457733</v>
      </c>
      <c r="T223" s="530">
        <v>0.53836113955031628</v>
      </c>
      <c r="U223" s="530">
        <v>0.52015569038677911</v>
      </c>
      <c r="V223" s="530">
        <v>0.50256588443167061</v>
      </c>
      <c r="W223" s="543"/>
      <c r="X223" s="531"/>
    </row>
    <row r="224" spans="1:24" s="358" customFormat="1">
      <c r="A224" s="135"/>
      <c r="B224" s="568" t="s">
        <v>1069</v>
      </c>
      <c r="C224" s="136">
        <f t="shared" ref="C224:V224" si="61">C223*C222</f>
        <v>7.7125603864734299E-2</v>
      </c>
      <c r="D224" s="136">
        <f t="shared" si="61"/>
        <v>7.4517491656748119E-2</v>
      </c>
      <c r="E224" s="136">
        <f t="shared" si="61"/>
        <v>7.1997576479949879E-2</v>
      </c>
      <c r="F224" s="136">
        <f t="shared" si="61"/>
        <v>6.9562875826038539E-2</v>
      </c>
      <c r="G224" s="136">
        <f t="shared" si="61"/>
        <v>6.7210508044481684E-2</v>
      </c>
      <c r="H224" s="136">
        <f t="shared" si="61"/>
        <v>6.4937688931866369E-2</v>
      </c>
      <c r="I224" s="136">
        <f t="shared" si="61"/>
        <v>6.2741728436585861E-2</v>
      </c>
      <c r="J224" s="136">
        <f t="shared" si="61"/>
        <v>6.0620027474962195E-2</v>
      </c>
      <c r="K224" s="136">
        <f t="shared" si="61"/>
        <v>5.8570074855035945E-2</v>
      </c>
      <c r="L224" s="136">
        <f t="shared" si="61"/>
        <v>5.6589444304382557E-2</v>
      </c>
      <c r="M224" s="136">
        <f t="shared" si="61"/>
        <v>5.4675791598437259E-2</v>
      </c>
      <c r="N224" s="136">
        <f t="shared" si="61"/>
        <v>5.2826851785929718E-2</v>
      </c>
      <c r="O224" s="136">
        <f t="shared" si="61"/>
        <v>5.1040436508144667E-2</v>
      </c>
      <c r="P224" s="136">
        <f t="shared" si="61"/>
        <v>4.9314431408835416E-2</v>
      </c>
      <c r="Q224" s="136">
        <f t="shared" si="61"/>
        <v>4.7646793631725054E-2</v>
      </c>
      <c r="R224" s="136">
        <f t="shared" si="61"/>
        <v>4.6035549402632908E-2</v>
      </c>
      <c r="S224" s="136">
        <f t="shared" si="61"/>
        <v>4.4478791693365133E-2</v>
      </c>
      <c r="T224" s="136">
        <f t="shared" si="61"/>
        <v>4.2974677964603997E-2</v>
      </c>
      <c r="U224" s="136">
        <f t="shared" si="61"/>
        <v>4.1521427985124641E-2</v>
      </c>
      <c r="V224" s="136">
        <f t="shared" si="61"/>
        <v>4.0117321724758105E-2</v>
      </c>
      <c r="W224" s="564">
        <f>SUM(C224:V224)</f>
        <v>1.1345050935783425</v>
      </c>
      <c r="X224" s="137"/>
    </row>
    <row r="225" spans="1:24" s="358" customFormat="1">
      <c r="A225" s="129" t="s">
        <v>387</v>
      </c>
      <c r="B225" s="138"/>
      <c r="C225" s="132"/>
      <c r="D225" s="132"/>
      <c r="E225" s="132"/>
      <c r="F225" s="132"/>
      <c r="G225" s="132"/>
      <c r="H225" s="132"/>
      <c r="I225" s="132"/>
      <c r="J225" s="132"/>
      <c r="K225" s="132"/>
      <c r="L225" s="132"/>
      <c r="M225" s="132"/>
      <c r="N225" s="132"/>
      <c r="O225" s="132"/>
      <c r="P225" s="132"/>
      <c r="Q225" s="132"/>
      <c r="R225" s="132"/>
      <c r="S225" s="132"/>
      <c r="T225" s="132"/>
      <c r="U225" s="132"/>
      <c r="V225" s="132"/>
      <c r="W225" s="544"/>
      <c r="X225" s="131"/>
    </row>
    <row r="226" spans="1:24" s="358" customFormat="1">
      <c r="A226" s="536" t="s">
        <v>1104</v>
      </c>
      <c r="B226" s="138"/>
      <c r="C226" s="132"/>
      <c r="D226" s="132"/>
      <c r="E226" s="132"/>
      <c r="F226" s="132"/>
      <c r="G226" s="132"/>
      <c r="H226" s="132"/>
      <c r="I226" s="132"/>
      <c r="J226" s="132"/>
      <c r="K226" s="132"/>
      <c r="L226" s="132"/>
      <c r="M226" s="132"/>
      <c r="N226" s="132"/>
      <c r="O226" s="132"/>
      <c r="P226" s="132"/>
      <c r="Q226" s="132"/>
      <c r="R226" s="132"/>
      <c r="S226" s="132"/>
      <c r="T226" s="132"/>
      <c r="U226" s="132"/>
      <c r="V226" s="132"/>
      <c r="W226" s="544"/>
      <c r="X226" s="131"/>
    </row>
    <row r="227" spans="1:24" s="358" customFormat="1">
      <c r="A227" s="126"/>
      <c r="B227" s="134" t="s">
        <v>207</v>
      </c>
      <c r="C227" s="527">
        <f>'27. rMCZ specific costs'!R41</f>
        <v>0</v>
      </c>
      <c r="D227" s="527">
        <v>0</v>
      </c>
      <c r="E227" s="527">
        <v>0</v>
      </c>
      <c r="F227" s="527">
        <v>0</v>
      </c>
      <c r="G227" s="527">
        <v>0</v>
      </c>
      <c r="H227" s="527">
        <v>0</v>
      </c>
      <c r="I227" s="527">
        <v>0</v>
      </c>
      <c r="J227" s="527">
        <v>0</v>
      </c>
      <c r="K227" s="527">
        <v>0</v>
      </c>
      <c r="L227" s="527">
        <v>0</v>
      </c>
      <c r="M227" s="527">
        <v>0</v>
      </c>
      <c r="N227" s="527">
        <v>0</v>
      </c>
      <c r="O227" s="527">
        <v>0</v>
      </c>
      <c r="P227" s="527">
        <v>0</v>
      </c>
      <c r="Q227" s="527">
        <v>0</v>
      </c>
      <c r="R227" s="527">
        <v>0</v>
      </c>
      <c r="S227" s="527">
        <v>0</v>
      </c>
      <c r="T227" s="527">
        <v>0</v>
      </c>
      <c r="U227" s="527">
        <v>0</v>
      </c>
      <c r="V227" s="527">
        <v>0</v>
      </c>
      <c r="W227" s="543">
        <f>SUM(C227:V227)</f>
        <v>0</v>
      </c>
      <c r="X227" s="528">
        <f>W227/20</f>
        <v>0</v>
      </c>
    </row>
    <row r="228" spans="1:24" s="358" customFormat="1">
      <c r="A228" s="126"/>
      <c r="B228" s="134" t="s">
        <v>208</v>
      </c>
      <c r="C228" s="527">
        <f>'27. rMCZ specific costs'!$S$41</f>
        <v>7.9824999999999993E-2</v>
      </c>
      <c r="D228" s="527">
        <f>'27. rMCZ specific costs'!$S$41</f>
        <v>7.9824999999999993E-2</v>
      </c>
      <c r="E228" s="527">
        <f>'27. rMCZ specific costs'!$S$41</f>
        <v>7.9824999999999993E-2</v>
      </c>
      <c r="F228" s="527">
        <f>'27. rMCZ specific costs'!$S$41</f>
        <v>7.9824999999999993E-2</v>
      </c>
      <c r="G228" s="527">
        <f>'27. rMCZ specific costs'!$S$41</f>
        <v>7.9824999999999993E-2</v>
      </c>
      <c r="H228" s="527">
        <f>'27. rMCZ specific costs'!$S$41</f>
        <v>7.9824999999999993E-2</v>
      </c>
      <c r="I228" s="527">
        <f>'27. rMCZ specific costs'!$S$41</f>
        <v>7.9824999999999993E-2</v>
      </c>
      <c r="J228" s="527">
        <f>'27. rMCZ specific costs'!$S$41</f>
        <v>7.9824999999999993E-2</v>
      </c>
      <c r="K228" s="527">
        <f>'27. rMCZ specific costs'!$S$41</f>
        <v>7.9824999999999993E-2</v>
      </c>
      <c r="L228" s="527">
        <f>'27. rMCZ specific costs'!$S$41</f>
        <v>7.9824999999999993E-2</v>
      </c>
      <c r="M228" s="527">
        <f>'27. rMCZ specific costs'!$S$41</f>
        <v>7.9824999999999993E-2</v>
      </c>
      <c r="N228" s="527">
        <f>'27. rMCZ specific costs'!$S$41</f>
        <v>7.9824999999999993E-2</v>
      </c>
      <c r="O228" s="527">
        <f>'27. rMCZ specific costs'!$S$41</f>
        <v>7.9824999999999993E-2</v>
      </c>
      <c r="P228" s="527">
        <f>'27. rMCZ specific costs'!$S$41</f>
        <v>7.9824999999999993E-2</v>
      </c>
      <c r="Q228" s="527">
        <f>'27. rMCZ specific costs'!$S$41</f>
        <v>7.9824999999999993E-2</v>
      </c>
      <c r="R228" s="527">
        <f>'27. rMCZ specific costs'!$S$41</f>
        <v>7.9824999999999993E-2</v>
      </c>
      <c r="S228" s="527">
        <f>'27. rMCZ specific costs'!$S$41</f>
        <v>7.9824999999999993E-2</v>
      </c>
      <c r="T228" s="527">
        <f>'27. rMCZ specific costs'!$S$41</f>
        <v>7.9824999999999993E-2</v>
      </c>
      <c r="U228" s="527">
        <f>'27. rMCZ specific costs'!$S$41</f>
        <v>7.9824999999999993E-2</v>
      </c>
      <c r="V228" s="527">
        <f>'27. rMCZ specific costs'!$S$41</f>
        <v>7.9824999999999993E-2</v>
      </c>
      <c r="W228" s="543">
        <f>SUM(C228:V228)</f>
        <v>1.5965000000000003</v>
      </c>
      <c r="X228" s="528">
        <f>W228/20</f>
        <v>7.9825000000000007E-2</v>
      </c>
    </row>
    <row r="229" spans="1:24" s="358" customFormat="1">
      <c r="A229" s="126"/>
      <c r="B229" s="567" t="s">
        <v>144</v>
      </c>
      <c r="C229" s="549">
        <f t="shared" ref="C229:X229" si="62">SUM(C227:C228)</f>
        <v>7.9824999999999993E-2</v>
      </c>
      <c r="D229" s="549">
        <f t="shared" si="62"/>
        <v>7.9824999999999993E-2</v>
      </c>
      <c r="E229" s="549">
        <f t="shared" si="62"/>
        <v>7.9824999999999993E-2</v>
      </c>
      <c r="F229" s="549">
        <f t="shared" si="62"/>
        <v>7.9824999999999993E-2</v>
      </c>
      <c r="G229" s="549">
        <f t="shared" si="62"/>
        <v>7.9824999999999993E-2</v>
      </c>
      <c r="H229" s="549">
        <f t="shared" si="62"/>
        <v>7.9824999999999993E-2</v>
      </c>
      <c r="I229" s="549">
        <f t="shared" si="62"/>
        <v>7.9824999999999993E-2</v>
      </c>
      <c r="J229" s="549">
        <f t="shared" si="62"/>
        <v>7.9824999999999993E-2</v>
      </c>
      <c r="K229" s="549">
        <f t="shared" si="62"/>
        <v>7.9824999999999993E-2</v>
      </c>
      <c r="L229" s="549">
        <f t="shared" si="62"/>
        <v>7.9824999999999993E-2</v>
      </c>
      <c r="M229" s="549">
        <f t="shared" si="62"/>
        <v>7.9824999999999993E-2</v>
      </c>
      <c r="N229" s="549">
        <f t="shared" si="62"/>
        <v>7.9824999999999993E-2</v>
      </c>
      <c r="O229" s="549">
        <f t="shared" si="62"/>
        <v>7.9824999999999993E-2</v>
      </c>
      <c r="P229" s="549">
        <f t="shared" si="62"/>
        <v>7.9824999999999993E-2</v>
      </c>
      <c r="Q229" s="549">
        <f t="shared" si="62"/>
        <v>7.9824999999999993E-2</v>
      </c>
      <c r="R229" s="549">
        <f t="shared" si="62"/>
        <v>7.9824999999999993E-2</v>
      </c>
      <c r="S229" s="549">
        <f t="shared" si="62"/>
        <v>7.9824999999999993E-2</v>
      </c>
      <c r="T229" s="549">
        <f t="shared" si="62"/>
        <v>7.9824999999999993E-2</v>
      </c>
      <c r="U229" s="549">
        <f t="shared" si="62"/>
        <v>7.9824999999999993E-2</v>
      </c>
      <c r="V229" s="549">
        <f t="shared" si="62"/>
        <v>7.9824999999999993E-2</v>
      </c>
      <c r="W229" s="544">
        <f t="shared" si="62"/>
        <v>1.5965000000000003</v>
      </c>
      <c r="X229" s="131">
        <f t="shared" si="62"/>
        <v>7.9825000000000007E-2</v>
      </c>
    </row>
    <row r="230" spans="1:24" s="358" customFormat="1">
      <c r="A230" s="129"/>
      <c r="B230" s="472" t="s">
        <v>146</v>
      </c>
      <c r="C230" s="530">
        <v>0.96618357487922713</v>
      </c>
      <c r="D230" s="530">
        <v>0.93351070036640305</v>
      </c>
      <c r="E230" s="530">
        <v>0.90194270566802237</v>
      </c>
      <c r="F230" s="530">
        <v>0.87144222769857238</v>
      </c>
      <c r="G230" s="530">
        <v>0.84197316685852419</v>
      </c>
      <c r="H230" s="530">
        <v>0.81350064430775282</v>
      </c>
      <c r="I230" s="530">
        <v>0.78599096068381913</v>
      </c>
      <c r="J230" s="530">
        <v>0.75941155621625056</v>
      </c>
      <c r="K230" s="530">
        <v>0.73373097218961414</v>
      </c>
      <c r="L230" s="530">
        <v>0.70891881370977217</v>
      </c>
      <c r="M230" s="530">
        <v>0.68494571372924851</v>
      </c>
      <c r="N230" s="530">
        <v>0.66178329828912896</v>
      </c>
      <c r="O230" s="530">
        <v>0.63940415293635666</v>
      </c>
      <c r="P230" s="530">
        <v>0.61778179027667302</v>
      </c>
      <c r="Q230" s="530">
        <v>0.59689061862480497</v>
      </c>
      <c r="R230" s="530">
        <v>0.57670591171478747</v>
      </c>
      <c r="S230" s="530">
        <v>0.55720377943457733</v>
      </c>
      <c r="T230" s="530">
        <v>0.53836113955031628</v>
      </c>
      <c r="U230" s="530">
        <v>0.52015569038677911</v>
      </c>
      <c r="V230" s="530">
        <v>0.50256588443167061</v>
      </c>
      <c r="W230" s="543"/>
      <c r="X230" s="531"/>
    </row>
    <row r="231" spans="1:24" s="358" customFormat="1">
      <c r="A231" s="135"/>
      <c r="B231" s="568" t="s">
        <v>1069</v>
      </c>
      <c r="C231" s="136">
        <f t="shared" ref="C231:V231" si="63">C230*C229</f>
        <v>7.7125603864734299E-2</v>
      </c>
      <c r="D231" s="136">
        <f t="shared" si="63"/>
        <v>7.4517491656748119E-2</v>
      </c>
      <c r="E231" s="136">
        <f t="shared" si="63"/>
        <v>7.1997576479949879E-2</v>
      </c>
      <c r="F231" s="136">
        <f t="shared" si="63"/>
        <v>6.9562875826038539E-2</v>
      </c>
      <c r="G231" s="136">
        <f t="shared" si="63"/>
        <v>6.7210508044481684E-2</v>
      </c>
      <c r="H231" s="136">
        <f t="shared" si="63"/>
        <v>6.4937688931866369E-2</v>
      </c>
      <c r="I231" s="136">
        <f t="shared" si="63"/>
        <v>6.2741728436585861E-2</v>
      </c>
      <c r="J231" s="136">
        <f t="shared" si="63"/>
        <v>6.0620027474962195E-2</v>
      </c>
      <c r="K231" s="136">
        <f t="shared" si="63"/>
        <v>5.8570074855035945E-2</v>
      </c>
      <c r="L231" s="136">
        <f t="shared" si="63"/>
        <v>5.6589444304382557E-2</v>
      </c>
      <c r="M231" s="136">
        <f t="shared" si="63"/>
        <v>5.4675791598437259E-2</v>
      </c>
      <c r="N231" s="136">
        <f t="shared" si="63"/>
        <v>5.2826851785929718E-2</v>
      </c>
      <c r="O231" s="136">
        <f t="shared" si="63"/>
        <v>5.1040436508144667E-2</v>
      </c>
      <c r="P231" s="136">
        <f t="shared" si="63"/>
        <v>4.9314431408835416E-2</v>
      </c>
      <c r="Q231" s="136">
        <f t="shared" si="63"/>
        <v>4.7646793631725054E-2</v>
      </c>
      <c r="R231" s="136">
        <f t="shared" si="63"/>
        <v>4.6035549402632908E-2</v>
      </c>
      <c r="S231" s="136">
        <f t="shared" si="63"/>
        <v>4.4478791693365133E-2</v>
      </c>
      <c r="T231" s="136">
        <f t="shared" si="63"/>
        <v>4.2974677964603997E-2</v>
      </c>
      <c r="U231" s="136">
        <f t="shared" si="63"/>
        <v>4.1521427985124641E-2</v>
      </c>
      <c r="V231" s="136">
        <f t="shared" si="63"/>
        <v>4.0117321724758105E-2</v>
      </c>
      <c r="W231" s="564">
        <f>SUM(C231:V231)</f>
        <v>1.1345050935783425</v>
      </c>
      <c r="X231" s="137"/>
    </row>
    <row r="232" spans="1:24" s="358" customFormat="1">
      <c r="A232" s="129" t="s">
        <v>387</v>
      </c>
      <c r="B232" s="138"/>
      <c r="C232" s="132"/>
      <c r="D232" s="132"/>
      <c r="E232" s="132"/>
      <c r="F232" s="132"/>
      <c r="G232" s="132"/>
      <c r="H232" s="132"/>
      <c r="I232" s="132"/>
      <c r="J232" s="132"/>
      <c r="K232" s="132"/>
      <c r="L232" s="132"/>
      <c r="M232" s="132"/>
      <c r="N232" s="132"/>
      <c r="O232" s="132"/>
      <c r="P232" s="132"/>
      <c r="Q232" s="132"/>
      <c r="R232" s="132"/>
      <c r="S232" s="132"/>
      <c r="T232" s="132"/>
      <c r="U232" s="132"/>
      <c r="V232" s="132"/>
      <c r="W232" s="544"/>
      <c r="X232" s="131"/>
    </row>
    <row r="233" spans="1:24" s="358" customFormat="1">
      <c r="A233" s="536" t="s">
        <v>813</v>
      </c>
      <c r="B233" s="138"/>
      <c r="C233" s="132"/>
      <c r="D233" s="132"/>
      <c r="E233" s="132"/>
      <c r="F233" s="132"/>
      <c r="G233" s="132"/>
      <c r="H233" s="132"/>
      <c r="I233" s="132"/>
      <c r="J233" s="132"/>
      <c r="K233" s="132"/>
      <c r="L233" s="132"/>
      <c r="M233" s="132"/>
      <c r="N233" s="132"/>
      <c r="O233" s="132"/>
      <c r="P233" s="132"/>
      <c r="Q233" s="132"/>
      <c r="R233" s="132"/>
      <c r="S233" s="132"/>
      <c r="T233" s="132"/>
      <c r="U233" s="132"/>
      <c r="V233" s="132"/>
      <c r="W233" s="544"/>
      <c r="X233" s="131"/>
    </row>
    <row r="234" spans="1:24" s="358" customFormat="1">
      <c r="A234" s="126"/>
      <c r="B234" s="134" t="s">
        <v>207</v>
      </c>
      <c r="C234" s="527">
        <f>'27. rMCZ specific costs'!R42</f>
        <v>0</v>
      </c>
      <c r="D234" s="527">
        <v>0</v>
      </c>
      <c r="E234" s="527">
        <v>0</v>
      </c>
      <c r="F234" s="527">
        <v>0</v>
      </c>
      <c r="G234" s="527">
        <v>0</v>
      </c>
      <c r="H234" s="527">
        <v>0</v>
      </c>
      <c r="I234" s="527">
        <v>0</v>
      </c>
      <c r="J234" s="527">
        <v>0</v>
      </c>
      <c r="K234" s="527">
        <v>0</v>
      </c>
      <c r="L234" s="527">
        <v>0</v>
      </c>
      <c r="M234" s="527">
        <v>0</v>
      </c>
      <c r="N234" s="527">
        <v>0</v>
      </c>
      <c r="O234" s="527">
        <v>0</v>
      </c>
      <c r="P234" s="527">
        <v>0</v>
      </c>
      <c r="Q234" s="527">
        <v>0</v>
      </c>
      <c r="R234" s="527">
        <v>0</v>
      </c>
      <c r="S234" s="527">
        <v>0</v>
      </c>
      <c r="T234" s="527">
        <v>0</v>
      </c>
      <c r="U234" s="527">
        <v>0</v>
      </c>
      <c r="V234" s="527">
        <v>0</v>
      </c>
      <c r="W234" s="543">
        <f>SUM(C234:V234)</f>
        <v>0</v>
      </c>
      <c r="X234" s="528">
        <f>W234/20</f>
        <v>0</v>
      </c>
    </row>
    <row r="235" spans="1:24" s="358" customFormat="1">
      <c r="A235" s="126"/>
      <c r="B235" s="134" t="s">
        <v>208</v>
      </c>
      <c r="C235" s="527">
        <f>'27. rMCZ specific costs'!$S$42</f>
        <v>7.9824999999999993E-2</v>
      </c>
      <c r="D235" s="527">
        <f>'27. rMCZ specific costs'!$S$42</f>
        <v>7.9824999999999993E-2</v>
      </c>
      <c r="E235" s="527">
        <f>'27. rMCZ specific costs'!$S$42</f>
        <v>7.9824999999999993E-2</v>
      </c>
      <c r="F235" s="527">
        <f>'27. rMCZ specific costs'!$S$42</f>
        <v>7.9824999999999993E-2</v>
      </c>
      <c r="G235" s="527">
        <f>'27. rMCZ specific costs'!$S$42</f>
        <v>7.9824999999999993E-2</v>
      </c>
      <c r="H235" s="527">
        <f>'27. rMCZ specific costs'!$S$42</f>
        <v>7.9824999999999993E-2</v>
      </c>
      <c r="I235" s="527">
        <f>'27. rMCZ specific costs'!$S$42</f>
        <v>7.9824999999999993E-2</v>
      </c>
      <c r="J235" s="527">
        <f>'27. rMCZ specific costs'!$S$42</f>
        <v>7.9824999999999993E-2</v>
      </c>
      <c r="K235" s="527">
        <f>'27. rMCZ specific costs'!$S$42</f>
        <v>7.9824999999999993E-2</v>
      </c>
      <c r="L235" s="527">
        <f>'27. rMCZ specific costs'!$S$42</f>
        <v>7.9824999999999993E-2</v>
      </c>
      <c r="M235" s="527">
        <f>'27. rMCZ specific costs'!$S$42</f>
        <v>7.9824999999999993E-2</v>
      </c>
      <c r="N235" s="527">
        <f>'27. rMCZ specific costs'!$S$42</f>
        <v>7.9824999999999993E-2</v>
      </c>
      <c r="O235" s="527">
        <f>'27. rMCZ specific costs'!$S$42</f>
        <v>7.9824999999999993E-2</v>
      </c>
      <c r="P235" s="527">
        <f>'27. rMCZ specific costs'!$S$42</f>
        <v>7.9824999999999993E-2</v>
      </c>
      <c r="Q235" s="527">
        <f>'27. rMCZ specific costs'!$S$42</f>
        <v>7.9824999999999993E-2</v>
      </c>
      <c r="R235" s="527">
        <f>'27. rMCZ specific costs'!$S$42</f>
        <v>7.9824999999999993E-2</v>
      </c>
      <c r="S235" s="527">
        <f>'27. rMCZ specific costs'!$S$42</f>
        <v>7.9824999999999993E-2</v>
      </c>
      <c r="T235" s="527">
        <f>'27. rMCZ specific costs'!$S$42</f>
        <v>7.9824999999999993E-2</v>
      </c>
      <c r="U235" s="527">
        <f>'27. rMCZ specific costs'!$S$42</f>
        <v>7.9824999999999993E-2</v>
      </c>
      <c r="V235" s="527">
        <f>'27. rMCZ specific costs'!$S$42</f>
        <v>7.9824999999999993E-2</v>
      </c>
      <c r="W235" s="543">
        <f>SUM(C235:V235)</f>
        <v>1.5965000000000003</v>
      </c>
      <c r="X235" s="528">
        <f>W235/20</f>
        <v>7.9825000000000007E-2</v>
      </c>
    </row>
    <row r="236" spans="1:24" s="358" customFormat="1">
      <c r="A236" s="126"/>
      <c r="B236" s="567" t="s">
        <v>144</v>
      </c>
      <c r="C236" s="549">
        <f t="shared" ref="C236:X236" si="64">SUM(C234:C235)</f>
        <v>7.9824999999999993E-2</v>
      </c>
      <c r="D236" s="549">
        <f t="shared" si="64"/>
        <v>7.9824999999999993E-2</v>
      </c>
      <c r="E236" s="549">
        <f t="shared" si="64"/>
        <v>7.9824999999999993E-2</v>
      </c>
      <c r="F236" s="549">
        <f t="shared" si="64"/>
        <v>7.9824999999999993E-2</v>
      </c>
      <c r="G236" s="549">
        <f t="shared" si="64"/>
        <v>7.9824999999999993E-2</v>
      </c>
      <c r="H236" s="549">
        <f t="shared" si="64"/>
        <v>7.9824999999999993E-2</v>
      </c>
      <c r="I236" s="549">
        <f t="shared" si="64"/>
        <v>7.9824999999999993E-2</v>
      </c>
      <c r="J236" s="549">
        <f t="shared" si="64"/>
        <v>7.9824999999999993E-2</v>
      </c>
      <c r="K236" s="549">
        <f t="shared" si="64"/>
        <v>7.9824999999999993E-2</v>
      </c>
      <c r="L236" s="549">
        <f t="shared" si="64"/>
        <v>7.9824999999999993E-2</v>
      </c>
      <c r="M236" s="549">
        <f t="shared" si="64"/>
        <v>7.9824999999999993E-2</v>
      </c>
      <c r="N236" s="549">
        <f t="shared" si="64"/>
        <v>7.9824999999999993E-2</v>
      </c>
      <c r="O236" s="549">
        <f t="shared" si="64"/>
        <v>7.9824999999999993E-2</v>
      </c>
      <c r="P236" s="549">
        <f t="shared" si="64"/>
        <v>7.9824999999999993E-2</v>
      </c>
      <c r="Q236" s="549">
        <f t="shared" si="64"/>
        <v>7.9824999999999993E-2</v>
      </c>
      <c r="R236" s="549">
        <f t="shared" si="64"/>
        <v>7.9824999999999993E-2</v>
      </c>
      <c r="S236" s="549">
        <f t="shared" si="64"/>
        <v>7.9824999999999993E-2</v>
      </c>
      <c r="T236" s="549">
        <f t="shared" si="64"/>
        <v>7.9824999999999993E-2</v>
      </c>
      <c r="U236" s="549">
        <f t="shared" si="64"/>
        <v>7.9824999999999993E-2</v>
      </c>
      <c r="V236" s="549">
        <f t="shared" si="64"/>
        <v>7.9824999999999993E-2</v>
      </c>
      <c r="W236" s="544">
        <f t="shared" si="64"/>
        <v>1.5965000000000003</v>
      </c>
      <c r="X236" s="131">
        <f t="shared" si="64"/>
        <v>7.9825000000000007E-2</v>
      </c>
    </row>
    <row r="237" spans="1:24" s="358" customFormat="1">
      <c r="A237" s="129"/>
      <c r="B237" s="472" t="s">
        <v>146</v>
      </c>
      <c r="C237" s="530">
        <v>0.96618357487922713</v>
      </c>
      <c r="D237" s="530">
        <v>0.93351070036640305</v>
      </c>
      <c r="E237" s="530">
        <v>0.90194270566802237</v>
      </c>
      <c r="F237" s="530">
        <v>0.87144222769857238</v>
      </c>
      <c r="G237" s="530">
        <v>0.84197316685852419</v>
      </c>
      <c r="H237" s="530">
        <v>0.81350064430775282</v>
      </c>
      <c r="I237" s="530">
        <v>0.78599096068381913</v>
      </c>
      <c r="J237" s="530">
        <v>0.75941155621625056</v>
      </c>
      <c r="K237" s="530">
        <v>0.73373097218961414</v>
      </c>
      <c r="L237" s="530">
        <v>0.70891881370977217</v>
      </c>
      <c r="M237" s="530">
        <v>0.68494571372924851</v>
      </c>
      <c r="N237" s="530">
        <v>0.66178329828912896</v>
      </c>
      <c r="O237" s="530">
        <v>0.63940415293635666</v>
      </c>
      <c r="P237" s="530">
        <v>0.61778179027667302</v>
      </c>
      <c r="Q237" s="530">
        <v>0.59689061862480497</v>
      </c>
      <c r="R237" s="530">
        <v>0.57670591171478747</v>
      </c>
      <c r="S237" s="530">
        <v>0.55720377943457733</v>
      </c>
      <c r="T237" s="530">
        <v>0.53836113955031628</v>
      </c>
      <c r="U237" s="530">
        <v>0.52015569038677911</v>
      </c>
      <c r="V237" s="530">
        <v>0.50256588443167061</v>
      </c>
      <c r="W237" s="543"/>
      <c r="X237" s="531"/>
    </row>
    <row r="238" spans="1:24" s="358" customFormat="1">
      <c r="A238" s="135"/>
      <c r="B238" s="568" t="s">
        <v>1069</v>
      </c>
      <c r="C238" s="136">
        <f t="shared" ref="C238:V238" si="65">C237*C236</f>
        <v>7.7125603864734299E-2</v>
      </c>
      <c r="D238" s="136">
        <f t="shared" si="65"/>
        <v>7.4517491656748119E-2</v>
      </c>
      <c r="E238" s="136">
        <f t="shared" si="65"/>
        <v>7.1997576479949879E-2</v>
      </c>
      <c r="F238" s="136">
        <f t="shared" si="65"/>
        <v>6.9562875826038539E-2</v>
      </c>
      <c r="G238" s="136">
        <f t="shared" si="65"/>
        <v>6.7210508044481684E-2</v>
      </c>
      <c r="H238" s="136">
        <f t="shared" si="65"/>
        <v>6.4937688931866369E-2</v>
      </c>
      <c r="I238" s="136">
        <f t="shared" si="65"/>
        <v>6.2741728436585861E-2</v>
      </c>
      <c r="J238" s="136">
        <f t="shared" si="65"/>
        <v>6.0620027474962195E-2</v>
      </c>
      <c r="K238" s="136">
        <f t="shared" si="65"/>
        <v>5.8570074855035945E-2</v>
      </c>
      <c r="L238" s="136">
        <f t="shared" si="65"/>
        <v>5.6589444304382557E-2</v>
      </c>
      <c r="M238" s="136">
        <f t="shared" si="65"/>
        <v>5.4675791598437259E-2</v>
      </c>
      <c r="N238" s="136">
        <f t="shared" si="65"/>
        <v>5.2826851785929718E-2</v>
      </c>
      <c r="O238" s="136">
        <f t="shared" si="65"/>
        <v>5.1040436508144667E-2</v>
      </c>
      <c r="P238" s="136">
        <f t="shared" si="65"/>
        <v>4.9314431408835416E-2</v>
      </c>
      <c r="Q238" s="136">
        <f t="shared" si="65"/>
        <v>4.7646793631725054E-2</v>
      </c>
      <c r="R238" s="136">
        <f t="shared" si="65"/>
        <v>4.6035549402632908E-2</v>
      </c>
      <c r="S238" s="136">
        <f t="shared" si="65"/>
        <v>4.4478791693365133E-2</v>
      </c>
      <c r="T238" s="136">
        <f t="shared" si="65"/>
        <v>4.2974677964603997E-2</v>
      </c>
      <c r="U238" s="136">
        <f t="shared" si="65"/>
        <v>4.1521427985124641E-2</v>
      </c>
      <c r="V238" s="136">
        <f t="shared" si="65"/>
        <v>4.0117321724758105E-2</v>
      </c>
      <c r="W238" s="564">
        <f>SUM(C238:V238)</f>
        <v>1.1345050935783425</v>
      </c>
      <c r="X238" s="137"/>
    </row>
    <row r="239" spans="1:24" s="358" customFormat="1">
      <c r="A239" s="129" t="s">
        <v>387</v>
      </c>
      <c r="B239" s="138"/>
      <c r="C239" s="132"/>
      <c r="D239" s="132"/>
      <c r="E239" s="132"/>
      <c r="F239" s="132"/>
      <c r="G239" s="132"/>
      <c r="H239" s="132"/>
      <c r="I239" s="132"/>
      <c r="J239" s="132"/>
      <c r="K239" s="132"/>
      <c r="L239" s="132"/>
      <c r="M239" s="132"/>
      <c r="N239" s="132"/>
      <c r="O239" s="132"/>
      <c r="P239" s="132"/>
      <c r="Q239" s="132"/>
      <c r="R239" s="132"/>
      <c r="S239" s="132"/>
      <c r="T239" s="132"/>
      <c r="U239" s="132"/>
      <c r="V239" s="132"/>
      <c r="W239" s="544"/>
      <c r="X239" s="131"/>
    </row>
    <row r="240" spans="1:24" s="358" customFormat="1">
      <c r="A240" s="536" t="s">
        <v>761</v>
      </c>
      <c r="B240" s="138"/>
      <c r="C240" s="132"/>
      <c r="D240" s="132"/>
      <c r="E240" s="132"/>
      <c r="F240" s="132"/>
      <c r="G240" s="132"/>
      <c r="H240" s="132"/>
      <c r="I240" s="132"/>
      <c r="J240" s="132"/>
      <c r="K240" s="132"/>
      <c r="L240" s="132"/>
      <c r="M240" s="132"/>
      <c r="N240" s="132"/>
      <c r="O240" s="132"/>
      <c r="P240" s="132"/>
      <c r="Q240" s="132"/>
      <c r="R240" s="132"/>
      <c r="S240" s="132"/>
      <c r="T240" s="132"/>
      <c r="U240" s="132"/>
      <c r="V240" s="132"/>
      <c r="W240" s="544"/>
      <c r="X240" s="131"/>
    </row>
    <row r="241" spans="1:24" s="358" customFormat="1">
      <c r="A241" s="126"/>
      <c r="B241" s="134" t="s">
        <v>207</v>
      </c>
      <c r="C241" s="527">
        <f>'27. rMCZ specific costs'!R43</f>
        <v>4.5439999999999994E-3</v>
      </c>
      <c r="D241" s="527">
        <v>0</v>
      </c>
      <c r="E241" s="527">
        <v>0</v>
      </c>
      <c r="F241" s="527">
        <v>0</v>
      </c>
      <c r="G241" s="527">
        <v>0</v>
      </c>
      <c r="H241" s="527">
        <v>0</v>
      </c>
      <c r="I241" s="527">
        <v>0</v>
      </c>
      <c r="J241" s="527">
        <v>0</v>
      </c>
      <c r="K241" s="527">
        <v>0</v>
      </c>
      <c r="L241" s="527">
        <v>0</v>
      </c>
      <c r="M241" s="527">
        <v>0</v>
      </c>
      <c r="N241" s="527">
        <v>0</v>
      </c>
      <c r="O241" s="527">
        <v>0</v>
      </c>
      <c r="P241" s="527">
        <v>0</v>
      </c>
      <c r="Q241" s="527">
        <v>0</v>
      </c>
      <c r="R241" s="527">
        <v>0</v>
      </c>
      <c r="S241" s="527">
        <v>0</v>
      </c>
      <c r="T241" s="527">
        <v>0</v>
      </c>
      <c r="U241" s="527">
        <v>0</v>
      </c>
      <c r="V241" s="527">
        <v>0</v>
      </c>
      <c r="W241" s="543">
        <f>SUM(C241:V241)</f>
        <v>4.5439999999999994E-3</v>
      </c>
      <c r="X241" s="528">
        <f>W241/20</f>
        <v>2.2719999999999997E-4</v>
      </c>
    </row>
    <row r="242" spans="1:24" s="358" customFormat="1">
      <c r="A242" s="126"/>
      <c r="B242" s="134" t="s">
        <v>208</v>
      </c>
      <c r="C242" s="527">
        <f>'27. rMCZ specific costs'!$S$43</f>
        <v>5.8838310000000005E-2</v>
      </c>
      <c r="D242" s="527">
        <f>'27. rMCZ specific costs'!$S$43</f>
        <v>5.8838310000000005E-2</v>
      </c>
      <c r="E242" s="527">
        <f>'27. rMCZ specific costs'!$S$43</f>
        <v>5.8838310000000005E-2</v>
      </c>
      <c r="F242" s="527">
        <f>'27. rMCZ specific costs'!$S$43</f>
        <v>5.8838310000000005E-2</v>
      </c>
      <c r="G242" s="527">
        <f>'27. rMCZ specific costs'!$S$43</f>
        <v>5.8838310000000005E-2</v>
      </c>
      <c r="H242" s="527">
        <f>'27. rMCZ specific costs'!$S$43</f>
        <v>5.8838310000000005E-2</v>
      </c>
      <c r="I242" s="527">
        <f>'27. rMCZ specific costs'!$S$43</f>
        <v>5.8838310000000005E-2</v>
      </c>
      <c r="J242" s="527">
        <f>'27. rMCZ specific costs'!$S$43</f>
        <v>5.8838310000000005E-2</v>
      </c>
      <c r="K242" s="527">
        <f>'27. rMCZ specific costs'!$S$43</f>
        <v>5.8838310000000005E-2</v>
      </c>
      <c r="L242" s="527">
        <f>'27. rMCZ specific costs'!$S$43</f>
        <v>5.8838310000000005E-2</v>
      </c>
      <c r="M242" s="527">
        <f>'27. rMCZ specific costs'!$S$43</f>
        <v>5.8838310000000005E-2</v>
      </c>
      <c r="N242" s="527">
        <f>'27. rMCZ specific costs'!$S$43</f>
        <v>5.8838310000000005E-2</v>
      </c>
      <c r="O242" s="527">
        <f>'27. rMCZ specific costs'!$S$43</f>
        <v>5.8838310000000005E-2</v>
      </c>
      <c r="P242" s="527">
        <f>'27. rMCZ specific costs'!$S$43</f>
        <v>5.8838310000000005E-2</v>
      </c>
      <c r="Q242" s="527">
        <f>'27. rMCZ specific costs'!$S$43</f>
        <v>5.8838310000000005E-2</v>
      </c>
      <c r="R242" s="527">
        <f>'27. rMCZ specific costs'!$S$43</f>
        <v>5.8838310000000005E-2</v>
      </c>
      <c r="S242" s="527">
        <f>'27. rMCZ specific costs'!$S$43</f>
        <v>5.8838310000000005E-2</v>
      </c>
      <c r="T242" s="527">
        <f>'27. rMCZ specific costs'!$S$43</f>
        <v>5.8838310000000005E-2</v>
      </c>
      <c r="U242" s="527">
        <f>'27. rMCZ specific costs'!$S$43</f>
        <v>5.8838310000000005E-2</v>
      </c>
      <c r="V242" s="527">
        <f>'27. rMCZ specific costs'!$S$43</f>
        <v>5.8838310000000005E-2</v>
      </c>
      <c r="W242" s="543">
        <f>SUM(C242:V242)</f>
        <v>1.1767662000000008</v>
      </c>
      <c r="X242" s="528">
        <f>W242/20</f>
        <v>5.8838310000000039E-2</v>
      </c>
    </row>
    <row r="243" spans="1:24" s="358" customFormat="1">
      <c r="A243" s="126"/>
      <c r="B243" s="567" t="s">
        <v>144</v>
      </c>
      <c r="C243" s="549">
        <f t="shared" ref="C243:X243" si="66">SUM(C241:C242)</f>
        <v>6.3382309999999997E-2</v>
      </c>
      <c r="D243" s="549">
        <f t="shared" si="66"/>
        <v>5.8838310000000005E-2</v>
      </c>
      <c r="E243" s="549">
        <f t="shared" si="66"/>
        <v>5.8838310000000005E-2</v>
      </c>
      <c r="F243" s="549">
        <f t="shared" si="66"/>
        <v>5.8838310000000005E-2</v>
      </c>
      <c r="G243" s="549">
        <f t="shared" si="66"/>
        <v>5.8838310000000005E-2</v>
      </c>
      <c r="H243" s="549">
        <f t="shared" si="66"/>
        <v>5.8838310000000005E-2</v>
      </c>
      <c r="I243" s="549">
        <f t="shared" si="66"/>
        <v>5.8838310000000005E-2</v>
      </c>
      <c r="J243" s="549">
        <f t="shared" si="66"/>
        <v>5.8838310000000005E-2</v>
      </c>
      <c r="K243" s="549">
        <f t="shared" si="66"/>
        <v>5.8838310000000005E-2</v>
      </c>
      <c r="L243" s="549">
        <f t="shared" si="66"/>
        <v>5.8838310000000005E-2</v>
      </c>
      <c r="M243" s="549">
        <f t="shared" si="66"/>
        <v>5.8838310000000005E-2</v>
      </c>
      <c r="N243" s="549">
        <f t="shared" si="66"/>
        <v>5.8838310000000005E-2</v>
      </c>
      <c r="O243" s="549">
        <f t="shared" si="66"/>
        <v>5.8838310000000005E-2</v>
      </c>
      <c r="P243" s="549">
        <f t="shared" si="66"/>
        <v>5.8838310000000005E-2</v>
      </c>
      <c r="Q243" s="549">
        <f t="shared" si="66"/>
        <v>5.8838310000000005E-2</v>
      </c>
      <c r="R243" s="549">
        <f t="shared" si="66"/>
        <v>5.8838310000000005E-2</v>
      </c>
      <c r="S243" s="549">
        <f t="shared" si="66"/>
        <v>5.8838310000000005E-2</v>
      </c>
      <c r="T243" s="549">
        <f t="shared" si="66"/>
        <v>5.8838310000000005E-2</v>
      </c>
      <c r="U243" s="549">
        <f t="shared" si="66"/>
        <v>5.8838310000000005E-2</v>
      </c>
      <c r="V243" s="549">
        <f t="shared" si="66"/>
        <v>5.8838310000000005E-2</v>
      </c>
      <c r="W243" s="544">
        <f t="shared" si="66"/>
        <v>1.1813102000000009</v>
      </c>
      <c r="X243" s="131">
        <f t="shared" si="66"/>
        <v>5.9065510000000036E-2</v>
      </c>
    </row>
    <row r="244" spans="1:24" s="358" customFormat="1">
      <c r="A244" s="129"/>
      <c r="B244" s="472" t="s">
        <v>146</v>
      </c>
      <c r="C244" s="530">
        <v>0.96618357487922713</v>
      </c>
      <c r="D244" s="530">
        <v>0.93351070036640305</v>
      </c>
      <c r="E244" s="530">
        <v>0.90194270566802237</v>
      </c>
      <c r="F244" s="530">
        <v>0.87144222769857238</v>
      </c>
      <c r="G244" s="530">
        <v>0.84197316685852419</v>
      </c>
      <c r="H244" s="530">
        <v>0.81350064430775282</v>
      </c>
      <c r="I244" s="530">
        <v>0.78599096068381913</v>
      </c>
      <c r="J244" s="530">
        <v>0.75941155621625056</v>
      </c>
      <c r="K244" s="530">
        <v>0.73373097218961414</v>
      </c>
      <c r="L244" s="530">
        <v>0.70891881370977217</v>
      </c>
      <c r="M244" s="530">
        <v>0.68494571372924851</v>
      </c>
      <c r="N244" s="530">
        <v>0.66178329828912896</v>
      </c>
      <c r="O244" s="530">
        <v>0.63940415293635666</v>
      </c>
      <c r="P244" s="530">
        <v>0.61778179027667302</v>
      </c>
      <c r="Q244" s="530">
        <v>0.59689061862480497</v>
      </c>
      <c r="R244" s="530">
        <v>0.57670591171478747</v>
      </c>
      <c r="S244" s="530">
        <v>0.55720377943457733</v>
      </c>
      <c r="T244" s="530">
        <v>0.53836113955031628</v>
      </c>
      <c r="U244" s="530">
        <v>0.52015569038677911</v>
      </c>
      <c r="V244" s="530">
        <v>0.50256588443167061</v>
      </c>
      <c r="W244" s="543"/>
      <c r="X244" s="531"/>
    </row>
    <row r="245" spans="1:24" s="358" customFormat="1">
      <c r="A245" s="135"/>
      <c r="B245" s="568" t="s">
        <v>1069</v>
      </c>
      <c r="C245" s="136">
        <f t="shared" ref="C245:V245" si="67">C244*C243</f>
        <v>6.123894685990338E-2</v>
      </c>
      <c r="D245" s="136">
        <f t="shared" si="67"/>
        <v>5.4926191976475539E-2</v>
      </c>
      <c r="E245" s="136">
        <f t="shared" si="67"/>
        <v>5.3068784518333863E-2</v>
      </c>
      <c r="F245" s="136">
        <f t="shared" si="67"/>
        <v>5.1274187940419193E-2</v>
      </c>
      <c r="G245" s="136">
        <f t="shared" si="67"/>
        <v>4.9540278203303575E-2</v>
      </c>
      <c r="H245" s="136">
        <f t="shared" si="67"/>
        <v>4.7865003094979298E-2</v>
      </c>
      <c r="I245" s="136">
        <f t="shared" si="67"/>
        <v>4.6246379801912367E-2</v>
      </c>
      <c r="J245" s="136">
        <f t="shared" si="67"/>
        <v>4.468249256223418E-2</v>
      </c>
      <c r="K245" s="136">
        <f t="shared" si="67"/>
        <v>4.3171490398293898E-2</v>
      </c>
      <c r="L245" s="136">
        <f t="shared" si="67"/>
        <v>4.1711584925887828E-2</v>
      </c>
      <c r="M245" s="136">
        <f t="shared" si="67"/>
        <v>4.030104823757278E-2</v>
      </c>
      <c r="N245" s="136">
        <f t="shared" si="67"/>
        <v>3.8938210857558241E-2</v>
      </c>
      <c r="O245" s="136">
        <f t="shared" si="67"/>
        <v>3.7621459765756766E-2</v>
      </c>
      <c r="P245" s="136">
        <f t="shared" si="67"/>
        <v>3.6349236488653874E-2</v>
      </c>
      <c r="Q245" s="136">
        <f t="shared" si="67"/>
        <v>3.5120035254738051E-2</v>
      </c>
      <c r="R245" s="136">
        <f t="shared" si="67"/>
        <v>3.3932401212307298E-2</v>
      </c>
      <c r="S245" s="136">
        <f t="shared" si="67"/>
        <v>3.2784928707543286E-2</v>
      </c>
      <c r="T245" s="136">
        <f t="shared" si="67"/>
        <v>3.1676259620814773E-2</v>
      </c>
      <c r="U245" s="136">
        <f t="shared" si="67"/>
        <v>3.0605081759241332E-2</v>
      </c>
      <c r="V245" s="136">
        <f t="shared" si="67"/>
        <v>2.9570127303614812E-2</v>
      </c>
      <c r="W245" s="564">
        <f>SUM(C245:V245)</f>
        <v>0.84062412948954435</v>
      </c>
      <c r="X245" s="137"/>
    </row>
    <row r="246" spans="1:24" s="358" customFormat="1">
      <c r="A246" s="129" t="s">
        <v>387</v>
      </c>
      <c r="B246" s="138"/>
      <c r="C246" s="132"/>
      <c r="D246" s="132"/>
      <c r="E246" s="132"/>
      <c r="F246" s="132"/>
      <c r="G246" s="132"/>
      <c r="H246" s="132"/>
      <c r="I246" s="132"/>
      <c r="J246" s="132"/>
      <c r="K246" s="132"/>
      <c r="L246" s="132"/>
      <c r="M246" s="132"/>
      <c r="N246" s="132"/>
      <c r="O246" s="132"/>
      <c r="P246" s="132"/>
      <c r="Q246" s="132"/>
      <c r="R246" s="132"/>
      <c r="S246" s="132"/>
      <c r="T246" s="132"/>
      <c r="U246" s="132"/>
      <c r="V246" s="132"/>
      <c r="W246" s="544"/>
      <c r="X246" s="131"/>
    </row>
    <row r="247" spans="1:24" s="358" customFormat="1">
      <c r="A247" s="536" t="s">
        <v>814</v>
      </c>
      <c r="B247" s="138"/>
      <c r="C247" s="132"/>
      <c r="D247" s="132"/>
      <c r="E247" s="132"/>
      <c r="F247" s="132"/>
      <c r="G247" s="132"/>
      <c r="H247" s="132"/>
      <c r="I247" s="132"/>
      <c r="J247" s="132"/>
      <c r="K247" s="132"/>
      <c r="L247" s="132"/>
      <c r="M247" s="132"/>
      <c r="N247" s="132"/>
      <c r="O247" s="132"/>
      <c r="P247" s="132"/>
      <c r="Q247" s="132"/>
      <c r="R247" s="132"/>
      <c r="S247" s="132"/>
      <c r="T247" s="132"/>
      <c r="U247" s="132"/>
      <c r="V247" s="132"/>
      <c r="W247" s="544"/>
      <c r="X247" s="131"/>
    </row>
    <row r="248" spans="1:24" s="358" customFormat="1">
      <c r="A248" s="126"/>
      <c r="B248" s="134" t="s">
        <v>207</v>
      </c>
      <c r="C248" s="527">
        <f>'27. rMCZ specific costs'!R44</f>
        <v>0</v>
      </c>
      <c r="D248" s="527">
        <v>0</v>
      </c>
      <c r="E248" s="527">
        <v>0</v>
      </c>
      <c r="F248" s="527">
        <v>0</v>
      </c>
      <c r="G248" s="527">
        <v>0</v>
      </c>
      <c r="H248" s="527">
        <v>0</v>
      </c>
      <c r="I248" s="527">
        <v>0</v>
      </c>
      <c r="J248" s="527">
        <v>0</v>
      </c>
      <c r="K248" s="527">
        <v>0</v>
      </c>
      <c r="L248" s="527">
        <v>0</v>
      </c>
      <c r="M248" s="527">
        <v>0</v>
      </c>
      <c r="N248" s="527">
        <v>0</v>
      </c>
      <c r="O248" s="527">
        <v>0</v>
      </c>
      <c r="P248" s="527">
        <v>0</v>
      </c>
      <c r="Q248" s="527">
        <v>0</v>
      </c>
      <c r="R248" s="527">
        <v>0</v>
      </c>
      <c r="S248" s="527">
        <v>0</v>
      </c>
      <c r="T248" s="527">
        <v>0</v>
      </c>
      <c r="U248" s="527">
        <v>0</v>
      </c>
      <c r="V248" s="527">
        <v>0</v>
      </c>
      <c r="W248" s="543">
        <f>SUM(C248:V248)</f>
        <v>0</v>
      </c>
      <c r="X248" s="528">
        <f>W248/20</f>
        <v>0</v>
      </c>
    </row>
    <row r="249" spans="1:24" s="358" customFormat="1">
      <c r="A249" s="126"/>
      <c r="B249" s="134" t="s">
        <v>208</v>
      </c>
      <c r="C249" s="527">
        <f>'27. rMCZ specific costs'!$S$44</f>
        <v>7.9824999999999993E-2</v>
      </c>
      <c r="D249" s="527">
        <f>'27. rMCZ specific costs'!$S$44</f>
        <v>7.9824999999999993E-2</v>
      </c>
      <c r="E249" s="527">
        <f>'27. rMCZ specific costs'!$S$44</f>
        <v>7.9824999999999993E-2</v>
      </c>
      <c r="F249" s="527">
        <f>'27. rMCZ specific costs'!$S$44</f>
        <v>7.9824999999999993E-2</v>
      </c>
      <c r="G249" s="527">
        <f>'27. rMCZ specific costs'!$S$44</f>
        <v>7.9824999999999993E-2</v>
      </c>
      <c r="H249" s="527">
        <f>'27. rMCZ specific costs'!$S$44</f>
        <v>7.9824999999999993E-2</v>
      </c>
      <c r="I249" s="527">
        <f>'27. rMCZ specific costs'!$S$44</f>
        <v>7.9824999999999993E-2</v>
      </c>
      <c r="J249" s="527">
        <f>'27. rMCZ specific costs'!$S$44</f>
        <v>7.9824999999999993E-2</v>
      </c>
      <c r="K249" s="527">
        <f>'27. rMCZ specific costs'!$S$44</f>
        <v>7.9824999999999993E-2</v>
      </c>
      <c r="L249" s="527">
        <f>'27. rMCZ specific costs'!$S$44</f>
        <v>7.9824999999999993E-2</v>
      </c>
      <c r="M249" s="527">
        <f>'27. rMCZ specific costs'!$S$44</f>
        <v>7.9824999999999993E-2</v>
      </c>
      <c r="N249" s="527">
        <f>'27. rMCZ specific costs'!$S$44</f>
        <v>7.9824999999999993E-2</v>
      </c>
      <c r="O249" s="527">
        <f>'27. rMCZ specific costs'!$S$44</f>
        <v>7.9824999999999993E-2</v>
      </c>
      <c r="P249" s="527">
        <f>'27. rMCZ specific costs'!$S$44</f>
        <v>7.9824999999999993E-2</v>
      </c>
      <c r="Q249" s="527">
        <f>'27. rMCZ specific costs'!$S$44</f>
        <v>7.9824999999999993E-2</v>
      </c>
      <c r="R249" s="527">
        <f>'27. rMCZ specific costs'!$S$44</f>
        <v>7.9824999999999993E-2</v>
      </c>
      <c r="S249" s="527">
        <f>'27. rMCZ specific costs'!$S$44</f>
        <v>7.9824999999999993E-2</v>
      </c>
      <c r="T249" s="527">
        <f>'27. rMCZ specific costs'!$S$44</f>
        <v>7.9824999999999993E-2</v>
      </c>
      <c r="U249" s="527">
        <f>'27. rMCZ specific costs'!$S$44</f>
        <v>7.9824999999999993E-2</v>
      </c>
      <c r="V249" s="527">
        <f>'27. rMCZ specific costs'!$S$44</f>
        <v>7.9824999999999993E-2</v>
      </c>
      <c r="W249" s="543">
        <f>SUM(C249:V249)</f>
        <v>1.5965000000000003</v>
      </c>
      <c r="X249" s="528">
        <f>W249/20</f>
        <v>7.9825000000000007E-2</v>
      </c>
    </row>
    <row r="250" spans="1:24" s="358" customFormat="1">
      <c r="A250" s="126"/>
      <c r="B250" s="567" t="s">
        <v>144</v>
      </c>
      <c r="C250" s="549">
        <f t="shared" ref="C250:X250" si="68">SUM(C248:C249)</f>
        <v>7.9824999999999993E-2</v>
      </c>
      <c r="D250" s="549">
        <f t="shared" si="68"/>
        <v>7.9824999999999993E-2</v>
      </c>
      <c r="E250" s="549">
        <f t="shared" si="68"/>
        <v>7.9824999999999993E-2</v>
      </c>
      <c r="F250" s="549">
        <f t="shared" si="68"/>
        <v>7.9824999999999993E-2</v>
      </c>
      <c r="G250" s="549">
        <f t="shared" si="68"/>
        <v>7.9824999999999993E-2</v>
      </c>
      <c r="H250" s="549">
        <f t="shared" si="68"/>
        <v>7.9824999999999993E-2</v>
      </c>
      <c r="I250" s="549">
        <f t="shared" si="68"/>
        <v>7.9824999999999993E-2</v>
      </c>
      <c r="J250" s="549">
        <f t="shared" si="68"/>
        <v>7.9824999999999993E-2</v>
      </c>
      <c r="K250" s="549">
        <f t="shared" si="68"/>
        <v>7.9824999999999993E-2</v>
      </c>
      <c r="L250" s="549">
        <f t="shared" si="68"/>
        <v>7.9824999999999993E-2</v>
      </c>
      <c r="M250" s="549">
        <f t="shared" si="68"/>
        <v>7.9824999999999993E-2</v>
      </c>
      <c r="N250" s="549">
        <f t="shared" si="68"/>
        <v>7.9824999999999993E-2</v>
      </c>
      <c r="O250" s="549">
        <f t="shared" si="68"/>
        <v>7.9824999999999993E-2</v>
      </c>
      <c r="P250" s="549">
        <f t="shared" si="68"/>
        <v>7.9824999999999993E-2</v>
      </c>
      <c r="Q250" s="549">
        <f t="shared" si="68"/>
        <v>7.9824999999999993E-2</v>
      </c>
      <c r="R250" s="549">
        <f t="shared" si="68"/>
        <v>7.9824999999999993E-2</v>
      </c>
      <c r="S250" s="549">
        <f t="shared" si="68"/>
        <v>7.9824999999999993E-2</v>
      </c>
      <c r="T250" s="549">
        <f t="shared" si="68"/>
        <v>7.9824999999999993E-2</v>
      </c>
      <c r="U250" s="549">
        <f t="shared" si="68"/>
        <v>7.9824999999999993E-2</v>
      </c>
      <c r="V250" s="549">
        <f t="shared" si="68"/>
        <v>7.9824999999999993E-2</v>
      </c>
      <c r="W250" s="544">
        <f t="shared" si="68"/>
        <v>1.5965000000000003</v>
      </c>
      <c r="X250" s="131">
        <f t="shared" si="68"/>
        <v>7.9825000000000007E-2</v>
      </c>
    </row>
    <row r="251" spans="1:24" s="358" customFormat="1">
      <c r="A251" s="129"/>
      <c r="B251" s="472" t="s">
        <v>146</v>
      </c>
      <c r="C251" s="530">
        <v>0.96618357487922713</v>
      </c>
      <c r="D251" s="530">
        <v>0.93351070036640305</v>
      </c>
      <c r="E251" s="530">
        <v>0.90194270566802237</v>
      </c>
      <c r="F251" s="530">
        <v>0.87144222769857238</v>
      </c>
      <c r="G251" s="530">
        <v>0.84197316685852419</v>
      </c>
      <c r="H251" s="530">
        <v>0.81350064430775282</v>
      </c>
      <c r="I251" s="530">
        <v>0.78599096068381913</v>
      </c>
      <c r="J251" s="530">
        <v>0.75941155621625056</v>
      </c>
      <c r="K251" s="530">
        <v>0.73373097218961414</v>
      </c>
      <c r="L251" s="530">
        <v>0.70891881370977217</v>
      </c>
      <c r="M251" s="530">
        <v>0.68494571372924851</v>
      </c>
      <c r="N251" s="530">
        <v>0.66178329828912896</v>
      </c>
      <c r="O251" s="530">
        <v>0.63940415293635666</v>
      </c>
      <c r="P251" s="530">
        <v>0.61778179027667302</v>
      </c>
      <c r="Q251" s="530">
        <v>0.59689061862480497</v>
      </c>
      <c r="R251" s="530">
        <v>0.57670591171478747</v>
      </c>
      <c r="S251" s="530">
        <v>0.55720377943457733</v>
      </c>
      <c r="T251" s="530">
        <v>0.53836113955031628</v>
      </c>
      <c r="U251" s="530">
        <v>0.52015569038677911</v>
      </c>
      <c r="V251" s="530">
        <v>0.50256588443167061</v>
      </c>
      <c r="W251" s="543"/>
      <c r="X251" s="531"/>
    </row>
    <row r="252" spans="1:24" s="358" customFormat="1">
      <c r="A252" s="135"/>
      <c r="B252" s="568" t="s">
        <v>1069</v>
      </c>
      <c r="C252" s="136">
        <f t="shared" ref="C252:V252" si="69">C251*C250</f>
        <v>7.7125603864734299E-2</v>
      </c>
      <c r="D252" s="136">
        <f t="shared" si="69"/>
        <v>7.4517491656748119E-2</v>
      </c>
      <c r="E252" s="136">
        <f t="shared" si="69"/>
        <v>7.1997576479949879E-2</v>
      </c>
      <c r="F252" s="136">
        <f t="shared" si="69"/>
        <v>6.9562875826038539E-2</v>
      </c>
      <c r="G252" s="136">
        <f t="shared" si="69"/>
        <v>6.7210508044481684E-2</v>
      </c>
      <c r="H252" s="136">
        <f t="shared" si="69"/>
        <v>6.4937688931866369E-2</v>
      </c>
      <c r="I252" s="136">
        <f t="shared" si="69"/>
        <v>6.2741728436585861E-2</v>
      </c>
      <c r="J252" s="136">
        <f t="shared" si="69"/>
        <v>6.0620027474962195E-2</v>
      </c>
      <c r="K252" s="136">
        <f t="shared" si="69"/>
        <v>5.8570074855035945E-2</v>
      </c>
      <c r="L252" s="136">
        <f t="shared" si="69"/>
        <v>5.6589444304382557E-2</v>
      </c>
      <c r="M252" s="136">
        <f t="shared" si="69"/>
        <v>5.4675791598437259E-2</v>
      </c>
      <c r="N252" s="136">
        <f t="shared" si="69"/>
        <v>5.2826851785929718E-2</v>
      </c>
      <c r="O252" s="136">
        <f t="shared" si="69"/>
        <v>5.1040436508144667E-2</v>
      </c>
      <c r="P252" s="136">
        <f t="shared" si="69"/>
        <v>4.9314431408835416E-2</v>
      </c>
      <c r="Q252" s="136">
        <f t="shared" si="69"/>
        <v>4.7646793631725054E-2</v>
      </c>
      <c r="R252" s="136">
        <f t="shared" si="69"/>
        <v>4.6035549402632908E-2</v>
      </c>
      <c r="S252" s="136">
        <f t="shared" si="69"/>
        <v>4.4478791693365133E-2</v>
      </c>
      <c r="T252" s="136">
        <f t="shared" si="69"/>
        <v>4.2974677964603997E-2</v>
      </c>
      <c r="U252" s="136">
        <f t="shared" si="69"/>
        <v>4.1521427985124641E-2</v>
      </c>
      <c r="V252" s="136">
        <f t="shared" si="69"/>
        <v>4.0117321724758105E-2</v>
      </c>
      <c r="W252" s="564">
        <f>SUM(C252:V252)</f>
        <v>1.1345050935783425</v>
      </c>
      <c r="X252" s="137"/>
    </row>
    <row r="253" spans="1:24" s="358" customFormat="1">
      <c r="A253" s="129" t="s">
        <v>387</v>
      </c>
      <c r="B253" s="138"/>
      <c r="C253" s="132"/>
      <c r="D253" s="132"/>
      <c r="E253" s="132"/>
      <c r="F253" s="132"/>
      <c r="G253" s="132"/>
      <c r="H253" s="132"/>
      <c r="I253" s="132"/>
      <c r="J253" s="132"/>
      <c r="K253" s="132"/>
      <c r="L253" s="132"/>
      <c r="M253" s="132"/>
      <c r="N253" s="132"/>
      <c r="O253" s="132"/>
      <c r="P253" s="132"/>
      <c r="Q253" s="132"/>
      <c r="R253" s="132"/>
      <c r="S253" s="132"/>
      <c r="T253" s="132"/>
      <c r="U253" s="132"/>
      <c r="V253" s="132"/>
      <c r="W253" s="544"/>
      <c r="X253" s="131"/>
    </row>
    <row r="254" spans="1:24" s="358" customFormat="1">
      <c r="A254" s="536" t="s">
        <v>845</v>
      </c>
      <c r="B254" s="138"/>
      <c r="C254" s="132"/>
      <c r="D254" s="132"/>
      <c r="E254" s="132"/>
      <c r="F254" s="132"/>
      <c r="G254" s="132"/>
      <c r="H254" s="132"/>
      <c r="I254" s="132"/>
      <c r="J254" s="132"/>
      <c r="K254" s="132"/>
      <c r="L254" s="132"/>
      <c r="M254" s="132"/>
      <c r="N254" s="132"/>
      <c r="O254" s="132"/>
      <c r="P254" s="132"/>
      <c r="Q254" s="132"/>
      <c r="R254" s="132"/>
      <c r="S254" s="132"/>
      <c r="T254" s="132"/>
      <c r="U254" s="132"/>
      <c r="V254" s="132"/>
      <c r="W254" s="544"/>
      <c r="X254" s="131"/>
    </row>
    <row r="255" spans="1:24" s="358" customFormat="1">
      <c r="A255" s="126"/>
      <c r="B255" s="134" t="s">
        <v>207</v>
      </c>
      <c r="C255" s="527">
        <f>'27. rMCZ specific costs'!R45</f>
        <v>0</v>
      </c>
      <c r="D255" s="527">
        <v>0</v>
      </c>
      <c r="E255" s="527">
        <v>0</v>
      </c>
      <c r="F255" s="527">
        <v>0</v>
      </c>
      <c r="G255" s="527">
        <v>0</v>
      </c>
      <c r="H255" s="527">
        <v>0</v>
      </c>
      <c r="I255" s="527">
        <v>0</v>
      </c>
      <c r="J255" s="527">
        <v>0</v>
      </c>
      <c r="K255" s="527">
        <v>0</v>
      </c>
      <c r="L255" s="527">
        <v>0</v>
      </c>
      <c r="M255" s="527">
        <v>0</v>
      </c>
      <c r="N255" s="527">
        <v>0</v>
      </c>
      <c r="O255" s="527">
        <v>0</v>
      </c>
      <c r="P255" s="527">
        <v>0</v>
      </c>
      <c r="Q255" s="527">
        <v>0</v>
      </c>
      <c r="R255" s="527">
        <v>0</v>
      </c>
      <c r="S255" s="527">
        <v>0</v>
      </c>
      <c r="T255" s="527">
        <v>0</v>
      </c>
      <c r="U255" s="527">
        <v>0</v>
      </c>
      <c r="V255" s="527">
        <v>0</v>
      </c>
      <c r="W255" s="543">
        <f>SUM(C255:V255)</f>
        <v>0</v>
      </c>
      <c r="X255" s="528">
        <f>W255/20</f>
        <v>0</v>
      </c>
    </row>
    <row r="256" spans="1:24" s="358" customFormat="1">
      <c r="A256" s="126"/>
      <c r="B256" s="134" t="s">
        <v>208</v>
      </c>
      <c r="C256" s="527">
        <f>'27. rMCZ specific costs'!$S$45</f>
        <v>7.9824999999999993E-2</v>
      </c>
      <c r="D256" s="527">
        <f>'27. rMCZ specific costs'!$S$45</f>
        <v>7.9824999999999993E-2</v>
      </c>
      <c r="E256" s="527">
        <f>'27. rMCZ specific costs'!$S$45</f>
        <v>7.9824999999999993E-2</v>
      </c>
      <c r="F256" s="527">
        <f>'27. rMCZ specific costs'!$S$45</f>
        <v>7.9824999999999993E-2</v>
      </c>
      <c r="G256" s="527">
        <f>'27. rMCZ specific costs'!$S$45</f>
        <v>7.9824999999999993E-2</v>
      </c>
      <c r="H256" s="527">
        <f>'27. rMCZ specific costs'!$S$45</f>
        <v>7.9824999999999993E-2</v>
      </c>
      <c r="I256" s="527">
        <f>'27. rMCZ specific costs'!$S$45</f>
        <v>7.9824999999999993E-2</v>
      </c>
      <c r="J256" s="527">
        <f>'27. rMCZ specific costs'!$S$45</f>
        <v>7.9824999999999993E-2</v>
      </c>
      <c r="K256" s="527">
        <f>'27. rMCZ specific costs'!$S$45</f>
        <v>7.9824999999999993E-2</v>
      </c>
      <c r="L256" s="527">
        <f>'27. rMCZ specific costs'!$S$45</f>
        <v>7.9824999999999993E-2</v>
      </c>
      <c r="M256" s="527">
        <f>'27. rMCZ specific costs'!$S$45</f>
        <v>7.9824999999999993E-2</v>
      </c>
      <c r="N256" s="527">
        <f>'27. rMCZ specific costs'!$S$45</f>
        <v>7.9824999999999993E-2</v>
      </c>
      <c r="O256" s="527">
        <f>'27. rMCZ specific costs'!$S$45</f>
        <v>7.9824999999999993E-2</v>
      </c>
      <c r="P256" s="527">
        <f>'27. rMCZ specific costs'!$S$45</f>
        <v>7.9824999999999993E-2</v>
      </c>
      <c r="Q256" s="527">
        <f>'27. rMCZ specific costs'!$S$45</f>
        <v>7.9824999999999993E-2</v>
      </c>
      <c r="R256" s="527">
        <f>'27. rMCZ specific costs'!$S$45</f>
        <v>7.9824999999999993E-2</v>
      </c>
      <c r="S256" s="527">
        <f>'27. rMCZ specific costs'!$S$45</f>
        <v>7.9824999999999993E-2</v>
      </c>
      <c r="T256" s="527">
        <f>'27. rMCZ specific costs'!$S$45</f>
        <v>7.9824999999999993E-2</v>
      </c>
      <c r="U256" s="527">
        <f>'27. rMCZ specific costs'!$S$45</f>
        <v>7.9824999999999993E-2</v>
      </c>
      <c r="V256" s="527">
        <f>'27. rMCZ specific costs'!$S$45</f>
        <v>7.9824999999999993E-2</v>
      </c>
      <c r="W256" s="543">
        <f>SUM(C256:V256)</f>
        <v>1.5965000000000003</v>
      </c>
      <c r="X256" s="528">
        <f>W256/20</f>
        <v>7.9825000000000007E-2</v>
      </c>
    </row>
    <row r="257" spans="1:24" s="358" customFormat="1">
      <c r="A257" s="126"/>
      <c r="B257" s="567" t="s">
        <v>144</v>
      </c>
      <c r="C257" s="549">
        <f t="shared" ref="C257:X257" si="70">SUM(C255:C256)</f>
        <v>7.9824999999999993E-2</v>
      </c>
      <c r="D257" s="549">
        <f t="shared" si="70"/>
        <v>7.9824999999999993E-2</v>
      </c>
      <c r="E257" s="549">
        <f t="shared" si="70"/>
        <v>7.9824999999999993E-2</v>
      </c>
      <c r="F257" s="549">
        <f t="shared" si="70"/>
        <v>7.9824999999999993E-2</v>
      </c>
      <c r="G257" s="549">
        <f t="shared" si="70"/>
        <v>7.9824999999999993E-2</v>
      </c>
      <c r="H257" s="549">
        <f t="shared" si="70"/>
        <v>7.9824999999999993E-2</v>
      </c>
      <c r="I257" s="549">
        <f t="shared" si="70"/>
        <v>7.9824999999999993E-2</v>
      </c>
      <c r="J257" s="549">
        <f t="shared" si="70"/>
        <v>7.9824999999999993E-2</v>
      </c>
      <c r="K257" s="549">
        <f t="shared" si="70"/>
        <v>7.9824999999999993E-2</v>
      </c>
      <c r="L257" s="549">
        <f t="shared" si="70"/>
        <v>7.9824999999999993E-2</v>
      </c>
      <c r="M257" s="549">
        <f t="shared" si="70"/>
        <v>7.9824999999999993E-2</v>
      </c>
      <c r="N257" s="549">
        <f t="shared" si="70"/>
        <v>7.9824999999999993E-2</v>
      </c>
      <c r="O257" s="549">
        <f t="shared" si="70"/>
        <v>7.9824999999999993E-2</v>
      </c>
      <c r="P257" s="549">
        <f t="shared" si="70"/>
        <v>7.9824999999999993E-2</v>
      </c>
      <c r="Q257" s="549">
        <f t="shared" si="70"/>
        <v>7.9824999999999993E-2</v>
      </c>
      <c r="R257" s="549">
        <f t="shared" si="70"/>
        <v>7.9824999999999993E-2</v>
      </c>
      <c r="S257" s="549">
        <f t="shared" si="70"/>
        <v>7.9824999999999993E-2</v>
      </c>
      <c r="T257" s="549">
        <f t="shared" si="70"/>
        <v>7.9824999999999993E-2</v>
      </c>
      <c r="U257" s="549">
        <f t="shared" si="70"/>
        <v>7.9824999999999993E-2</v>
      </c>
      <c r="V257" s="549">
        <f t="shared" si="70"/>
        <v>7.9824999999999993E-2</v>
      </c>
      <c r="W257" s="544">
        <f t="shared" si="70"/>
        <v>1.5965000000000003</v>
      </c>
      <c r="X257" s="131">
        <f t="shared" si="70"/>
        <v>7.9825000000000007E-2</v>
      </c>
    </row>
    <row r="258" spans="1:24" s="358" customFormat="1">
      <c r="A258" s="129"/>
      <c r="B258" s="472" t="s">
        <v>146</v>
      </c>
      <c r="C258" s="530">
        <v>0.96618357487922713</v>
      </c>
      <c r="D258" s="530">
        <v>0.93351070036640305</v>
      </c>
      <c r="E258" s="530">
        <v>0.90194270566802237</v>
      </c>
      <c r="F258" s="530">
        <v>0.87144222769857238</v>
      </c>
      <c r="G258" s="530">
        <v>0.84197316685852419</v>
      </c>
      <c r="H258" s="530">
        <v>0.81350064430775282</v>
      </c>
      <c r="I258" s="530">
        <v>0.78599096068381913</v>
      </c>
      <c r="J258" s="530">
        <v>0.75941155621625056</v>
      </c>
      <c r="K258" s="530">
        <v>0.73373097218961414</v>
      </c>
      <c r="L258" s="530">
        <v>0.70891881370977217</v>
      </c>
      <c r="M258" s="530">
        <v>0.68494571372924851</v>
      </c>
      <c r="N258" s="530">
        <v>0.66178329828912896</v>
      </c>
      <c r="O258" s="530">
        <v>0.63940415293635666</v>
      </c>
      <c r="P258" s="530">
        <v>0.61778179027667302</v>
      </c>
      <c r="Q258" s="530">
        <v>0.59689061862480497</v>
      </c>
      <c r="R258" s="530">
        <v>0.57670591171478747</v>
      </c>
      <c r="S258" s="530">
        <v>0.55720377943457733</v>
      </c>
      <c r="T258" s="530">
        <v>0.53836113955031628</v>
      </c>
      <c r="U258" s="530">
        <v>0.52015569038677911</v>
      </c>
      <c r="V258" s="530">
        <v>0.50256588443167061</v>
      </c>
      <c r="W258" s="543"/>
      <c r="X258" s="531"/>
    </row>
    <row r="259" spans="1:24" s="358" customFormat="1">
      <c r="A259" s="135"/>
      <c r="B259" s="568" t="s">
        <v>1069</v>
      </c>
      <c r="C259" s="136">
        <f t="shared" ref="C259:V259" si="71">C258*C257</f>
        <v>7.7125603864734299E-2</v>
      </c>
      <c r="D259" s="136">
        <f t="shared" si="71"/>
        <v>7.4517491656748119E-2</v>
      </c>
      <c r="E259" s="136">
        <f t="shared" si="71"/>
        <v>7.1997576479949879E-2</v>
      </c>
      <c r="F259" s="136">
        <f t="shared" si="71"/>
        <v>6.9562875826038539E-2</v>
      </c>
      <c r="G259" s="136">
        <f t="shared" si="71"/>
        <v>6.7210508044481684E-2</v>
      </c>
      <c r="H259" s="136">
        <f t="shared" si="71"/>
        <v>6.4937688931866369E-2</v>
      </c>
      <c r="I259" s="136">
        <f t="shared" si="71"/>
        <v>6.2741728436585861E-2</v>
      </c>
      <c r="J259" s="136">
        <f t="shared" si="71"/>
        <v>6.0620027474962195E-2</v>
      </c>
      <c r="K259" s="136">
        <f t="shared" si="71"/>
        <v>5.8570074855035945E-2</v>
      </c>
      <c r="L259" s="136">
        <f t="shared" si="71"/>
        <v>5.6589444304382557E-2</v>
      </c>
      <c r="M259" s="136">
        <f t="shared" si="71"/>
        <v>5.4675791598437259E-2</v>
      </c>
      <c r="N259" s="136">
        <f t="shared" si="71"/>
        <v>5.2826851785929718E-2</v>
      </c>
      <c r="O259" s="136">
        <f t="shared" si="71"/>
        <v>5.1040436508144667E-2</v>
      </c>
      <c r="P259" s="136">
        <f t="shared" si="71"/>
        <v>4.9314431408835416E-2</v>
      </c>
      <c r="Q259" s="136">
        <f t="shared" si="71"/>
        <v>4.7646793631725054E-2</v>
      </c>
      <c r="R259" s="136">
        <f t="shared" si="71"/>
        <v>4.6035549402632908E-2</v>
      </c>
      <c r="S259" s="136">
        <f t="shared" si="71"/>
        <v>4.4478791693365133E-2</v>
      </c>
      <c r="T259" s="136">
        <f t="shared" si="71"/>
        <v>4.2974677964603997E-2</v>
      </c>
      <c r="U259" s="136">
        <f t="shared" si="71"/>
        <v>4.1521427985124641E-2</v>
      </c>
      <c r="V259" s="136">
        <f t="shared" si="71"/>
        <v>4.0117321724758105E-2</v>
      </c>
      <c r="W259" s="564">
        <f>SUM(C259:V259)</f>
        <v>1.1345050935783425</v>
      </c>
      <c r="X259" s="137"/>
    </row>
    <row r="260" spans="1:24" s="358" customFormat="1">
      <c r="A260" s="129" t="s">
        <v>387</v>
      </c>
      <c r="B260" s="138"/>
      <c r="C260" s="132"/>
      <c r="D260" s="132"/>
      <c r="E260" s="132"/>
      <c r="F260" s="132"/>
      <c r="G260" s="132"/>
      <c r="H260" s="132"/>
      <c r="I260" s="132"/>
      <c r="J260" s="132"/>
      <c r="K260" s="132"/>
      <c r="L260" s="132"/>
      <c r="M260" s="132"/>
      <c r="N260" s="132"/>
      <c r="O260" s="132"/>
      <c r="P260" s="132"/>
      <c r="Q260" s="132"/>
      <c r="R260" s="132"/>
      <c r="S260" s="132"/>
      <c r="T260" s="132"/>
      <c r="U260" s="132"/>
      <c r="V260" s="132"/>
      <c r="W260" s="544"/>
      <c r="X260" s="131"/>
    </row>
    <row r="261" spans="1:24" s="358" customFormat="1">
      <c r="A261" s="536" t="s">
        <v>815</v>
      </c>
      <c r="B261" s="138"/>
      <c r="C261" s="132"/>
      <c r="D261" s="132"/>
      <c r="E261" s="132"/>
      <c r="F261" s="132"/>
      <c r="G261" s="132"/>
      <c r="H261" s="132"/>
      <c r="I261" s="132"/>
      <c r="J261" s="132"/>
      <c r="K261" s="132"/>
      <c r="L261" s="132"/>
      <c r="M261" s="132"/>
      <c r="N261" s="132"/>
      <c r="O261" s="132"/>
      <c r="P261" s="132"/>
      <c r="Q261" s="132"/>
      <c r="R261" s="132"/>
      <c r="S261" s="132"/>
      <c r="T261" s="132"/>
      <c r="U261" s="132"/>
      <c r="V261" s="132"/>
      <c r="W261" s="544"/>
      <c r="X261" s="131"/>
    </row>
    <row r="262" spans="1:24" s="358" customFormat="1">
      <c r="A262" s="126"/>
      <c r="B262" s="134" t="s">
        <v>207</v>
      </c>
      <c r="C262" s="527">
        <f>'27. rMCZ specific costs'!R46</f>
        <v>0</v>
      </c>
      <c r="D262" s="527">
        <v>0</v>
      </c>
      <c r="E262" s="527">
        <v>0</v>
      </c>
      <c r="F262" s="527">
        <v>0</v>
      </c>
      <c r="G262" s="527">
        <v>0</v>
      </c>
      <c r="H262" s="527">
        <v>0</v>
      </c>
      <c r="I262" s="527">
        <v>0</v>
      </c>
      <c r="J262" s="527">
        <v>0</v>
      </c>
      <c r="K262" s="527">
        <v>0</v>
      </c>
      <c r="L262" s="527">
        <v>0</v>
      </c>
      <c r="M262" s="527">
        <v>0</v>
      </c>
      <c r="N262" s="527">
        <v>0</v>
      </c>
      <c r="O262" s="527">
        <v>0</v>
      </c>
      <c r="P262" s="527">
        <v>0</v>
      </c>
      <c r="Q262" s="527">
        <v>0</v>
      </c>
      <c r="R262" s="527">
        <v>0</v>
      </c>
      <c r="S262" s="527">
        <v>0</v>
      </c>
      <c r="T262" s="527">
        <v>0</v>
      </c>
      <c r="U262" s="527">
        <v>0</v>
      </c>
      <c r="V262" s="527">
        <v>0</v>
      </c>
      <c r="W262" s="543">
        <f>SUM(C262:V262)</f>
        <v>0</v>
      </c>
      <c r="X262" s="528">
        <f>W262/20</f>
        <v>0</v>
      </c>
    </row>
    <row r="263" spans="1:24" s="358" customFormat="1">
      <c r="A263" s="126"/>
      <c r="B263" s="134" t="s">
        <v>208</v>
      </c>
      <c r="C263" s="527">
        <f>'27. rMCZ specific costs'!$S$46</f>
        <v>7.9824999999999993E-2</v>
      </c>
      <c r="D263" s="527">
        <f>'27. rMCZ specific costs'!$S$46</f>
        <v>7.9824999999999993E-2</v>
      </c>
      <c r="E263" s="527">
        <f>'27. rMCZ specific costs'!$S$46</f>
        <v>7.9824999999999993E-2</v>
      </c>
      <c r="F263" s="527">
        <f>'27. rMCZ specific costs'!$S$46</f>
        <v>7.9824999999999993E-2</v>
      </c>
      <c r="G263" s="527">
        <f>'27. rMCZ specific costs'!$S$46</f>
        <v>7.9824999999999993E-2</v>
      </c>
      <c r="H263" s="527">
        <f>'27. rMCZ specific costs'!$S$46</f>
        <v>7.9824999999999993E-2</v>
      </c>
      <c r="I263" s="527">
        <f>'27. rMCZ specific costs'!$S$46</f>
        <v>7.9824999999999993E-2</v>
      </c>
      <c r="J263" s="527">
        <f>'27. rMCZ specific costs'!$S$46</f>
        <v>7.9824999999999993E-2</v>
      </c>
      <c r="K263" s="527">
        <f>'27. rMCZ specific costs'!$S$46</f>
        <v>7.9824999999999993E-2</v>
      </c>
      <c r="L263" s="527">
        <f>'27. rMCZ specific costs'!$S$46</f>
        <v>7.9824999999999993E-2</v>
      </c>
      <c r="M263" s="527">
        <f>'27. rMCZ specific costs'!$S$46</f>
        <v>7.9824999999999993E-2</v>
      </c>
      <c r="N263" s="527">
        <f>'27. rMCZ specific costs'!$S$46</f>
        <v>7.9824999999999993E-2</v>
      </c>
      <c r="O263" s="527">
        <f>'27. rMCZ specific costs'!$S$46</f>
        <v>7.9824999999999993E-2</v>
      </c>
      <c r="P263" s="527">
        <f>'27. rMCZ specific costs'!$S$46</f>
        <v>7.9824999999999993E-2</v>
      </c>
      <c r="Q263" s="527">
        <f>'27. rMCZ specific costs'!$S$46</f>
        <v>7.9824999999999993E-2</v>
      </c>
      <c r="R263" s="527">
        <f>'27. rMCZ specific costs'!$S$46</f>
        <v>7.9824999999999993E-2</v>
      </c>
      <c r="S263" s="527">
        <f>'27. rMCZ specific costs'!$S$46</f>
        <v>7.9824999999999993E-2</v>
      </c>
      <c r="T263" s="527">
        <f>'27. rMCZ specific costs'!$S$46</f>
        <v>7.9824999999999993E-2</v>
      </c>
      <c r="U263" s="527">
        <f>'27. rMCZ specific costs'!$S$46</f>
        <v>7.9824999999999993E-2</v>
      </c>
      <c r="V263" s="527">
        <f>'27. rMCZ specific costs'!$S$46</f>
        <v>7.9824999999999993E-2</v>
      </c>
      <c r="W263" s="543">
        <f>SUM(C263:V263)</f>
        <v>1.5965000000000003</v>
      </c>
      <c r="X263" s="528">
        <f>W263/20</f>
        <v>7.9825000000000007E-2</v>
      </c>
    </row>
    <row r="264" spans="1:24" s="358" customFormat="1">
      <c r="A264" s="126"/>
      <c r="B264" s="567" t="s">
        <v>144</v>
      </c>
      <c r="C264" s="549">
        <f t="shared" ref="C264:X264" si="72">SUM(C262:C263)</f>
        <v>7.9824999999999993E-2</v>
      </c>
      <c r="D264" s="549">
        <f t="shared" si="72"/>
        <v>7.9824999999999993E-2</v>
      </c>
      <c r="E264" s="549">
        <f t="shared" si="72"/>
        <v>7.9824999999999993E-2</v>
      </c>
      <c r="F264" s="549">
        <f t="shared" si="72"/>
        <v>7.9824999999999993E-2</v>
      </c>
      <c r="G264" s="549">
        <f t="shared" si="72"/>
        <v>7.9824999999999993E-2</v>
      </c>
      <c r="H264" s="549">
        <f t="shared" si="72"/>
        <v>7.9824999999999993E-2</v>
      </c>
      <c r="I264" s="549">
        <f t="shared" si="72"/>
        <v>7.9824999999999993E-2</v>
      </c>
      <c r="J264" s="549">
        <f t="shared" si="72"/>
        <v>7.9824999999999993E-2</v>
      </c>
      <c r="K264" s="549">
        <f t="shared" si="72"/>
        <v>7.9824999999999993E-2</v>
      </c>
      <c r="L264" s="549">
        <f t="shared" si="72"/>
        <v>7.9824999999999993E-2</v>
      </c>
      <c r="M264" s="549">
        <f t="shared" si="72"/>
        <v>7.9824999999999993E-2</v>
      </c>
      <c r="N264" s="549">
        <f t="shared" si="72"/>
        <v>7.9824999999999993E-2</v>
      </c>
      <c r="O264" s="549">
        <f t="shared" si="72"/>
        <v>7.9824999999999993E-2</v>
      </c>
      <c r="P264" s="549">
        <f t="shared" si="72"/>
        <v>7.9824999999999993E-2</v>
      </c>
      <c r="Q264" s="549">
        <f t="shared" si="72"/>
        <v>7.9824999999999993E-2</v>
      </c>
      <c r="R264" s="549">
        <f t="shared" si="72"/>
        <v>7.9824999999999993E-2</v>
      </c>
      <c r="S264" s="549">
        <f t="shared" si="72"/>
        <v>7.9824999999999993E-2</v>
      </c>
      <c r="T264" s="549">
        <f t="shared" si="72"/>
        <v>7.9824999999999993E-2</v>
      </c>
      <c r="U264" s="549">
        <f t="shared" si="72"/>
        <v>7.9824999999999993E-2</v>
      </c>
      <c r="V264" s="549">
        <f t="shared" si="72"/>
        <v>7.9824999999999993E-2</v>
      </c>
      <c r="W264" s="544">
        <f t="shared" si="72"/>
        <v>1.5965000000000003</v>
      </c>
      <c r="X264" s="131">
        <f t="shared" si="72"/>
        <v>7.9825000000000007E-2</v>
      </c>
    </row>
    <row r="265" spans="1:24" s="358" customFormat="1">
      <c r="A265" s="129"/>
      <c r="B265" s="472" t="s">
        <v>146</v>
      </c>
      <c r="C265" s="530">
        <v>0.96618357487922713</v>
      </c>
      <c r="D265" s="530">
        <v>0.93351070036640305</v>
      </c>
      <c r="E265" s="530">
        <v>0.90194270566802237</v>
      </c>
      <c r="F265" s="530">
        <v>0.87144222769857238</v>
      </c>
      <c r="G265" s="530">
        <v>0.84197316685852419</v>
      </c>
      <c r="H265" s="530">
        <v>0.81350064430775282</v>
      </c>
      <c r="I265" s="530">
        <v>0.78599096068381913</v>
      </c>
      <c r="J265" s="530">
        <v>0.75941155621625056</v>
      </c>
      <c r="K265" s="530">
        <v>0.73373097218961414</v>
      </c>
      <c r="L265" s="530">
        <v>0.70891881370977217</v>
      </c>
      <c r="M265" s="530">
        <v>0.68494571372924851</v>
      </c>
      <c r="N265" s="530">
        <v>0.66178329828912896</v>
      </c>
      <c r="O265" s="530">
        <v>0.63940415293635666</v>
      </c>
      <c r="P265" s="530">
        <v>0.61778179027667302</v>
      </c>
      <c r="Q265" s="530">
        <v>0.59689061862480497</v>
      </c>
      <c r="R265" s="530">
        <v>0.57670591171478747</v>
      </c>
      <c r="S265" s="530">
        <v>0.55720377943457733</v>
      </c>
      <c r="T265" s="530">
        <v>0.53836113955031628</v>
      </c>
      <c r="U265" s="530">
        <v>0.52015569038677911</v>
      </c>
      <c r="V265" s="530">
        <v>0.50256588443167061</v>
      </c>
      <c r="W265" s="543"/>
      <c r="X265" s="531"/>
    </row>
    <row r="266" spans="1:24" s="358" customFormat="1">
      <c r="A266" s="135"/>
      <c r="B266" s="568" t="s">
        <v>1069</v>
      </c>
      <c r="C266" s="136">
        <f t="shared" ref="C266:V266" si="73">C265*C264</f>
        <v>7.7125603864734299E-2</v>
      </c>
      <c r="D266" s="136">
        <f t="shared" si="73"/>
        <v>7.4517491656748119E-2</v>
      </c>
      <c r="E266" s="136">
        <f t="shared" si="73"/>
        <v>7.1997576479949879E-2</v>
      </c>
      <c r="F266" s="136">
        <f t="shared" si="73"/>
        <v>6.9562875826038539E-2</v>
      </c>
      <c r="G266" s="136">
        <f t="shared" si="73"/>
        <v>6.7210508044481684E-2</v>
      </c>
      <c r="H266" s="136">
        <f t="shared" si="73"/>
        <v>6.4937688931866369E-2</v>
      </c>
      <c r="I266" s="136">
        <f t="shared" si="73"/>
        <v>6.2741728436585861E-2</v>
      </c>
      <c r="J266" s="136">
        <f t="shared" si="73"/>
        <v>6.0620027474962195E-2</v>
      </c>
      <c r="K266" s="136">
        <f t="shared" si="73"/>
        <v>5.8570074855035945E-2</v>
      </c>
      <c r="L266" s="136">
        <f t="shared" si="73"/>
        <v>5.6589444304382557E-2</v>
      </c>
      <c r="M266" s="136">
        <f t="shared" si="73"/>
        <v>5.4675791598437259E-2</v>
      </c>
      <c r="N266" s="136">
        <f t="shared" si="73"/>
        <v>5.2826851785929718E-2</v>
      </c>
      <c r="O266" s="136">
        <f t="shared" si="73"/>
        <v>5.1040436508144667E-2</v>
      </c>
      <c r="P266" s="136">
        <f t="shared" si="73"/>
        <v>4.9314431408835416E-2</v>
      </c>
      <c r="Q266" s="136">
        <f t="shared" si="73"/>
        <v>4.7646793631725054E-2</v>
      </c>
      <c r="R266" s="136">
        <f t="shared" si="73"/>
        <v>4.6035549402632908E-2</v>
      </c>
      <c r="S266" s="136">
        <f t="shared" si="73"/>
        <v>4.4478791693365133E-2</v>
      </c>
      <c r="T266" s="136">
        <f t="shared" si="73"/>
        <v>4.2974677964603997E-2</v>
      </c>
      <c r="U266" s="136">
        <f t="shared" si="73"/>
        <v>4.1521427985124641E-2</v>
      </c>
      <c r="V266" s="136">
        <f t="shared" si="73"/>
        <v>4.0117321724758105E-2</v>
      </c>
      <c r="W266" s="564">
        <f>SUM(C266:V266)</f>
        <v>1.1345050935783425</v>
      </c>
      <c r="X266" s="137"/>
    </row>
    <row r="267" spans="1:24" s="358" customFormat="1">
      <c r="A267" s="129" t="s">
        <v>387</v>
      </c>
      <c r="B267" s="138"/>
      <c r="C267" s="132"/>
      <c r="D267" s="132"/>
      <c r="E267" s="132"/>
      <c r="F267" s="132"/>
      <c r="G267" s="132"/>
      <c r="H267" s="132"/>
      <c r="I267" s="132"/>
      <c r="J267" s="132"/>
      <c r="K267" s="132"/>
      <c r="L267" s="132"/>
      <c r="M267" s="132"/>
      <c r="N267" s="132"/>
      <c r="O267" s="132"/>
      <c r="P267" s="132"/>
      <c r="Q267" s="132"/>
      <c r="R267" s="132"/>
      <c r="S267" s="132"/>
      <c r="T267" s="132"/>
      <c r="U267" s="132"/>
      <c r="V267" s="132"/>
      <c r="W267" s="544"/>
      <c r="X267" s="131"/>
    </row>
    <row r="268" spans="1:24" s="358" customFormat="1">
      <c r="A268" s="536" t="s">
        <v>816</v>
      </c>
      <c r="B268" s="138"/>
      <c r="C268" s="132"/>
      <c r="D268" s="132"/>
      <c r="E268" s="132"/>
      <c r="F268" s="132"/>
      <c r="G268" s="132"/>
      <c r="H268" s="132"/>
      <c r="I268" s="132"/>
      <c r="J268" s="132"/>
      <c r="K268" s="132"/>
      <c r="L268" s="132"/>
      <c r="M268" s="132"/>
      <c r="N268" s="132"/>
      <c r="O268" s="132"/>
      <c r="P268" s="132"/>
      <c r="Q268" s="132"/>
      <c r="R268" s="132"/>
      <c r="S268" s="132"/>
      <c r="T268" s="132"/>
      <c r="U268" s="132"/>
      <c r="V268" s="132"/>
      <c r="W268" s="544"/>
      <c r="X268" s="131"/>
    </row>
    <row r="269" spans="1:24" s="358" customFormat="1">
      <c r="A269" s="126"/>
      <c r="B269" s="134" t="s">
        <v>207</v>
      </c>
      <c r="C269" s="527">
        <f>'27. rMCZ specific costs'!R47</f>
        <v>0</v>
      </c>
      <c r="D269" s="527">
        <v>0</v>
      </c>
      <c r="E269" s="527">
        <v>0</v>
      </c>
      <c r="F269" s="527">
        <v>0</v>
      </c>
      <c r="G269" s="527">
        <v>0</v>
      </c>
      <c r="H269" s="527">
        <v>0</v>
      </c>
      <c r="I269" s="527">
        <v>0</v>
      </c>
      <c r="J269" s="527">
        <v>0</v>
      </c>
      <c r="K269" s="527">
        <v>0</v>
      </c>
      <c r="L269" s="527">
        <v>0</v>
      </c>
      <c r="M269" s="527">
        <v>0</v>
      </c>
      <c r="N269" s="527">
        <v>0</v>
      </c>
      <c r="O269" s="527">
        <v>0</v>
      </c>
      <c r="P269" s="527">
        <v>0</v>
      </c>
      <c r="Q269" s="527">
        <v>0</v>
      </c>
      <c r="R269" s="527">
        <v>0</v>
      </c>
      <c r="S269" s="527">
        <v>0</v>
      </c>
      <c r="T269" s="527">
        <v>0</v>
      </c>
      <c r="U269" s="527">
        <v>0</v>
      </c>
      <c r="V269" s="527">
        <v>0</v>
      </c>
      <c r="W269" s="543">
        <f>SUM(C269:V269)</f>
        <v>0</v>
      </c>
      <c r="X269" s="528">
        <f>W269/20</f>
        <v>0</v>
      </c>
    </row>
    <row r="270" spans="1:24" s="358" customFormat="1">
      <c r="A270" s="126"/>
      <c r="B270" s="134" t="s">
        <v>208</v>
      </c>
      <c r="C270" s="527">
        <f>'27. rMCZ specific costs'!$S$47</f>
        <v>7.9824999999999993E-2</v>
      </c>
      <c r="D270" s="527">
        <f>'27. rMCZ specific costs'!$S$47</f>
        <v>7.9824999999999993E-2</v>
      </c>
      <c r="E270" s="527">
        <f>'27. rMCZ specific costs'!$S$47</f>
        <v>7.9824999999999993E-2</v>
      </c>
      <c r="F270" s="527">
        <f>'27. rMCZ specific costs'!$S$47</f>
        <v>7.9824999999999993E-2</v>
      </c>
      <c r="G270" s="527">
        <f>'27. rMCZ specific costs'!$S$47</f>
        <v>7.9824999999999993E-2</v>
      </c>
      <c r="H270" s="527">
        <f>'27. rMCZ specific costs'!$S$47</f>
        <v>7.9824999999999993E-2</v>
      </c>
      <c r="I270" s="527">
        <f>'27. rMCZ specific costs'!$S$47</f>
        <v>7.9824999999999993E-2</v>
      </c>
      <c r="J270" s="527">
        <f>'27. rMCZ specific costs'!$S$47</f>
        <v>7.9824999999999993E-2</v>
      </c>
      <c r="K270" s="527">
        <f>'27. rMCZ specific costs'!$S$47</f>
        <v>7.9824999999999993E-2</v>
      </c>
      <c r="L270" s="527">
        <f>'27. rMCZ specific costs'!$S$47</f>
        <v>7.9824999999999993E-2</v>
      </c>
      <c r="M270" s="527">
        <f>'27. rMCZ specific costs'!$S$47</f>
        <v>7.9824999999999993E-2</v>
      </c>
      <c r="N270" s="527">
        <f>'27. rMCZ specific costs'!$S$47</f>
        <v>7.9824999999999993E-2</v>
      </c>
      <c r="O270" s="527">
        <f>'27. rMCZ specific costs'!$S$47</f>
        <v>7.9824999999999993E-2</v>
      </c>
      <c r="P270" s="527">
        <f>'27. rMCZ specific costs'!$S$47</f>
        <v>7.9824999999999993E-2</v>
      </c>
      <c r="Q270" s="527">
        <f>'27. rMCZ specific costs'!$S$47</f>
        <v>7.9824999999999993E-2</v>
      </c>
      <c r="R270" s="527">
        <f>'27. rMCZ specific costs'!$S$47</f>
        <v>7.9824999999999993E-2</v>
      </c>
      <c r="S270" s="527">
        <f>'27. rMCZ specific costs'!$S$47</f>
        <v>7.9824999999999993E-2</v>
      </c>
      <c r="T270" s="527">
        <f>'27. rMCZ specific costs'!$S$47</f>
        <v>7.9824999999999993E-2</v>
      </c>
      <c r="U270" s="527">
        <f>'27. rMCZ specific costs'!$S$47</f>
        <v>7.9824999999999993E-2</v>
      </c>
      <c r="V270" s="527">
        <f>'27. rMCZ specific costs'!$S$47</f>
        <v>7.9824999999999993E-2</v>
      </c>
      <c r="W270" s="543">
        <f>SUM(C270:V270)</f>
        <v>1.5965000000000003</v>
      </c>
      <c r="X270" s="528">
        <f>W270/20</f>
        <v>7.9825000000000007E-2</v>
      </c>
    </row>
    <row r="271" spans="1:24" s="358" customFormat="1">
      <c r="A271" s="126"/>
      <c r="B271" s="567" t="s">
        <v>144</v>
      </c>
      <c r="C271" s="549">
        <f t="shared" ref="C271:X271" si="74">SUM(C269:C270)</f>
        <v>7.9824999999999993E-2</v>
      </c>
      <c r="D271" s="549">
        <f t="shared" si="74"/>
        <v>7.9824999999999993E-2</v>
      </c>
      <c r="E271" s="549">
        <f t="shared" si="74"/>
        <v>7.9824999999999993E-2</v>
      </c>
      <c r="F271" s="549">
        <f t="shared" si="74"/>
        <v>7.9824999999999993E-2</v>
      </c>
      <c r="G271" s="549">
        <f t="shared" si="74"/>
        <v>7.9824999999999993E-2</v>
      </c>
      <c r="H271" s="549">
        <f t="shared" si="74"/>
        <v>7.9824999999999993E-2</v>
      </c>
      <c r="I271" s="549">
        <f t="shared" si="74"/>
        <v>7.9824999999999993E-2</v>
      </c>
      <c r="J271" s="549">
        <f t="shared" si="74"/>
        <v>7.9824999999999993E-2</v>
      </c>
      <c r="K271" s="549">
        <f t="shared" si="74"/>
        <v>7.9824999999999993E-2</v>
      </c>
      <c r="L271" s="549">
        <f t="shared" si="74"/>
        <v>7.9824999999999993E-2</v>
      </c>
      <c r="M271" s="549">
        <f t="shared" si="74"/>
        <v>7.9824999999999993E-2</v>
      </c>
      <c r="N271" s="549">
        <f t="shared" si="74"/>
        <v>7.9824999999999993E-2</v>
      </c>
      <c r="O271" s="549">
        <f t="shared" si="74"/>
        <v>7.9824999999999993E-2</v>
      </c>
      <c r="P271" s="549">
        <f t="shared" si="74"/>
        <v>7.9824999999999993E-2</v>
      </c>
      <c r="Q271" s="549">
        <f t="shared" si="74"/>
        <v>7.9824999999999993E-2</v>
      </c>
      <c r="R271" s="549">
        <f t="shared" si="74"/>
        <v>7.9824999999999993E-2</v>
      </c>
      <c r="S271" s="549">
        <f t="shared" si="74"/>
        <v>7.9824999999999993E-2</v>
      </c>
      <c r="T271" s="549">
        <f t="shared" si="74"/>
        <v>7.9824999999999993E-2</v>
      </c>
      <c r="U271" s="549">
        <f t="shared" si="74"/>
        <v>7.9824999999999993E-2</v>
      </c>
      <c r="V271" s="549">
        <f t="shared" si="74"/>
        <v>7.9824999999999993E-2</v>
      </c>
      <c r="W271" s="544">
        <f t="shared" si="74"/>
        <v>1.5965000000000003</v>
      </c>
      <c r="X271" s="131">
        <f t="shared" si="74"/>
        <v>7.9825000000000007E-2</v>
      </c>
    </row>
    <row r="272" spans="1:24" s="358" customFormat="1">
      <c r="A272" s="129"/>
      <c r="B272" s="472" t="s">
        <v>146</v>
      </c>
      <c r="C272" s="530">
        <v>0.96618357487922713</v>
      </c>
      <c r="D272" s="530">
        <v>0.93351070036640305</v>
      </c>
      <c r="E272" s="530">
        <v>0.90194270566802237</v>
      </c>
      <c r="F272" s="530">
        <v>0.87144222769857238</v>
      </c>
      <c r="G272" s="530">
        <v>0.84197316685852419</v>
      </c>
      <c r="H272" s="530">
        <v>0.81350064430775282</v>
      </c>
      <c r="I272" s="530">
        <v>0.78599096068381913</v>
      </c>
      <c r="J272" s="530">
        <v>0.75941155621625056</v>
      </c>
      <c r="K272" s="530">
        <v>0.73373097218961414</v>
      </c>
      <c r="L272" s="530">
        <v>0.70891881370977217</v>
      </c>
      <c r="M272" s="530">
        <v>0.68494571372924851</v>
      </c>
      <c r="N272" s="530">
        <v>0.66178329828912896</v>
      </c>
      <c r="O272" s="530">
        <v>0.63940415293635666</v>
      </c>
      <c r="P272" s="530">
        <v>0.61778179027667302</v>
      </c>
      <c r="Q272" s="530">
        <v>0.59689061862480497</v>
      </c>
      <c r="R272" s="530">
        <v>0.57670591171478747</v>
      </c>
      <c r="S272" s="530">
        <v>0.55720377943457733</v>
      </c>
      <c r="T272" s="530">
        <v>0.53836113955031628</v>
      </c>
      <c r="U272" s="530">
        <v>0.52015569038677911</v>
      </c>
      <c r="V272" s="530">
        <v>0.50256588443167061</v>
      </c>
      <c r="W272" s="543"/>
      <c r="X272" s="531"/>
    </row>
    <row r="273" spans="1:24" s="358" customFormat="1">
      <c r="A273" s="135"/>
      <c r="B273" s="568" t="s">
        <v>1069</v>
      </c>
      <c r="C273" s="136">
        <f t="shared" ref="C273:V273" si="75">C272*C271</f>
        <v>7.7125603864734299E-2</v>
      </c>
      <c r="D273" s="136">
        <f t="shared" si="75"/>
        <v>7.4517491656748119E-2</v>
      </c>
      <c r="E273" s="136">
        <f t="shared" si="75"/>
        <v>7.1997576479949879E-2</v>
      </c>
      <c r="F273" s="136">
        <f t="shared" si="75"/>
        <v>6.9562875826038539E-2</v>
      </c>
      <c r="G273" s="136">
        <f t="shared" si="75"/>
        <v>6.7210508044481684E-2</v>
      </c>
      <c r="H273" s="136">
        <f t="shared" si="75"/>
        <v>6.4937688931866369E-2</v>
      </c>
      <c r="I273" s="136">
        <f t="shared" si="75"/>
        <v>6.2741728436585861E-2</v>
      </c>
      <c r="J273" s="136">
        <f t="shared" si="75"/>
        <v>6.0620027474962195E-2</v>
      </c>
      <c r="K273" s="136">
        <f t="shared" si="75"/>
        <v>5.8570074855035945E-2</v>
      </c>
      <c r="L273" s="136">
        <f t="shared" si="75"/>
        <v>5.6589444304382557E-2</v>
      </c>
      <c r="M273" s="136">
        <f t="shared" si="75"/>
        <v>5.4675791598437259E-2</v>
      </c>
      <c r="N273" s="136">
        <f t="shared" si="75"/>
        <v>5.2826851785929718E-2</v>
      </c>
      <c r="O273" s="136">
        <f t="shared" si="75"/>
        <v>5.1040436508144667E-2</v>
      </c>
      <c r="P273" s="136">
        <f t="shared" si="75"/>
        <v>4.9314431408835416E-2</v>
      </c>
      <c r="Q273" s="136">
        <f t="shared" si="75"/>
        <v>4.7646793631725054E-2</v>
      </c>
      <c r="R273" s="136">
        <f t="shared" si="75"/>
        <v>4.6035549402632908E-2</v>
      </c>
      <c r="S273" s="136">
        <f t="shared" si="75"/>
        <v>4.4478791693365133E-2</v>
      </c>
      <c r="T273" s="136">
        <f t="shared" si="75"/>
        <v>4.2974677964603997E-2</v>
      </c>
      <c r="U273" s="136">
        <f t="shared" si="75"/>
        <v>4.1521427985124641E-2</v>
      </c>
      <c r="V273" s="136">
        <f t="shared" si="75"/>
        <v>4.0117321724758105E-2</v>
      </c>
      <c r="W273" s="564">
        <f>SUM(C273:V273)</f>
        <v>1.1345050935783425</v>
      </c>
      <c r="X273" s="137"/>
    </row>
    <row r="274" spans="1:24" s="358" customFormat="1">
      <c r="A274" s="129" t="s">
        <v>387</v>
      </c>
      <c r="B274" s="138"/>
      <c r="C274" s="132"/>
      <c r="D274" s="132"/>
      <c r="E274" s="132"/>
      <c r="F274" s="132"/>
      <c r="G274" s="132"/>
      <c r="H274" s="132"/>
      <c r="I274" s="132"/>
      <c r="J274" s="132"/>
      <c r="K274" s="132"/>
      <c r="L274" s="132"/>
      <c r="M274" s="132"/>
      <c r="N274" s="132"/>
      <c r="O274" s="132"/>
      <c r="P274" s="132"/>
      <c r="Q274" s="132"/>
      <c r="R274" s="132"/>
      <c r="S274" s="132"/>
      <c r="T274" s="132"/>
      <c r="U274" s="132"/>
      <c r="V274" s="132"/>
      <c r="W274" s="544"/>
      <c r="X274" s="131"/>
    </row>
    <row r="275" spans="1:24" s="358" customFormat="1">
      <c r="A275" s="536" t="s">
        <v>817</v>
      </c>
      <c r="B275" s="138"/>
      <c r="C275" s="132"/>
      <c r="D275" s="132"/>
      <c r="E275" s="132"/>
      <c r="F275" s="132"/>
      <c r="G275" s="132"/>
      <c r="H275" s="132"/>
      <c r="I275" s="132"/>
      <c r="J275" s="132"/>
      <c r="K275" s="132"/>
      <c r="L275" s="132"/>
      <c r="M275" s="132"/>
      <c r="N275" s="132"/>
      <c r="O275" s="132"/>
      <c r="P275" s="132"/>
      <c r="Q275" s="132"/>
      <c r="R275" s="132"/>
      <c r="S275" s="132"/>
      <c r="T275" s="132"/>
      <c r="U275" s="132"/>
      <c r="V275" s="132"/>
      <c r="W275" s="544"/>
      <c r="X275" s="131"/>
    </row>
    <row r="276" spans="1:24" s="358" customFormat="1">
      <c r="A276" s="126"/>
      <c r="B276" s="134" t="s">
        <v>207</v>
      </c>
      <c r="C276" s="527">
        <f>'27. rMCZ specific costs'!R48</f>
        <v>0</v>
      </c>
      <c r="D276" s="527">
        <v>0</v>
      </c>
      <c r="E276" s="527">
        <v>0</v>
      </c>
      <c r="F276" s="527">
        <v>0</v>
      </c>
      <c r="G276" s="527">
        <v>0</v>
      </c>
      <c r="H276" s="527">
        <v>0</v>
      </c>
      <c r="I276" s="527">
        <v>0</v>
      </c>
      <c r="J276" s="527">
        <v>0</v>
      </c>
      <c r="K276" s="527">
        <v>0</v>
      </c>
      <c r="L276" s="527">
        <v>0</v>
      </c>
      <c r="M276" s="527">
        <v>0</v>
      </c>
      <c r="N276" s="527">
        <v>0</v>
      </c>
      <c r="O276" s="527">
        <v>0</v>
      </c>
      <c r="P276" s="527">
        <v>0</v>
      </c>
      <c r="Q276" s="527">
        <v>0</v>
      </c>
      <c r="R276" s="527">
        <v>0</v>
      </c>
      <c r="S276" s="527">
        <v>0</v>
      </c>
      <c r="T276" s="527">
        <v>0</v>
      </c>
      <c r="U276" s="527">
        <v>0</v>
      </c>
      <c r="V276" s="527">
        <v>0</v>
      </c>
      <c r="W276" s="543">
        <f>SUM(C276:V276)</f>
        <v>0</v>
      </c>
      <c r="X276" s="528">
        <f>W276/20</f>
        <v>0</v>
      </c>
    </row>
    <row r="277" spans="1:24" s="358" customFormat="1">
      <c r="A277" s="126"/>
      <c r="B277" s="134" t="s">
        <v>208</v>
      </c>
      <c r="C277" s="527">
        <f>'27. rMCZ specific costs'!$S$48</f>
        <v>7.9824999999999993E-2</v>
      </c>
      <c r="D277" s="527">
        <f>'27. rMCZ specific costs'!$S$48</f>
        <v>7.9824999999999993E-2</v>
      </c>
      <c r="E277" s="527">
        <f>'27. rMCZ specific costs'!$S$48</f>
        <v>7.9824999999999993E-2</v>
      </c>
      <c r="F277" s="527">
        <f>'27. rMCZ specific costs'!$S$48</f>
        <v>7.9824999999999993E-2</v>
      </c>
      <c r="G277" s="527">
        <f>'27. rMCZ specific costs'!$S$48</f>
        <v>7.9824999999999993E-2</v>
      </c>
      <c r="H277" s="527">
        <f>'27. rMCZ specific costs'!$S$48</f>
        <v>7.9824999999999993E-2</v>
      </c>
      <c r="I277" s="527">
        <f>'27. rMCZ specific costs'!$S$48</f>
        <v>7.9824999999999993E-2</v>
      </c>
      <c r="J277" s="527">
        <f>'27. rMCZ specific costs'!$S$48</f>
        <v>7.9824999999999993E-2</v>
      </c>
      <c r="K277" s="527">
        <f>'27. rMCZ specific costs'!$S$48</f>
        <v>7.9824999999999993E-2</v>
      </c>
      <c r="L277" s="527">
        <f>'27. rMCZ specific costs'!$S$48</f>
        <v>7.9824999999999993E-2</v>
      </c>
      <c r="M277" s="527">
        <f>'27. rMCZ specific costs'!$S$48</f>
        <v>7.9824999999999993E-2</v>
      </c>
      <c r="N277" s="527">
        <f>'27. rMCZ specific costs'!$S$48</f>
        <v>7.9824999999999993E-2</v>
      </c>
      <c r="O277" s="527">
        <f>'27. rMCZ specific costs'!$S$48</f>
        <v>7.9824999999999993E-2</v>
      </c>
      <c r="P277" s="527">
        <f>'27. rMCZ specific costs'!$S$48</f>
        <v>7.9824999999999993E-2</v>
      </c>
      <c r="Q277" s="527">
        <f>'27. rMCZ specific costs'!$S$48</f>
        <v>7.9824999999999993E-2</v>
      </c>
      <c r="R277" s="527">
        <f>'27. rMCZ specific costs'!$S$48</f>
        <v>7.9824999999999993E-2</v>
      </c>
      <c r="S277" s="527">
        <f>'27. rMCZ specific costs'!$S$48</f>
        <v>7.9824999999999993E-2</v>
      </c>
      <c r="T277" s="527">
        <f>'27. rMCZ specific costs'!$S$48</f>
        <v>7.9824999999999993E-2</v>
      </c>
      <c r="U277" s="527">
        <f>'27. rMCZ specific costs'!$S$48</f>
        <v>7.9824999999999993E-2</v>
      </c>
      <c r="V277" s="527">
        <f>'27. rMCZ specific costs'!$S$48</f>
        <v>7.9824999999999993E-2</v>
      </c>
      <c r="W277" s="543">
        <f>SUM(C277:V277)</f>
        <v>1.5965000000000003</v>
      </c>
      <c r="X277" s="528">
        <f>W277/20</f>
        <v>7.9825000000000007E-2</v>
      </c>
    </row>
    <row r="278" spans="1:24" s="358" customFormat="1">
      <c r="A278" s="126"/>
      <c r="B278" s="567" t="s">
        <v>144</v>
      </c>
      <c r="C278" s="549">
        <f t="shared" ref="C278:X278" si="76">SUM(C276:C277)</f>
        <v>7.9824999999999993E-2</v>
      </c>
      <c r="D278" s="549">
        <f t="shared" si="76"/>
        <v>7.9824999999999993E-2</v>
      </c>
      <c r="E278" s="549">
        <f t="shared" si="76"/>
        <v>7.9824999999999993E-2</v>
      </c>
      <c r="F278" s="549">
        <f t="shared" si="76"/>
        <v>7.9824999999999993E-2</v>
      </c>
      <c r="G278" s="549">
        <f t="shared" si="76"/>
        <v>7.9824999999999993E-2</v>
      </c>
      <c r="H278" s="549">
        <f t="shared" si="76"/>
        <v>7.9824999999999993E-2</v>
      </c>
      <c r="I278" s="549">
        <f t="shared" si="76"/>
        <v>7.9824999999999993E-2</v>
      </c>
      <c r="J278" s="549">
        <f t="shared" si="76"/>
        <v>7.9824999999999993E-2</v>
      </c>
      <c r="K278" s="549">
        <f t="shared" si="76"/>
        <v>7.9824999999999993E-2</v>
      </c>
      <c r="L278" s="549">
        <f t="shared" si="76"/>
        <v>7.9824999999999993E-2</v>
      </c>
      <c r="M278" s="549">
        <f t="shared" si="76"/>
        <v>7.9824999999999993E-2</v>
      </c>
      <c r="N278" s="549">
        <f t="shared" si="76"/>
        <v>7.9824999999999993E-2</v>
      </c>
      <c r="O278" s="549">
        <f t="shared" si="76"/>
        <v>7.9824999999999993E-2</v>
      </c>
      <c r="P278" s="549">
        <f t="shared" si="76"/>
        <v>7.9824999999999993E-2</v>
      </c>
      <c r="Q278" s="549">
        <f t="shared" si="76"/>
        <v>7.9824999999999993E-2</v>
      </c>
      <c r="R278" s="549">
        <f t="shared" si="76"/>
        <v>7.9824999999999993E-2</v>
      </c>
      <c r="S278" s="549">
        <f t="shared" si="76"/>
        <v>7.9824999999999993E-2</v>
      </c>
      <c r="T278" s="549">
        <f t="shared" si="76"/>
        <v>7.9824999999999993E-2</v>
      </c>
      <c r="U278" s="549">
        <f t="shared" si="76"/>
        <v>7.9824999999999993E-2</v>
      </c>
      <c r="V278" s="549">
        <f t="shared" si="76"/>
        <v>7.9824999999999993E-2</v>
      </c>
      <c r="W278" s="544">
        <f t="shared" si="76"/>
        <v>1.5965000000000003</v>
      </c>
      <c r="X278" s="131">
        <f t="shared" si="76"/>
        <v>7.9825000000000007E-2</v>
      </c>
    </row>
    <row r="279" spans="1:24" s="358" customFormat="1">
      <c r="A279" s="129"/>
      <c r="B279" s="472" t="s">
        <v>146</v>
      </c>
      <c r="C279" s="530">
        <v>0.96618357487922713</v>
      </c>
      <c r="D279" s="530">
        <v>0.93351070036640305</v>
      </c>
      <c r="E279" s="530">
        <v>0.90194270566802237</v>
      </c>
      <c r="F279" s="530">
        <v>0.87144222769857238</v>
      </c>
      <c r="G279" s="530">
        <v>0.84197316685852419</v>
      </c>
      <c r="H279" s="530">
        <v>0.81350064430775282</v>
      </c>
      <c r="I279" s="530">
        <v>0.78599096068381913</v>
      </c>
      <c r="J279" s="530">
        <v>0.75941155621625056</v>
      </c>
      <c r="K279" s="530">
        <v>0.73373097218961414</v>
      </c>
      <c r="L279" s="530">
        <v>0.70891881370977217</v>
      </c>
      <c r="M279" s="530">
        <v>0.68494571372924851</v>
      </c>
      <c r="N279" s="530">
        <v>0.66178329828912896</v>
      </c>
      <c r="O279" s="530">
        <v>0.63940415293635666</v>
      </c>
      <c r="P279" s="530">
        <v>0.61778179027667302</v>
      </c>
      <c r="Q279" s="530">
        <v>0.59689061862480497</v>
      </c>
      <c r="R279" s="530">
        <v>0.57670591171478747</v>
      </c>
      <c r="S279" s="530">
        <v>0.55720377943457733</v>
      </c>
      <c r="T279" s="530">
        <v>0.53836113955031628</v>
      </c>
      <c r="U279" s="530">
        <v>0.52015569038677911</v>
      </c>
      <c r="V279" s="530">
        <v>0.50256588443167061</v>
      </c>
      <c r="W279" s="543"/>
      <c r="X279" s="531"/>
    </row>
    <row r="280" spans="1:24" s="358" customFormat="1">
      <c r="A280" s="135"/>
      <c r="B280" s="568" t="s">
        <v>1069</v>
      </c>
      <c r="C280" s="136">
        <f t="shared" ref="C280:V280" si="77">C279*C278</f>
        <v>7.7125603864734299E-2</v>
      </c>
      <c r="D280" s="136">
        <f t="shared" si="77"/>
        <v>7.4517491656748119E-2</v>
      </c>
      <c r="E280" s="136">
        <f t="shared" si="77"/>
        <v>7.1997576479949879E-2</v>
      </c>
      <c r="F280" s="136">
        <f t="shared" si="77"/>
        <v>6.9562875826038539E-2</v>
      </c>
      <c r="G280" s="136">
        <f t="shared" si="77"/>
        <v>6.7210508044481684E-2</v>
      </c>
      <c r="H280" s="136">
        <f t="shared" si="77"/>
        <v>6.4937688931866369E-2</v>
      </c>
      <c r="I280" s="136">
        <f t="shared" si="77"/>
        <v>6.2741728436585861E-2</v>
      </c>
      <c r="J280" s="136">
        <f t="shared" si="77"/>
        <v>6.0620027474962195E-2</v>
      </c>
      <c r="K280" s="136">
        <f t="shared" si="77"/>
        <v>5.8570074855035945E-2</v>
      </c>
      <c r="L280" s="136">
        <f t="shared" si="77"/>
        <v>5.6589444304382557E-2</v>
      </c>
      <c r="M280" s="136">
        <f t="shared" si="77"/>
        <v>5.4675791598437259E-2</v>
      </c>
      <c r="N280" s="136">
        <f t="shared" si="77"/>
        <v>5.2826851785929718E-2</v>
      </c>
      <c r="O280" s="136">
        <f t="shared" si="77"/>
        <v>5.1040436508144667E-2</v>
      </c>
      <c r="P280" s="136">
        <f t="shared" si="77"/>
        <v>4.9314431408835416E-2</v>
      </c>
      <c r="Q280" s="136">
        <f t="shared" si="77"/>
        <v>4.7646793631725054E-2</v>
      </c>
      <c r="R280" s="136">
        <f t="shared" si="77"/>
        <v>4.6035549402632908E-2</v>
      </c>
      <c r="S280" s="136">
        <f t="shared" si="77"/>
        <v>4.4478791693365133E-2</v>
      </c>
      <c r="T280" s="136">
        <f t="shared" si="77"/>
        <v>4.2974677964603997E-2</v>
      </c>
      <c r="U280" s="136">
        <f t="shared" si="77"/>
        <v>4.1521427985124641E-2</v>
      </c>
      <c r="V280" s="136">
        <f t="shared" si="77"/>
        <v>4.0117321724758105E-2</v>
      </c>
      <c r="W280" s="564">
        <f>SUM(C280:V280)</f>
        <v>1.1345050935783425</v>
      </c>
      <c r="X280" s="137"/>
    </row>
    <row r="281" spans="1:24" s="358" customFormat="1">
      <c r="A281" s="129" t="s">
        <v>387</v>
      </c>
      <c r="B281" s="138"/>
      <c r="C281" s="132"/>
      <c r="D281" s="132"/>
      <c r="E281" s="132"/>
      <c r="F281" s="132"/>
      <c r="G281" s="132"/>
      <c r="H281" s="132"/>
      <c r="I281" s="132"/>
      <c r="J281" s="132"/>
      <c r="K281" s="132"/>
      <c r="L281" s="132"/>
      <c r="M281" s="132"/>
      <c r="N281" s="132"/>
      <c r="O281" s="132"/>
      <c r="P281" s="132"/>
      <c r="Q281" s="132"/>
      <c r="R281" s="132"/>
      <c r="S281" s="132"/>
      <c r="T281" s="132"/>
      <c r="U281" s="132"/>
      <c r="V281" s="132"/>
      <c r="W281" s="544"/>
      <c r="X281" s="131"/>
    </row>
    <row r="282" spans="1:24" s="358" customFormat="1">
      <c r="A282" s="536" t="s">
        <v>818</v>
      </c>
      <c r="B282" s="138"/>
      <c r="C282" s="132"/>
      <c r="D282" s="132"/>
      <c r="E282" s="132"/>
      <c r="F282" s="132"/>
      <c r="G282" s="132"/>
      <c r="H282" s="132"/>
      <c r="I282" s="132"/>
      <c r="J282" s="132"/>
      <c r="K282" s="132"/>
      <c r="L282" s="132"/>
      <c r="M282" s="132"/>
      <c r="N282" s="132"/>
      <c r="O282" s="132"/>
      <c r="P282" s="132"/>
      <c r="Q282" s="132"/>
      <c r="R282" s="132"/>
      <c r="S282" s="132"/>
      <c r="T282" s="132"/>
      <c r="U282" s="132"/>
      <c r="V282" s="132"/>
      <c r="W282" s="544"/>
      <c r="X282" s="131"/>
    </row>
    <row r="283" spans="1:24" s="358" customFormat="1">
      <c r="A283" s="126"/>
      <c r="B283" s="134" t="s">
        <v>207</v>
      </c>
      <c r="C283" s="527">
        <f>'27. rMCZ specific costs'!R49</f>
        <v>0</v>
      </c>
      <c r="D283" s="527">
        <v>0</v>
      </c>
      <c r="E283" s="527">
        <v>0</v>
      </c>
      <c r="F283" s="527">
        <v>0</v>
      </c>
      <c r="G283" s="527">
        <v>0</v>
      </c>
      <c r="H283" s="527">
        <v>0</v>
      </c>
      <c r="I283" s="527">
        <v>0</v>
      </c>
      <c r="J283" s="527">
        <v>0</v>
      </c>
      <c r="K283" s="527">
        <v>0</v>
      </c>
      <c r="L283" s="527">
        <v>0</v>
      </c>
      <c r="M283" s="527">
        <v>0</v>
      </c>
      <c r="N283" s="527">
        <v>0</v>
      </c>
      <c r="O283" s="527">
        <v>0</v>
      </c>
      <c r="P283" s="527">
        <v>0</v>
      </c>
      <c r="Q283" s="527">
        <v>0</v>
      </c>
      <c r="R283" s="527">
        <v>0</v>
      </c>
      <c r="S283" s="527">
        <v>0</v>
      </c>
      <c r="T283" s="527">
        <v>0</v>
      </c>
      <c r="U283" s="527">
        <v>0</v>
      </c>
      <c r="V283" s="527">
        <v>0</v>
      </c>
      <c r="W283" s="543">
        <f>SUM(C283:V283)</f>
        <v>0</v>
      </c>
      <c r="X283" s="528">
        <f>W283/20</f>
        <v>0</v>
      </c>
    </row>
    <row r="284" spans="1:24" s="358" customFormat="1">
      <c r="A284" s="126"/>
      <c r="B284" s="134" t="s">
        <v>208</v>
      </c>
      <c r="C284" s="527">
        <f>'27. rMCZ specific costs'!$S$49</f>
        <v>7.9824999999999993E-2</v>
      </c>
      <c r="D284" s="527">
        <f>'27. rMCZ specific costs'!$S$49</f>
        <v>7.9824999999999993E-2</v>
      </c>
      <c r="E284" s="527">
        <f>'27. rMCZ specific costs'!$S$49</f>
        <v>7.9824999999999993E-2</v>
      </c>
      <c r="F284" s="527">
        <f>'27. rMCZ specific costs'!$S$49</f>
        <v>7.9824999999999993E-2</v>
      </c>
      <c r="G284" s="527">
        <f>'27. rMCZ specific costs'!$S$49</f>
        <v>7.9824999999999993E-2</v>
      </c>
      <c r="H284" s="527">
        <f>'27. rMCZ specific costs'!$S$49</f>
        <v>7.9824999999999993E-2</v>
      </c>
      <c r="I284" s="527">
        <f>'27. rMCZ specific costs'!$S$49</f>
        <v>7.9824999999999993E-2</v>
      </c>
      <c r="J284" s="527">
        <f>'27. rMCZ specific costs'!$S$49</f>
        <v>7.9824999999999993E-2</v>
      </c>
      <c r="K284" s="527">
        <f>'27. rMCZ specific costs'!$S$49</f>
        <v>7.9824999999999993E-2</v>
      </c>
      <c r="L284" s="527">
        <f>'27. rMCZ specific costs'!$S$49</f>
        <v>7.9824999999999993E-2</v>
      </c>
      <c r="M284" s="527">
        <f>'27. rMCZ specific costs'!$S$49</f>
        <v>7.9824999999999993E-2</v>
      </c>
      <c r="N284" s="527">
        <f>'27. rMCZ specific costs'!$S$49</f>
        <v>7.9824999999999993E-2</v>
      </c>
      <c r="O284" s="527">
        <f>'27. rMCZ specific costs'!$S$49</f>
        <v>7.9824999999999993E-2</v>
      </c>
      <c r="P284" s="527">
        <f>'27. rMCZ specific costs'!$S$49</f>
        <v>7.9824999999999993E-2</v>
      </c>
      <c r="Q284" s="527">
        <f>'27. rMCZ specific costs'!$S$49</f>
        <v>7.9824999999999993E-2</v>
      </c>
      <c r="R284" s="527">
        <f>'27. rMCZ specific costs'!$S$49</f>
        <v>7.9824999999999993E-2</v>
      </c>
      <c r="S284" s="527">
        <f>'27. rMCZ specific costs'!$S$49</f>
        <v>7.9824999999999993E-2</v>
      </c>
      <c r="T284" s="527">
        <f>'27. rMCZ specific costs'!$S$49</f>
        <v>7.9824999999999993E-2</v>
      </c>
      <c r="U284" s="527">
        <f>'27. rMCZ specific costs'!$S$49</f>
        <v>7.9824999999999993E-2</v>
      </c>
      <c r="V284" s="527">
        <f>'27. rMCZ specific costs'!$S$49</f>
        <v>7.9824999999999993E-2</v>
      </c>
      <c r="W284" s="543">
        <f>SUM(C284:V284)</f>
        <v>1.5965000000000003</v>
      </c>
      <c r="X284" s="528">
        <f>W284/20</f>
        <v>7.9825000000000007E-2</v>
      </c>
    </row>
    <row r="285" spans="1:24" s="358" customFormat="1">
      <c r="A285" s="126"/>
      <c r="B285" s="567" t="s">
        <v>144</v>
      </c>
      <c r="C285" s="549">
        <f t="shared" ref="C285:X285" si="78">SUM(C283:C284)</f>
        <v>7.9824999999999993E-2</v>
      </c>
      <c r="D285" s="549">
        <f t="shared" si="78"/>
        <v>7.9824999999999993E-2</v>
      </c>
      <c r="E285" s="549">
        <f t="shared" si="78"/>
        <v>7.9824999999999993E-2</v>
      </c>
      <c r="F285" s="549">
        <f t="shared" si="78"/>
        <v>7.9824999999999993E-2</v>
      </c>
      <c r="G285" s="549">
        <f t="shared" si="78"/>
        <v>7.9824999999999993E-2</v>
      </c>
      <c r="H285" s="549">
        <f t="shared" si="78"/>
        <v>7.9824999999999993E-2</v>
      </c>
      <c r="I285" s="549">
        <f t="shared" si="78"/>
        <v>7.9824999999999993E-2</v>
      </c>
      <c r="J285" s="549">
        <f t="shared" si="78"/>
        <v>7.9824999999999993E-2</v>
      </c>
      <c r="K285" s="549">
        <f t="shared" si="78"/>
        <v>7.9824999999999993E-2</v>
      </c>
      <c r="L285" s="549">
        <f t="shared" si="78"/>
        <v>7.9824999999999993E-2</v>
      </c>
      <c r="M285" s="549">
        <f t="shared" si="78"/>
        <v>7.9824999999999993E-2</v>
      </c>
      <c r="N285" s="549">
        <f t="shared" si="78"/>
        <v>7.9824999999999993E-2</v>
      </c>
      <c r="O285" s="549">
        <f t="shared" si="78"/>
        <v>7.9824999999999993E-2</v>
      </c>
      <c r="P285" s="549">
        <f t="shared" si="78"/>
        <v>7.9824999999999993E-2</v>
      </c>
      <c r="Q285" s="549">
        <f t="shared" si="78"/>
        <v>7.9824999999999993E-2</v>
      </c>
      <c r="R285" s="549">
        <f t="shared" si="78"/>
        <v>7.9824999999999993E-2</v>
      </c>
      <c r="S285" s="549">
        <f t="shared" si="78"/>
        <v>7.9824999999999993E-2</v>
      </c>
      <c r="T285" s="549">
        <f t="shared" si="78"/>
        <v>7.9824999999999993E-2</v>
      </c>
      <c r="U285" s="549">
        <f t="shared" si="78"/>
        <v>7.9824999999999993E-2</v>
      </c>
      <c r="V285" s="549">
        <f t="shared" si="78"/>
        <v>7.9824999999999993E-2</v>
      </c>
      <c r="W285" s="544">
        <f t="shared" si="78"/>
        <v>1.5965000000000003</v>
      </c>
      <c r="X285" s="131">
        <f t="shared" si="78"/>
        <v>7.9825000000000007E-2</v>
      </c>
    </row>
    <row r="286" spans="1:24" s="358" customFormat="1">
      <c r="A286" s="129"/>
      <c r="B286" s="472" t="s">
        <v>146</v>
      </c>
      <c r="C286" s="530">
        <v>0.96618357487922713</v>
      </c>
      <c r="D286" s="530">
        <v>0.93351070036640305</v>
      </c>
      <c r="E286" s="530">
        <v>0.90194270566802237</v>
      </c>
      <c r="F286" s="530">
        <v>0.87144222769857238</v>
      </c>
      <c r="G286" s="530">
        <v>0.84197316685852419</v>
      </c>
      <c r="H286" s="530">
        <v>0.81350064430775282</v>
      </c>
      <c r="I286" s="530">
        <v>0.78599096068381913</v>
      </c>
      <c r="J286" s="530">
        <v>0.75941155621625056</v>
      </c>
      <c r="K286" s="530">
        <v>0.73373097218961414</v>
      </c>
      <c r="L286" s="530">
        <v>0.70891881370977217</v>
      </c>
      <c r="M286" s="530">
        <v>0.68494571372924851</v>
      </c>
      <c r="N286" s="530">
        <v>0.66178329828912896</v>
      </c>
      <c r="O286" s="530">
        <v>0.63940415293635666</v>
      </c>
      <c r="P286" s="530">
        <v>0.61778179027667302</v>
      </c>
      <c r="Q286" s="530">
        <v>0.59689061862480497</v>
      </c>
      <c r="R286" s="530">
        <v>0.57670591171478747</v>
      </c>
      <c r="S286" s="530">
        <v>0.55720377943457733</v>
      </c>
      <c r="T286" s="530">
        <v>0.53836113955031628</v>
      </c>
      <c r="U286" s="530">
        <v>0.52015569038677911</v>
      </c>
      <c r="V286" s="530">
        <v>0.50256588443167061</v>
      </c>
      <c r="W286" s="543"/>
      <c r="X286" s="531"/>
    </row>
    <row r="287" spans="1:24" s="358" customFormat="1">
      <c r="A287" s="135"/>
      <c r="B287" s="568" t="s">
        <v>1069</v>
      </c>
      <c r="C287" s="136">
        <f t="shared" ref="C287:V287" si="79">C286*C285</f>
        <v>7.7125603864734299E-2</v>
      </c>
      <c r="D287" s="136">
        <f t="shared" si="79"/>
        <v>7.4517491656748119E-2</v>
      </c>
      <c r="E287" s="136">
        <f t="shared" si="79"/>
        <v>7.1997576479949879E-2</v>
      </c>
      <c r="F287" s="136">
        <f t="shared" si="79"/>
        <v>6.9562875826038539E-2</v>
      </c>
      <c r="G287" s="136">
        <f t="shared" si="79"/>
        <v>6.7210508044481684E-2</v>
      </c>
      <c r="H287" s="136">
        <f t="shared" si="79"/>
        <v>6.4937688931866369E-2</v>
      </c>
      <c r="I287" s="136">
        <f t="shared" si="79"/>
        <v>6.2741728436585861E-2</v>
      </c>
      <c r="J287" s="136">
        <f t="shared" si="79"/>
        <v>6.0620027474962195E-2</v>
      </c>
      <c r="K287" s="136">
        <f t="shared" si="79"/>
        <v>5.8570074855035945E-2</v>
      </c>
      <c r="L287" s="136">
        <f t="shared" si="79"/>
        <v>5.6589444304382557E-2</v>
      </c>
      <c r="M287" s="136">
        <f t="shared" si="79"/>
        <v>5.4675791598437259E-2</v>
      </c>
      <c r="N287" s="136">
        <f t="shared" si="79"/>
        <v>5.2826851785929718E-2</v>
      </c>
      <c r="O287" s="136">
        <f t="shared" si="79"/>
        <v>5.1040436508144667E-2</v>
      </c>
      <c r="P287" s="136">
        <f t="shared" si="79"/>
        <v>4.9314431408835416E-2</v>
      </c>
      <c r="Q287" s="136">
        <f t="shared" si="79"/>
        <v>4.7646793631725054E-2</v>
      </c>
      <c r="R287" s="136">
        <f t="shared" si="79"/>
        <v>4.6035549402632908E-2</v>
      </c>
      <c r="S287" s="136">
        <f t="shared" si="79"/>
        <v>4.4478791693365133E-2</v>
      </c>
      <c r="T287" s="136">
        <f t="shared" si="79"/>
        <v>4.2974677964603997E-2</v>
      </c>
      <c r="U287" s="136">
        <f t="shared" si="79"/>
        <v>4.1521427985124641E-2</v>
      </c>
      <c r="V287" s="136">
        <f t="shared" si="79"/>
        <v>4.0117321724758105E-2</v>
      </c>
      <c r="W287" s="564">
        <f>SUM(C287:V287)</f>
        <v>1.1345050935783425</v>
      </c>
      <c r="X287" s="137"/>
    </row>
    <row r="288" spans="1:24" s="358" customFormat="1">
      <c r="A288" s="129" t="s">
        <v>387</v>
      </c>
      <c r="B288" s="138"/>
      <c r="C288" s="132"/>
      <c r="D288" s="132"/>
      <c r="E288" s="132"/>
      <c r="F288" s="132"/>
      <c r="G288" s="132"/>
      <c r="H288" s="132"/>
      <c r="I288" s="132"/>
      <c r="J288" s="132"/>
      <c r="K288" s="132"/>
      <c r="L288" s="132"/>
      <c r="M288" s="132"/>
      <c r="N288" s="132"/>
      <c r="O288" s="132"/>
      <c r="P288" s="132"/>
      <c r="Q288" s="132"/>
      <c r="R288" s="132"/>
      <c r="S288" s="132"/>
      <c r="T288" s="132"/>
      <c r="U288" s="132"/>
      <c r="V288" s="132"/>
      <c r="W288" s="544"/>
      <c r="X288" s="131"/>
    </row>
    <row r="289" spans="1:24" s="358" customFormat="1">
      <c r="A289" s="536" t="s">
        <v>842</v>
      </c>
      <c r="B289" s="138"/>
      <c r="C289" s="132"/>
      <c r="D289" s="132"/>
      <c r="E289" s="132"/>
      <c r="F289" s="132"/>
      <c r="G289" s="132"/>
      <c r="H289" s="132"/>
      <c r="I289" s="132"/>
      <c r="J289" s="132"/>
      <c r="K289" s="132"/>
      <c r="L289" s="132"/>
      <c r="M289" s="132"/>
      <c r="N289" s="132"/>
      <c r="O289" s="132"/>
      <c r="P289" s="132"/>
      <c r="Q289" s="132"/>
      <c r="R289" s="132"/>
      <c r="S289" s="132"/>
      <c r="T289" s="132"/>
      <c r="U289" s="132"/>
      <c r="V289" s="132"/>
      <c r="W289" s="544"/>
      <c r="X289" s="131"/>
    </row>
    <row r="290" spans="1:24" s="358" customFormat="1">
      <c r="A290" s="126"/>
      <c r="B290" s="134" t="s">
        <v>207</v>
      </c>
      <c r="C290" s="527">
        <f>'27. rMCZ specific costs'!R50</f>
        <v>0</v>
      </c>
      <c r="D290" s="527">
        <v>0</v>
      </c>
      <c r="E290" s="527">
        <v>0</v>
      </c>
      <c r="F290" s="527">
        <v>0</v>
      </c>
      <c r="G290" s="527">
        <v>0</v>
      </c>
      <c r="H290" s="527">
        <v>0</v>
      </c>
      <c r="I290" s="527">
        <v>0</v>
      </c>
      <c r="J290" s="527">
        <v>0</v>
      </c>
      <c r="K290" s="527">
        <v>0</v>
      </c>
      <c r="L290" s="527">
        <v>0</v>
      </c>
      <c r="M290" s="527">
        <v>0</v>
      </c>
      <c r="N290" s="527">
        <v>0</v>
      </c>
      <c r="O290" s="527">
        <v>0</v>
      </c>
      <c r="P290" s="527">
        <v>0</v>
      </c>
      <c r="Q290" s="527">
        <v>0</v>
      </c>
      <c r="R290" s="527">
        <v>0</v>
      </c>
      <c r="S290" s="527">
        <v>0</v>
      </c>
      <c r="T290" s="527">
        <v>0</v>
      </c>
      <c r="U290" s="527">
        <v>0</v>
      </c>
      <c r="V290" s="527">
        <v>0</v>
      </c>
      <c r="W290" s="543">
        <f>SUM(C290:V290)</f>
        <v>0</v>
      </c>
      <c r="X290" s="528">
        <f>W290/20</f>
        <v>0</v>
      </c>
    </row>
    <row r="291" spans="1:24" s="358" customFormat="1">
      <c r="A291" s="126"/>
      <c r="B291" s="134" t="s">
        <v>208</v>
      </c>
      <c r="C291" s="527">
        <f>'27. rMCZ specific costs'!$S$50</f>
        <v>7.9824999999999993E-2</v>
      </c>
      <c r="D291" s="527">
        <f>'27. rMCZ specific costs'!$S$50</f>
        <v>7.9824999999999993E-2</v>
      </c>
      <c r="E291" s="527">
        <f>'27. rMCZ specific costs'!$S$50</f>
        <v>7.9824999999999993E-2</v>
      </c>
      <c r="F291" s="527">
        <f>'27. rMCZ specific costs'!$S$50</f>
        <v>7.9824999999999993E-2</v>
      </c>
      <c r="G291" s="527">
        <f>'27. rMCZ specific costs'!$S$50</f>
        <v>7.9824999999999993E-2</v>
      </c>
      <c r="H291" s="527">
        <f>'27. rMCZ specific costs'!$S$50</f>
        <v>7.9824999999999993E-2</v>
      </c>
      <c r="I291" s="527">
        <f>'27. rMCZ specific costs'!$S$50</f>
        <v>7.9824999999999993E-2</v>
      </c>
      <c r="J291" s="527">
        <f>'27. rMCZ specific costs'!$S$50</f>
        <v>7.9824999999999993E-2</v>
      </c>
      <c r="K291" s="527">
        <f>'27. rMCZ specific costs'!$S$50</f>
        <v>7.9824999999999993E-2</v>
      </c>
      <c r="L291" s="527">
        <f>'27. rMCZ specific costs'!$S$50</f>
        <v>7.9824999999999993E-2</v>
      </c>
      <c r="M291" s="527">
        <f>'27. rMCZ specific costs'!$S$50</f>
        <v>7.9824999999999993E-2</v>
      </c>
      <c r="N291" s="527">
        <f>'27. rMCZ specific costs'!$S$50</f>
        <v>7.9824999999999993E-2</v>
      </c>
      <c r="O291" s="527">
        <f>'27. rMCZ specific costs'!$S$50</f>
        <v>7.9824999999999993E-2</v>
      </c>
      <c r="P291" s="527">
        <f>'27. rMCZ specific costs'!$S$50</f>
        <v>7.9824999999999993E-2</v>
      </c>
      <c r="Q291" s="527">
        <f>'27. rMCZ specific costs'!$S$50</f>
        <v>7.9824999999999993E-2</v>
      </c>
      <c r="R291" s="527">
        <f>'27. rMCZ specific costs'!$S$50</f>
        <v>7.9824999999999993E-2</v>
      </c>
      <c r="S291" s="527">
        <f>'27. rMCZ specific costs'!$S$50</f>
        <v>7.9824999999999993E-2</v>
      </c>
      <c r="T291" s="527">
        <f>'27. rMCZ specific costs'!$S$50</f>
        <v>7.9824999999999993E-2</v>
      </c>
      <c r="U291" s="527">
        <f>'27. rMCZ specific costs'!$S$50</f>
        <v>7.9824999999999993E-2</v>
      </c>
      <c r="V291" s="527">
        <f>'27. rMCZ specific costs'!$S$50</f>
        <v>7.9824999999999993E-2</v>
      </c>
      <c r="W291" s="543">
        <f>SUM(C291:V291)</f>
        <v>1.5965000000000003</v>
      </c>
      <c r="X291" s="528">
        <f>W291/20</f>
        <v>7.9825000000000007E-2</v>
      </c>
    </row>
    <row r="292" spans="1:24" s="358" customFormat="1">
      <c r="A292" s="126"/>
      <c r="B292" s="567" t="s">
        <v>144</v>
      </c>
      <c r="C292" s="549">
        <f t="shared" ref="C292:X292" si="80">SUM(C290:C291)</f>
        <v>7.9824999999999993E-2</v>
      </c>
      <c r="D292" s="549">
        <f t="shared" si="80"/>
        <v>7.9824999999999993E-2</v>
      </c>
      <c r="E292" s="549">
        <f t="shared" si="80"/>
        <v>7.9824999999999993E-2</v>
      </c>
      <c r="F292" s="549">
        <f t="shared" si="80"/>
        <v>7.9824999999999993E-2</v>
      </c>
      <c r="G292" s="549">
        <f t="shared" si="80"/>
        <v>7.9824999999999993E-2</v>
      </c>
      <c r="H292" s="549">
        <f t="shared" si="80"/>
        <v>7.9824999999999993E-2</v>
      </c>
      <c r="I292" s="549">
        <f t="shared" si="80"/>
        <v>7.9824999999999993E-2</v>
      </c>
      <c r="J292" s="549">
        <f t="shared" si="80"/>
        <v>7.9824999999999993E-2</v>
      </c>
      <c r="K292" s="549">
        <f t="shared" si="80"/>
        <v>7.9824999999999993E-2</v>
      </c>
      <c r="L292" s="549">
        <f t="shared" si="80"/>
        <v>7.9824999999999993E-2</v>
      </c>
      <c r="M292" s="549">
        <f t="shared" si="80"/>
        <v>7.9824999999999993E-2</v>
      </c>
      <c r="N292" s="549">
        <f t="shared" si="80"/>
        <v>7.9824999999999993E-2</v>
      </c>
      <c r="O292" s="549">
        <f t="shared" si="80"/>
        <v>7.9824999999999993E-2</v>
      </c>
      <c r="P292" s="549">
        <f t="shared" si="80"/>
        <v>7.9824999999999993E-2</v>
      </c>
      <c r="Q292" s="549">
        <f t="shared" si="80"/>
        <v>7.9824999999999993E-2</v>
      </c>
      <c r="R292" s="549">
        <f t="shared" si="80"/>
        <v>7.9824999999999993E-2</v>
      </c>
      <c r="S292" s="549">
        <f t="shared" si="80"/>
        <v>7.9824999999999993E-2</v>
      </c>
      <c r="T292" s="549">
        <f t="shared" si="80"/>
        <v>7.9824999999999993E-2</v>
      </c>
      <c r="U292" s="549">
        <f t="shared" si="80"/>
        <v>7.9824999999999993E-2</v>
      </c>
      <c r="V292" s="549">
        <f t="shared" si="80"/>
        <v>7.9824999999999993E-2</v>
      </c>
      <c r="W292" s="544">
        <f t="shared" si="80"/>
        <v>1.5965000000000003</v>
      </c>
      <c r="X292" s="131">
        <f t="shared" si="80"/>
        <v>7.9825000000000007E-2</v>
      </c>
    </row>
    <row r="293" spans="1:24" s="358" customFormat="1">
      <c r="A293" s="129"/>
      <c r="B293" s="472" t="s">
        <v>146</v>
      </c>
      <c r="C293" s="530">
        <v>0.96618357487922713</v>
      </c>
      <c r="D293" s="530">
        <v>0.93351070036640305</v>
      </c>
      <c r="E293" s="530">
        <v>0.90194270566802237</v>
      </c>
      <c r="F293" s="530">
        <v>0.87144222769857238</v>
      </c>
      <c r="G293" s="530">
        <v>0.84197316685852419</v>
      </c>
      <c r="H293" s="530">
        <v>0.81350064430775282</v>
      </c>
      <c r="I293" s="530">
        <v>0.78599096068381913</v>
      </c>
      <c r="J293" s="530">
        <v>0.75941155621625056</v>
      </c>
      <c r="K293" s="530">
        <v>0.73373097218961414</v>
      </c>
      <c r="L293" s="530">
        <v>0.70891881370977217</v>
      </c>
      <c r="M293" s="530">
        <v>0.68494571372924851</v>
      </c>
      <c r="N293" s="530">
        <v>0.66178329828912896</v>
      </c>
      <c r="O293" s="530">
        <v>0.63940415293635666</v>
      </c>
      <c r="P293" s="530">
        <v>0.61778179027667302</v>
      </c>
      <c r="Q293" s="530">
        <v>0.59689061862480497</v>
      </c>
      <c r="R293" s="530">
        <v>0.57670591171478747</v>
      </c>
      <c r="S293" s="530">
        <v>0.55720377943457733</v>
      </c>
      <c r="T293" s="530">
        <v>0.53836113955031628</v>
      </c>
      <c r="U293" s="530">
        <v>0.52015569038677911</v>
      </c>
      <c r="V293" s="530">
        <v>0.50256588443167061</v>
      </c>
      <c r="W293" s="543"/>
      <c r="X293" s="531"/>
    </row>
    <row r="294" spans="1:24" s="358" customFormat="1">
      <c r="A294" s="135"/>
      <c r="B294" s="568" t="s">
        <v>1069</v>
      </c>
      <c r="C294" s="136">
        <f t="shared" ref="C294:V294" si="81">C293*C292</f>
        <v>7.7125603864734299E-2</v>
      </c>
      <c r="D294" s="136">
        <f t="shared" si="81"/>
        <v>7.4517491656748119E-2</v>
      </c>
      <c r="E294" s="136">
        <f t="shared" si="81"/>
        <v>7.1997576479949879E-2</v>
      </c>
      <c r="F294" s="136">
        <f t="shared" si="81"/>
        <v>6.9562875826038539E-2</v>
      </c>
      <c r="G294" s="136">
        <f t="shared" si="81"/>
        <v>6.7210508044481684E-2</v>
      </c>
      <c r="H294" s="136">
        <f t="shared" si="81"/>
        <v>6.4937688931866369E-2</v>
      </c>
      <c r="I294" s="136">
        <f t="shared" si="81"/>
        <v>6.2741728436585861E-2</v>
      </c>
      <c r="J294" s="136">
        <f t="shared" si="81"/>
        <v>6.0620027474962195E-2</v>
      </c>
      <c r="K294" s="136">
        <f t="shared" si="81"/>
        <v>5.8570074855035945E-2</v>
      </c>
      <c r="L294" s="136">
        <f t="shared" si="81"/>
        <v>5.6589444304382557E-2</v>
      </c>
      <c r="M294" s="136">
        <f t="shared" si="81"/>
        <v>5.4675791598437259E-2</v>
      </c>
      <c r="N294" s="136">
        <f t="shared" si="81"/>
        <v>5.2826851785929718E-2</v>
      </c>
      <c r="O294" s="136">
        <f t="shared" si="81"/>
        <v>5.1040436508144667E-2</v>
      </c>
      <c r="P294" s="136">
        <f t="shared" si="81"/>
        <v>4.9314431408835416E-2</v>
      </c>
      <c r="Q294" s="136">
        <f t="shared" si="81"/>
        <v>4.7646793631725054E-2</v>
      </c>
      <c r="R294" s="136">
        <f t="shared" si="81"/>
        <v>4.6035549402632908E-2</v>
      </c>
      <c r="S294" s="136">
        <f t="shared" si="81"/>
        <v>4.4478791693365133E-2</v>
      </c>
      <c r="T294" s="136">
        <f t="shared" si="81"/>
        <v>4.2974677964603997E-2</v>
      </c>
      <c r="U294" s="136">
        <f t="shared" si="81"/>
        <v>4.1521427985124641E-2</v>
      </c>
      <c r="V294" s="136">
        <f t="shared" si="81"/>
        <v>4.0117321724758105E-2</v>
      </c>
      <c r="W294" s="564">
        <f>SUM(C294:V294)</f>
        <v>1.1345050935783425</v>
      </c>
      <c r="X294" s="137"/>
    </row>
    <row r="295" spans="1:24" s="358" customFormat="1">
      <c r="A295" s="129" t="s">
        <v>387</v>
      </c>
      <c r="B295" s="138"/>
      <c r="C295" s="132"/>
      <c r="D295" s="132"/>
      <c r="E295" s="132"/>
      <c r="F295" s="132"/>
      <c r="G295" s="132"/>
      <c r="H295" s="132"/>
      <c r="I295" s="132"/>
      <c r="J295" s="132"/>
      <c r="K295" s="132"/>
      <c r="L295" s="132"/>
      <c r="M295" s="132"/>
      <c r="N295" s="132"/>
      <c r="O295" s="132"/>
      <c r="P295" s="132"/>
      <c r="Q295" s="132"/>
      <c r="R295" s="132"/>
      <c r="S295" s="132"/>
      <c r="T295" s="132"/>
      <c r="U295" s="132"/>
      <c r="V295" s="132"/>
      <c r="W295" s="544"/>
      <c r="X295" s="131"/>
    </row>
    <row r="296" spans="1:24" s="358" customFormat="1">
      <c r="A296" s="536" t="s">
        <v>819</v>
      </c>
      <c r="B296" s="138"/>
      <c r="C296" s="132"/>
      <c r="D296" s="132"/>
      <c r="E296" s="132"/>
      <c r="F296" s="132"/>
      <c r="G296" s="132"/>
      <c r="H296" s="132"/>
      <c r="I296" s="132"/>
      <c r="J296" s="132"/>
      <c r="K296" s="132"/>
      <c r="L296" s="132"/>
      <c r="M296" s="132"/>
      <c r="N296" s="132"/>
      <c r="O296" s="132"/>
      <c r="P296" s="132"/>
      <c r="Q296" s="132"/>
      <c r="R296" s="132"/>
      <c r="S296" s="132"/>
      <c r="T296" s="132"/>
      <c r="U296" s="132"/>
      <c r="V296" s="132"/>
      <c r="W296" s="544"/>
      <c r="X296" s="131"/>
    </row>
    <row r="297" spans="1:24" s="358" customFormat="1">
      <c r="A297" s="126"/>
      <c r="B297" s="134" t="s">
        <v>207</v>
      </c>
      <c r="C297" s="527">
        <f>'27. rMCZ specific costs'!R51</f>
        <v>1.2851E-2</v>
      </c>
      <c r="D297" s="527">
        <v>0</v>
      </c>
      <c r="E297" s="527">
        <v>0</v>
      </c>
      <c r="F297" s="527">
        <v>0</v>
      </c>
      <c r="G297" s="527">
        <v>0</v>
      </c>
      <c r="H297" s="527">
        <v>0</v>
      </c>
      <c r="I297" s="527">
        <v>0</v>
      </c>
      <c r="J297" s="527">
        <v>0</v>
      </c>
      <c r="K297" s="527">
        <v>0</v>
      </c>
      <c r="L297" s="527">
        <v>0</v>
      </c>
      <c r="M297" s="527">
        <v>0</v>
      </c>
      <c r="N297" s="527">
        <v>0</v>
      </c>
      <c r="O297" s="527">
        <v>0</v>
      </c>
      <c r="P297" s="527">
        <v>0</v>
      </c>
      <c r="Q297" s="527">
        <v>0</v>
      </c>
      <c r="R297" s="527">
        <v>0</v>
      </c>
      <c r="S297" s="527">
        <v>0</v>
      </c>
      <c r="T297" s="527">
        <v>0</v>
      </c>
      <c r="U297" s="527">
        <v>0</v>
      </c>
      <c r="V297" s="527">
        <v>0</v>
      </c>
      <c r="W297" s="543">
        <f>SUM(C297:V297)</f>
        <v>1.2851E-2</v>
      </c>
      <c r="X297" s="528">
        <f>W297/20</f>
        <v>6.4254999999999998E-4</v>
      </c>
    </row>
    <row r="298" spans="1:24" s="358" customFormat="1">
      <c r="A298" s="126"/>
      <c r="B298" s="134" t="s">
        <v>208</v>
      </c>
      <c r="C298" s="527">
        <f>'27. rMCZ specific costs'!$S$51</f>
        <v>7.5037500000000007E-2</v>
      </c>
      <c r="D298" s="527">
        <f>'27. rMCZ specific costs'!$S$51</f>
        <v>7.5037500000000007E-2</v>
      </c>
      <c r="E298" s="527">
        <f>'27. rMCZ specific costs'!$S$51</f>
        <v>7.5037500000000007E-2</v>
      </c>
      <c r="F298" s="527">
        <f>'27. rMCZ specific costs'!$S$51</f>
        <v>7.5037500000000007E-2</v>
      </c>
      <c r="G298" s="527">
        <f>'27. rMCZ specific costs'!$S$51</f>
        <v>7.5037500000000007E-2</v>
      </c>
      <c r="H298" s="527">
        <f>'27. rMCZ specific costs'!$S$51</f>
        <v>7.5037500000000007E-2</v>
      </c>
      <c r="I298" s="527">
        <f>'27. rMCZ specific costs'!$S$51</f>
        <v>7.5037500000000007E-2</v>
      </c>
      <c r="J298" s="527">
        <f>'27. rMCZ specific costs'!$S$51</f>
        <v>7.5037500000000007E-2</v>
      </c>
      <c r="K298" s="527">
        <f>'27. rMCZ specific costs'!$S$51</f>
        <v>7.5037500000000007E-2</v>
      </c>
      <c r="L298" s="527">
        <f>'27. rMCZ specific costs'!$S$51</f>
        <v>7.5037500000000007E-2</v>
      </c>
      <c r="M298" s="527">
        <f>'27. rMCZ specific costs'!$S$51</f>
        <v>7.5037500000000007E-2</v>
      </c>
      <c r="N298" s="527">
        <f>'27. rMCZ specific costs'!$S$51</f>
        <v>7.5037500000000007E-2</v>
      </c>
      <c r="O298" s="527">
        <f>'27. rMCZ specific costs'!$S$51</f>
        <v>7.5037500000000007E-2</v>
      </c>
      <c r="P298" s="527">
        <f>'27. rMCZ specific costs'!$S$51</f>
        <v>7.5037500000000007E-2</v>
      </c>
      <c r="Q298" s="527">
        <f>'27. rMCZ specific costs'!$S$51</f>
        <v>7.5037500000000007E-2</v>
      </c>
      <c r="R298" s="527">
        <f>'27. rMCZ specific costs'!$S$51</f>
        <v>7.5037500000000007E-2</v>
      </c>
      <c r="S298" s="527">
        <f>'27. rMCZ specific costs'!$S$51</f>
        <v>7.5037500000000007E-2</v>
      </c>
      <c r="T298" s="527">
        <f>'27. rMCZ specific costs'!$S$51</f>
        <v>7.5037500000000007E-2</v>
      </c>
      <c r="U298" s="527">
        <f>'27. rMCZ specific costs'!$S$51</f>
        <v>7.5037500000000007E-2</v>
      </c>
      <c r="V298" s="527">
        <f>'27. rMCZ specific costs'!$S$51</f>
        <v>7.5037500000000007E-2</v>
      </c>
      <c r="W298" s="543">
        <f>SUM(C298:V298)</f>
        <v>1.5007500000000005</v>
      </c>
      <c r="X298" s="528">
        <f>W298/20</f>
        <v>7.5037500000000021E-2</v>
      </c>
    </row>
    <row r="299" spans="1:24" s="358" customFormat="1">
      <c r="A299" s="126"/>
      <c r="B299" s="567" t="s">
        <v>144</v>
      </c>
      <c r="C299" s="549">
        <f t="shared" ref="C299:X299" si="82">SUM(C297:C298)</f>
        <v>8.7888500000000008E-2</v>
      </c>
      <c r="D299" s="549">
        <f t="shared" si="82"/>
        <v>7.5037500000000007E-2</v>
      </c>
      <c r="E299" s="549">
        <f t="shared" si="82"/>
        <v>7.5037500000000007E-2</v>
      </c>
      <c r="F299" s="549">
        <f t="shared" si="82"/>
        <v>7.5037500000000007E-2</v>
      </c>
      <c r="G299" s="549">
        <f t="shared" si="82"/>
        <v>7.5037500000000007E-2</v>
      </c>
      <c r="H299" s="549">
        <f t="shared" si="82"/>
        <v>7.5037500000000007E-2</v>
      </c>
      <c r="I299" s="549">
        <f t="shared" si="82"/>
        <v>7.5037500000000007E-2</v>
      </c>
      <c r="J299" s="549">
        <f t="shared" si="82"/>
        <v>7.5037500000000007E-2</v>
      </c>
      <c r="K299" s="549">
        <f t="shared" si="82"/>
        <v>7.5037500000000007E-2</v>
      </c>
      <c r="L299" s="549">
        <f t="shared" si="82"/>
        <v>7.5037500000000007E-2</v>
      </c>
      <c r="M299" s="549">
        <f t="shared" si="82"/>
        <v>7.5037500000000007E-2</v>
      </c>
      <c r="N299" s="549">
        <f t="shared" si="82"/>
        <v>7.5037500000000007E-2</v>
      </c>
      <c r="O299" s="549">
        <f t="shared" si="82"/>
        <v>7.5037500000000007E-2</v>
      </c>
      <c r="P299" s="549">
        <f t="shared" si="82"/>
        <v>7.5037500000000007E-2</v>
      </c>
      <c r="Q299" s="549">
        <f t="shared" si="82"/>
        <v>7.5037500000000007E-2</v>
      </c>
      <c r="R299" s="549">
        <f t="shared" si="82"/>
        <v>7.5037500000000007E-2</v>
      </c>
      <c r="S299" s="549">
        <f t="shared" si="82"/>
        <v>7.5037500000000007E-2</v>
      </c>
      <c r="T299" s="549">
        <f t="shared" si="82"/>
        <v>7.5037500000000007E-2</v>
      </c>
      <c r="U299" s="549">
        <f t="shared" si="82"/>
        <v>7.5037500000000007E-2</v>
      </c>
      <c r="V299" s="549">
        <f t="shared" si="82"/>
        <v>7.5037500000000007E-2</v>
      </c>
      <c r="W299" s="544">
        <f t="shared" si="82"/>
        <v>1.5136010000000004</v>
      </c>
      <c r="X299" s="131">
        <f t="shared" si="82"/>
        <v>7.5680050000000026E-2</v>
      </c>
    </row>
    <row r="300" spans="1:24" s="358" customFormat="1">
      <c r="A300" s="129"/>
      <c r="B300" s="472" t="s">
        <v>146</v>
      </c>
      <c r="C300" s="530">
        <v>0.96618357487922713</v>
      </c>
      <c r="D300" s="530">
        <v>0.93351070036640305</v>
      </c>
      <c r="E300" s="530">
        <v>0.90194270566802237</v>
      </c>
      <c r="F300" s="530">
        <v>0.87144222769857238</v>
      </c>
      <c r="G300" s="530">
        <v>0.84197316685852419</v>
      </c>
      <c r="H300" s="530">
        <v>0.81350064430775282</v>
      </c>
      <c r="I300" s="530">
        <v>0.78599096068381913</v>
      </c>
      <c r="J300" s="530">
        <v>0.75941155621625056</v>
      </c>
      <c r="K300" s="530">
        <v>0.73373097218961414</v>
      </c>
      <c r="L300" s="530">
        <v>0.70891881370977217</v>
      </c>
      <c r="M300" s="530">
        <v>0.68494571372924851</v>
      </c>
      <c r="N300" s="530">
        <v>0.66178329828912896</v>
      </c>
      <c r="O300" s="530">
        <v>0.63940415293635666</v>
      </c>
      <c r="P300" s="530">
        <v>0.61778179027667302</v>
      </c>
      <c r="Q300" s="530">
        <v>0.59689061862480497</v>
      </c>
      <c r="R300" s="530">
        <v>0.57670591171478747</v>
      </c>
      <c r="S300" s="530">
        <v>0.55720377943457733</v>
      </c>
      <c r="T300" s="530">
        <v>0.53836113955031628</v>
      </c>
      <c r="U300" s="530">
        <v>0.52015569038677911</v>
      </c>
      <c r="V300" s="530">
        <v>0.50256588443167061</v>
      </c>
      <c r="W300" s="543"/>
      <c r="X300" s="531"/>
    </row>
    <row r="301" spans="1:24" s="358" customFormat="1">
      <c r="A301" s="135"/>
      <c r="B301" s="568" t="s">
        <v>1069</v>
      </c>
      <c r="C301" s="136">
        <f t="shared" ref="C301:V301" si="83">C300*C299</f>
        <v>8.4916425120772965E-2</v>
      </c>
      <c r="D301" s="136">
        <f t="shared" si="83"/>
        <v>7.0048309178743981E-2</v>
      </c>
      <c r="E301" s="136">
        <f t="shared" si="83"/>
        <v>6.7679525776564234E-2</v>
      </c>
      <c r="F301" s="136">
        <f t="shared" si="83"/>
        <v>6.5390846160931632E-2</v>
      </c>
      <c r="G301" s="136">
        <f t="shared" si="83"/>
        <v>6.317956150814652E-2</v>
      </c>
      <c r="H301" s="136">
        <f t="shared" si="83"/>
        <v>6.1043054597243004E-2</v>
      </c>
      <c r="I301" s="136">
        <f t="shared" si="83"/>
        <v>5.8978796712312084E-2</v>
      </c>
      <c r="J301" s="136">
        <f t="shared" si="83"/>
        <v>5.6984344649576905E-2</v>
      </c>
      <c r="K301" s="136">
        <f t="shared" si="83"/>
        <v>5.5057337825678176E-2</v>
      </c>
      <c r="L301" s="136">
        <f t="shared" si="83"/>
        <v>5.3195495483747031E-2</v>
      </c>
      <c r="M301" s="136">
        <f t="shared" si="83"/>
        <v>5.1396613993958493E-2</v>
      </c>
      <c r="N301" s="136">
        <f t="shared" si="83"/>
        <v>4.9658564245370518E-2</v>
      </c>
      <c r="O301" s="136">
        <f t="shared" si="83"/>
        <v>4.7979289125961867E-2</v>
      </c>
      <c r="P301" s="136">
        <f t="shared" si="83"/>
        <v>4.6356801087885854E-2</v>
      </c>
      <c r="Q301" s="136">
        <f t="shared" si="83"/>
        <v>4.4789179795058809E-2</v>
      </c>
      <c r="R301" s="136">
        <f t="shared" si="83"/>
        <v>4.3274569850298365E-2</v>
      </c>
      <c r="S301" s="136">
        <f t="shared" si="83"/>
        <v>4.1811178599322103E-2</v>
      </c>
      <c r="T301" s="136">
        <f t="shared" si="83"/>
        <v>4.0397274009006862E-2</v>
      </c>
      <c r="U301" s="136">
        <f t="shared" si="83"/>
        <v>3.9031182617397943E-2</v>
      </c>
      <c r="V301" s="136">
        <f t="shared" si="83"/>
        <v>3.7711287553041484E-2</v>
      </c>
      <c r="W301" s="564">
        <f>SUM(C301:V301)</f>
        <v>1.0788796378910188</v>
      </c>
      <c r="X301" s="137"/>
    </row>
    <row r="302" spans="1:24" s="358" customFormat="1">
      <c r="A302" s="129" t="s">
        <v>387</v>
      </c>
      <c r="B302" s="138"/>
      <c r="C302" s="132"/>
      <c r="D302" s="132"/>
      <c r="E302" s="132"/>
      <c r="F302" s="132"/>
      <c r="G302" s="132"/>
      <c r="H302" s="132"/>
      <c r="I302" s="132"/>
      <c r="J302" s="132"/>
      <c r="K302" s="132"/>
      <c r="L302" s="132"/>
      <c r="M302" s="132"/>
      <c r="N302" s="132"/>
      <c r="O302" s="132"/>
      <c r="P302" s="132"/>
      <c r="Q302" s="132"/>
      <c r="R302" s="132"/>
      <c r="S302" s="132"/>
      <c r="T302" s="132"/>
      <c r="U302" s="132"/>
      <c r="V302" s="132"/>
      <c r="W302" s="544"/>
      <c r="X302" s="131"/>
    </row>
    <row r="303" spans="1:24" s="358" customFormat="1">
      <c r="A303" s="536" t="s">
        <v>820</v>
      </c>
      <c r="B303" s="138"/>
      <c r="C303" s="132"/>
      <c r="D303" s="132"/>
      <c r="E303" s="132"/>
      <c r="F303" s="132"/>
      <c r="G303" s="132"/>
      <c r="H303" s="132"/>
      <c r="I303" s="132"/>
      <c r="J303" s="132"/>
      <c r="K303" s="132"/>
      <c r="L303" s="132"/>
      <c r="M303" s="132"/>
      <c r="N303" s="132"/>
      <c r="O303" s="132"/>
      <c r="P303" s="132"/>
      <c r="Q303" s="132"/>
      <c r="R303" s="132"/>
      <c r="S303" s="132"/>
      <c r="T303" s="132"/>
      <c r="U303" s="132"/>
      <c r="V303" s="132"/>
      <c r="W303" s="544"/>
      <c r="X303" s="131"/>
    </row>
    <row r="304" spans="1:24" s="358" customFormat="1">
      <c r="A304" s="126"/>
      <c r="B304" s="134" t="s">
        <v>207</v>
      </c>
      <c r="C304" s="527">
        <f>'27. rMCZ specific costs'!R52</f>
        <v>5.1143500000000001E-2</v>
      </c>
      <c r="D304" s="527">
        <v>0</v>
      </c>
      <c r="E304" s="527">
        <v>0</v>
      </c>
      <c r="F304" s="527">
        <v>0</v>
      </c>
      <c r="G304" s="527">
        <v>0</v>
      </c>
      <c r="H304" s="527">
        <v>0</v>
      </c>
      <c r="I304" s="527">
        <v>0</v>
      </c>
      <c r="J304" s="527">
        <v>0</v>
      </c>
      <c r="K304" s="527">
        <v>0</v>
      </c>
      <c r="L304" s="527">
        <v>0</v>
      </c>
      <c r="M304" s="527">
        <v>0</v>
      </c>
      <c r="N304" s="527">
        <v>0</v>
      </c>
      <c r="O304" s="527">
        <v>0</v>
      </c>
      <c r="P304" s="527">
        <v>0</v>
      </c>
      <c r="Q304" s="527">
        <v>0</v>
      </c>
      <c r="R304" s="527">
        <v>0</v>
      </c>
      <c r="S304" s="527">
        <v>0</v>
      </c>
      <c r="T304" s="527">
        <v>0</v>
      </c>
      <c r="U304" s="527">
        <v>0</v>
      </c>
      <c r="V304" s="527">
        <v>0</v>
      </c>
      <c r="W304" s="543">
        <f>SUM(C304:V304)</f>
        <v>5.1143500000000001E-2</v>
      </c>
      <c r="X304" s="528">
        <f>W304/20</f>
        <v>2.5571750000000001E-3</v>
      </c>
    </row>
    <row r="305" spans="1:24" s="358" customFormat="1">
      <c r="A305" s="126"/>
      <c r="B305" s="134" t="s">
        <v>208</v>
      </c>
      <c r="C305" s="527">
        <f>'27. rMCZ specific costs'!$S$52</f>
        <v>0.1027125</v>
      </c>
      <c r="D305" s="527">
        <f>'27. rMCZ specific costs'!$S$52</f>
        <v>0.1027125</v>
      </c>
      <c r="E305" s="527">
        <f>'27. rMCZ specific costs'!$S$52</f>
        <v>0.1027125</v>
      </c>
      <c r="F305" s="527">
        <f>'27. rMCZ specific costs'!$S$52</f>
        <v>0.1027125</v>
      </c>
      <c r="G305" s="527">
        <f>'27. rMCZ specific costs'!$S$52</f>
        <v>0.1027125</v>
      </c>
      <c r="H305" s="527">
        <f>'27. rMCZ specific costs'!$S$52</f>
        <v>0.1027125</v>
      </c>
      <c r="I305" s="527">
        <f>'27. rMCZ specific costs'!$S$52</f>
        <v>0.1027125</v>
      </c>
      <c r="J305" s="527">
        <f>'27. rMCZ specific costs'!$S$52</f>
        <v>0.1027125</v>
      </c>
      <c r="K305" s="527">
        <f>'27. rMCZ specific costs'!$S$52</f>
        <v>0.1027125</v>
      </c>
      <c r="L305" s="527">
        <f>'27. rMCZ specific costs'!$S$52</f>
        <v>0.1027125</v>
      </c>
      <c r="M305" s="527">
        <f>'27. rMCZ specific costs'!$S$52</f>
        <v>0.1027125</v>
      </c>
      <c r="N305" s="527">
        <f>'27. rMCZ specific costs'!$S$52</f>
        <v>0.1027125</v>
      </c>
      <c r="O305" s="527">
        <f>'27. rMCZ specific costs'!$S$52</f>
        <v>0.1027125</v>
      </c>
      <c r="P305" s="527">
        <f>'27. rMCZ specific costs'!$S$52</f>
        <v>0.1027125</v>
      </c>
      <c r="Q305" s="527">
        <f>'27. rMCZ specific costs'!$S$52</f>
        <v>0.1027125</v>
      </c>
      <c r="R305" s="527">
        <f>'27. rMCZ specific costs'!$S$52</f>
        <v>0.1027125</v>
      </c>
      <c r="S305" s="527">
        <f>'27. rMCZ specific costs'!$S$52</f>
        <v>0.1027125</v>
      </c>
      <c r="T305" s="527">
        <f>'27. rMCZ specific costs'!$S$52</f>
        <v>0.1027125</v>
      </c>
      <c r="U305" s="527">
        <f>'27. rMCZ specific costs'!$S$52</f>
        <v>0.1027125</v>
      </c>
      <c r="V305" s="527">
        <f>'27. rMCZ specific costs'!$S$52</f>
        <v>0.1027125</v>
      </c>
      <c r="W305" s="543">
        <f>SUM(C305:V305)</f>
        <v>2.0542500000000001</v>
      </c>
      <c r="X305" s="528">
        <f>W305/20</f>
        <v>0.10271250000000001</v>
      </c>
    </row>
    <row r="306" spans="1:24" s="358" customFormat="1">
      <c r="A306" s="126"/>
      <c r="B306" s="567" t="s">
        <v>144</v>
      </c>
      <c r="C306" s="549">
        <f t="shared" ref="C306:X306" si="84">SUM(C304:C305)</f>
        <v>0.15385599999999999</v>
      </c>
      <c r="D306" s="549">
        <f t="shared" si="84"/>
        <v>0.1027125</v>
      </c>
      <c r="E306" s="549">
        <f t="shared" si="84"/>
        <v>0.1027125</v>
      </c>
      <c r="F306" s="549">
        <f t="shared" si="84"/>
        <v>0.1027125</v>
      </c>
      <c r="G306" s="549">
        <f t="shared" si="84"/>
        <v>0.1027125</v>
      </c>
      <c r="H306" s="549">
        <f t="shared" si="84"/>
        <v>0.1027125</v>
      </c>
      <c r="I306" s="549">
        <f t="shared" si="84"/>
        <v>0.1027125</v>
      </c>
      <c r="J306" s="549">
        <f t="shared" si="84"/>
        <v>0.1027125</v>
      </c>
      <c r="K306" s="549">
        <f t="shared" si="84"/>
        <v>0.1027125</v>
      </c>
      <c r="L306" s="549">
        <f t="shared" si="84"/>
        <v>0.1027125</v>
      </c>
      <c r="M306" s="549">
        <f t="shared" si="84"/>
        <v>0.1027125</v>
      </c>
      <c r="N306" s="549">
        <f t="shared" si="84"/>
        <v>0.1027125</v>
      </c>
      <c r="O306" s="549">
        <f t="shared" si="84"/>
        <v>0.1027125</v>
      </c>
      <c r="P306" s="549">
        <f t="shared" si="84"/>
        <v>0.1027125</v>
      </c>
      <c r="Q306" s="549">
        <f t="shared" si="84"/>
        <v>0.1027125</v>
      </c>
      <c r="R306" s="549">
        <f t="shared" si="84"/>
        <v>0.1027125</v>
      </c>
      <c r="S306" s="549">
        <f t="shared" si="84"/>
        <v>0.1027125</v>
      </c>
      <c r="T306" s="549">
        <f t="shared" si="84"/>
        <v>0.1027125</v>
      </c>
      <c r="U306" s="549">
        <f t="shared" si="84"/>
        <v>0.1027125</v>
      </c>
      <c r="V306" s="549">
        <f t="shared" si="84"/>
        <v>0.1027125</v>
      </c>
      <c r="W306" s="544">
        <f t="shared" si="84"/>
        <v>2.1053934999999999</v>
      </c>
      <c r="X306" s="131">
        <f t="shared" si="84"/>
        <v>0.10526967500000001</v>
      </c>
    </row>
    <row r="307" spans="1:24" s="358" customFormat="1">
      <c r="A307" s="129"/>
      <c r="B307" s="472" t="s">
        <v>146</v>
      </c>
      <c r="C307" s="530">
        <v>0.96618357487922713</v>
      </c>
      <c r="D307" s="530">
        <v>0.93351070036640305</v>
      </c>
      <c r="E307" s="530">
        <v>0.90194270566802237</v>
      </c>
      <c r="F307" s="530">
        <v>0.87144222769857238</v>
      </c>
      <c r="G307" s="530">
        <v>0.84197316685852419</v>
      </c>
      <c r="H307" s="530">
        <v>0.81350064430775282</v>
      </c>
      <c r="I307" s="530">
        <v>0.78599096068381913</v>
      </c>
      <c r="J307" s="530">
        <v>0.75941155621625056</v>
      </c>
      <c r="K307" s="530">
        <v>0.73373097218961414</v>
      </c>
      <c r="L307" s="530">
        <v>0.70891881370977217</v>
      </c>
      <c r="M307" s="530">
        <v>0.68494571372924851</v>
      </c>
      <c r="N307" s="530">
        <v>0.66178329828912896</v>
      </c>
      <c r="O307" s="530">
        <v>0.63940415293635666</v>
      </c>
      <c r="P307" s="530">
        <v>0.61778179027667302</v>
      </c>
      <c r="Q307" s="530">
        <v>0.59689061862480497</v>
      </c>
      <c r="R307" s="530">
        <v>0.57670591171478747</v>
      </c>
      <c r="S307" s="530">
        <v>0.55720377943457733</v>
      </c>
      <c r="T307" s="530">
        <v>0.53836113955031628</v>
      </c>
      <c r="U307" s="530">
        <v>0.52015569038677911</v>
      </c>
      <c r="V307" s="530">
        <v>0.50256588443167061</v>
      </c>
      <c r="W307" s="543"/>
      <c r="X307" s="531"/>
    </row>
    <row r="308" spans="1:24" s="358" customFormat="1">
      <c r="A308" s="135"/>
      <c r="B308" s="568" t="s">
        <v>1069</v>
      </c>
      <c r="C308" s="136">
        <f t="shared" ref="C308:V308" si="85">C307*C306</f>
        <v>0.14865314009661837</v>
      </c>
      <c r="D308" s="136">
        <f t="shared" si="85"/>
        <v>9.5883217811384175E-2</v>
      </c>
      <c r="E308" s="136">
        <f t="shared" si="85"/>
        <v>9.2640790155926744E-2</v>
      </c>
      <c r="F308" s="136">
        <f t="shared" si="85"/>
        <v>8.9508009812489617E-2</v>
      </c>
      <c r="G308" s="136">
        <f t="shared" si="85"/>
        <v>8.6481168900956168E-2</v>
      </c>
      <c r="H308" s="136">
        <f t="shared" si="85"/>
        <v>8.3556684928460065E-2</v>
      </c>
      <c r="I308" s="136">
        <f t="shared" si="85"/>
        <v>8.0731096549236769E-2</v>
      </c>
      <c r="J308" s="136">
        <f t="shared" si="85"/>
        <v>7.8001059467861636E-2</v>
      </c>
      <c r="K308" s="136">
        <f t="shared" si="85"/>
        <v>7.5363342481025747E-2</v>
      </c>
      <c r="L308" s="136">
        <f t="shared" si="85"/>
        <v>7.2814823653164967E-2</v>
      </c>
      <c r="M308" s="136">
        <f t="shared" si="85"/>
        <v>7.0352486621415439E-2</v>
      </c>
      <c r="N308" s="136">
        <f t="shared" si="85"/>
        <v>6.7973417025522162E-2</v>
      </c>
      <c r="O308" s="136">
        <f t="shared" si="85"/>
        <v>6.5674799058475536E-2</v>
      </c>
      <c r="P308" s="136">
        <f t="shared" si="85"/>
        <v>6.345391213379277E-2</v>
      </c>
      <c r="Q308" s="136">
        <f t="shared" si="85"/>
        <v>6.1308127665500277E-2</v>
      </c>
      <c r="R308" s="136">
        <f t="shared" si="85"/>
        <v>5.9234905957005105E-2</v>
      </c>
      <c r="S308" s="136">
        <f t="shared" si="85"/>
        <v>5.7231793195174026E-2</v>
      </c>
      <c r="T308" s="136">
        <f t="shared" si="85"/>
        <v>5.5296418546061862E-2</v>
      </c>
      <c r="U308" s="136">
        <f t="shared" si="85"/>
        <v>5.3426491348852051E-2</v>
      </c>
      <c r="V308" s="136">
        <f t="shared" si="85"/>
        <v>5.1619798404687965E-2</v>
      </c>
      <c r="W308" s="564">
        <f>SUM(C308:V308)</f>
        <v>1.5092054838136113</v>
      </c>
      <c r="X308" s="137"/>
    </row>
    <row r="309" spans="1:24" s="358" customFormat="1">
      <c r="A309" s="129" t="s">
        <v>387</v>
      </c>
      <c r="B309" s="138"/>
      <c r="C309" s="132"/>
      <c r="D309" s="132"/>
      <c r="E309" s="132"/>
      <c r="F309" s="132"/>
      <c r="G309" s="132"/>
      <c r="H309" s="132"/>
      <c r="I309" s="132"/>
      <c r="J309" s="132"/>
      <c r="K309" s="132"/>
      <c r="L309" s="132"/>
      <c r="M309" s="132"/>
      <c r="N309" s="132"/>
      <c r="O309" s="132"/>
      <c r="P309" s="132"/>
      <c r="Q309" s="132"/>
      <c r="R309" s="132"/>
      <c r="S309" s="132"/>
      <c r="T309" s="132"/>
      <c r="U309" s="132"/>
      <c r="V309" s="132"/>
      <c r="W309" s="544"/>
      <c r="X309" s="131"/>
    </row>
    <row r="310" spans="1:24" s="358" customFormat="1">
      <c r="A310" s="536" t="s">
        <v>821</v>
      </c>
      <c r="B310" s="138"/>
      <c r="C310" s="132"/>
      <c r="D310" s="132"/>
      <c r="E310" s="132"/>
      <c r="F310" s="132"/>
      <c r="G310" s="132"/>
      <c r="H310" s="132"/>
      <c r="I310" s="132"/>
      <c r="J310" s="132"/>
      <c r="K310" s="132"/>
      <c r="L310" s="132"/>
      <c r="M310" s="132"/>
      <c r="N310" s="132"/>
      <c r="O310" s="132"/>
      <c r="P310" s="132"/>
      <c r="Q310" s="132"/>
      <c r="R310" s="132"/>
      <c r="S310" s="132"/>
      <c r="T310" s="132"/>
      <c r="U310" s="132"/>
      <c r="V310" s="132"/>
      <c r="W310" s="544"/>
      <c r="X310" s="131"/>
    </row>
    <row r="311" spans="1:24" s="358" customFormat="1">
      <c r="A311" s="126"/>
      <c r="B311" s="134" t="s">
        <v>207</v>
      </c>
      <c r="C311" s="527">
        <f>'27. rMCZ specific costs'!R53</f>
        <v>0</v>
      </c>
      <c r="D311" s="527">
        <v>0</v>
      </c>
      <c r="E311" s="527">
        <v>0</v>
      </c>
      <c r="F311" s="527">
        <v>0</v>
      </c>
      <c r="G311" s="527">
        <v>0</v>
      </c>
      <c r="H311" s="527">
        <v>0</v>
      </c>
      <c r="I311" s="527">
        <v>0</v>
      </c>
      <c r="J311" s="527">
        <v>0</v>
      </c>
      <c r="K311" s="527">
        <v>0</v>
      </c>
      <c r="L311" s="527">
        <v>0</v>
      </c>
      <c r="M311" s="527">
        <v>0</v>
      </c>
      <c r="N311" s="527">
        <v>0</v>
      </c>
      <c r="O311" s="527">
        <v>0</v>
      </c>
      <c r="P311" s="527">
        <v>0</v>
      </c>
      <c r="Q311" s="527">
        <v>0</v>
      </c>
      <c r="R311" s="527">
        <v>0</v>
      </c>
      <c r="S311" s="527">
        <v>0</v>
      </c>
      <c r="T311" s="527">
        <v>0</v>
      </c>
      <c r="U311" s="527">
        <v>0</v>
      </c>
      <c r="V311" s="527">
        <v>0</v>
      </c>
      <c r="W311" s="543">
        <f>SUM(C311:V311)</f>
        <v>0</v>
      </c>
      <c r="X311" s="528">
        <f>W311/20</f>
        <v>0</v>
      </c>
    </row>
    <row r="312" spans="1:24" s="358" customFormat="1">
      <c r="A312" s="126"/>
      <c r="B312" s="134" t="s">
        <v>208</v>
      </c>
      <c r="C312" s="527">
        <f>'27. rMCZ specific costs'!$S$53</f>
        <v>7.9824999999999993E-2</v>
      </c>
      <c r="D312" s="527">
        <f>'27. rMCZ specific costs'!$S$53</f>
        <v>7.9824999999999993E-2</v>
      </c>
      <c r="E312" s="527">
        <f>'27. rMCZ specific costs'!$S$53</f>
        <v>7.9824999999999993E-2</v>
      </c>
      <c r="F312" s="527">
        <f>'27. rMCZ specific costs'!$S$53</f>
        <v>7.9824999999999993E-2</v>
      </c>
      <c r="G312" s="527">
        <f>'27. rMCZ specific costs'!$S$53</f>
        <v>7.9824999999999993E-2</v>
      </c>
      <c r="H312" s="527">
        <f>'27. rMCZ specific costs'!$S$53</f>
        <v>7.9824999999999993E-2</v>
      </c>
      <c r="I312" s="527">
        <f>'27. rMCZ specific costs'!$S$53</f>
        <v>7.9824999999999993E-2</v>
      </c>
      <c r="J312" s="527">
        <f>'27. rMCZ specific costs'!$S$53</f>
        <v>7.9824999999999993E-2</v>
      </c>
      <c r="K312" s="527">
        <f>'27. rMCZ specific costs'!$S$53</f>
        <v>7.9824999999999993E-2</v>
      </c>
      <c r="L312" s="527">
        <f>'27. rMCZ specific costs'!$S$53</f>
        <v>7.9824999999999993E-2</v>
      </c>
      <c r="M312" s="527">
        <f>'27. rMCZ specific costs'!$S$53</f>
        <v>7.9824999999999993E-2</v>
      </c>
      <c r="N312" s="527">
        <f>'27. rMCZ specific costs'!$S$53</f>
        <v>7.9824999999999993E-2</v>
      </c>
      <c r="O312" s="527">
        <f>'27. rMCZ specific costs'!$S$53</f>
        <v>7.9824999999999993E-2</v>
      </c>
      <c r="P312" s="527">
        <f>'27. rMCZ specific costs'!$S$53</f>
        <v>7.9824999999999993E-2</v>
      </c>
      <c r="Q312" s="527">
        <f>'27. rMCZ specific costs'!$S$53</f>
        <v>7.9824999999999993E-2</v>
      </c>
      <c r="R312" s="527">
        <f>'27. rMCZ specific costs'!$S$53</f>
        <v>7.9824999999999993E-2</v>
      </c>
      <c r="S312" s="527">
        <f>'27. rMCZ specific costs'!$S$53</f>
        <v>7.9824999999999993E-2</v>
      </c>
      <c r="T312" s="527">
        <f>'27. rMCZ specific costs'!$S$53</f>
        <v>7.9824999999999993E-2</v>
      </c>
      <c r="U312" s="527">
        <f>'27. rMCZ specific costs'!$S$53</f>
        <v>7.9824999999999993E-2</v>
      </c>
      <c r="V312" s="527">
        <f>'27. rMCZ specific costs'!$S$53</f>
        <v>7.9824999999999993E-2</v>
      </c>
      <c r="W312" s="543">
        <f>SUM(C312:V312)</f>
        <v>1.5965000000000003</v>
      </c>
      <c r="X312" s="528">
        <f>W312/20</f>
        <v>7.9825000000000007E-2</v>
      </c>
    </row>
    <row r="313" spans="1:24" s="358" customFormat="1">
      <c r="A313" s="126"/>
      <c r="B313" s="567" t="s">
        <v>144</v>
      </c>
      <c r="C313" s="549">
        <f t="shared" ref="C313:X313" si="86">SUM(C311:C312)</f>
        <v>7.9824999999999993E-2</v>
      </c>
      <c r="D313" s="549">
        <f t="shared" si="86"/>
        <v>7.9824999999999993E-2</v>
      </c>
      <c r="E313" s="549">
        <f t="shared" si="86"/>
        <v>7.9824999999999993E-2</v>
      </c>
      <c r="F313" s="549">
        <f t="shared" si="86"/>
        <v>7.9824999999999993E-2</v>
      </c>
      <c r="G313" s="549">
        <f t="shared" si="86"/>
        <v>7.9824999999999993E-2</v>
      </c>
      <c r="H313" s="549">
        <f t="shared" si="86"/>
        <v>7.9824999999999993E-2</v>
      </c>
      <c r="I313" s="549">
        <f t="shared" si="86"/>
        <v>7.9824999999999993E-2</v>
      </c>
      <c r="J313" s="549">
        <f t="shared" si="86"/>
        <v>7.9824999999999993E-2</v>
      </c>
      <c r="K313" s="549">
        <f t="shared" si="86"/>
        <v>7.9824999999999993E-2</v>
      </c>
      <c r="L313" s="549">
        <f t="shared" si="86"/>
        <v>7.9824999999999993E-2</v>
      </c>
      <c r="M313" s="549">
        <f t="shared" si="86"/>
        <v>7.9824999999999993E-2</v>
      </c>
      <c r="N313" s="549">
        <f t="shared" si="86"/>
        <v>7.9824999999999993E-2</v>
      </c>
      <c r="O313" s="549">
        <f t="shared" si="86"/>
        <v>7.9824999999999993E-2</v>
      </c>
      <c r="P313" s="549">
        <f t="shared" si="86"/>
        <v>7.9824999999999993E-2</v>
      </c>
      <c r="Q313" s="549">
        <f t="shared" si="86"/>
        <v>7.9824999999999993E-2</v>
      </c>
      <c r="R313" s="549">
        <f t="shared" si="86"/>
        <v>7.9824999999999993E-2</v>
      </c>
      <c r="S313" s="549">
        <f t="shared" si="86"/>
        <v>7.9824999999999993E-2</v>
      </c>
      <c r="T313" s="549">
        <f t="shared" si="86"/>
        <v>7.9824999999999993E-2</v>
      </c>
      <c r="U313" s="549">
        <f t="shared" si="86"/>
        <v>7.9824999999999993E-2</v>
      </c>
      <c r="V313" s="549">
        <f t="shared" si="86"/>
        <v>7.9824999999999993E-2</v>
      </c>
      <c r="W313" s="544">
        <f t="shared" si="86"/>
        <v>1.5965000000000003</v>
      </c>
      <c r="X313" s="131">
        <f t="shared" si="86"/>
        <v>7.9825000000000007E-2</v>
      </c>
    </row>
    <row r="314" spans="1:24" s="358" customFormat="1">
      <c r="A314" s="129"/>
      <c r="B314" s="472" t="s">
        <v>146</v>
      </c>
      <c r="C314" s="530">
        <v>0.96618357487922713</v>
      </c>
      <c r="D314" s="530">
        <v>0.93351070036640305</v>
      </c>
      <c r="E314" s="530">
        <v>0.90194270566802237</v>
      </c>
      <c r="F314" s="530">
        <v>0.87144222769857238</v>
      </c>
      <c r="G314" s="530">
        <v>0.84197316685852419</v>
      </c>
      <c r="H314" s="530">
        <v>0.81350064430775282</v>
      </c>
      <c r="I314" s="530">
        <v>0.78599096068381913</v>
      </c>
      <c r="J314" s="530">
        <v>0.75941155621625056</v>
      </c>
      <c r="K314" s="530">
        <v>0.73373097218961414</v>
      </c>
      <c r="L314" s="530">
        <v>0.70891881370977217</v>
      </c>
      <c r="M314" s="530">
        <v>0.68494571372924851</v>
      </c>
      <c r="N314" s="530">
        <v>0.66178329828912896</v>
      </c>
      <c r="O314" s="530">
        <v>0.63940415293635666</v>
      </c>
      <c r="P314" s="530">
        <v>0.61778179027667302</v>
      </c>
      <c r="Q314" s="530">
        <v>0.59689061862480497</v>
      </c>
      <c r="R314" s="530">
        <v>0.57670591171478747</v>
      </c>
      <c r="S314" s="530">
        <v>0.55720377943457733</v>
      </c>
      <c r="T314" s="530">
        <v>0.53836113955031628</v>
      </c>
      <c r="U314" s="530">
        <v>0.52015569038677911</v>
      </c>
      <c r="V314" s="530">
        <v>0.50256588443167061</v>
      </c>
      <c r="W314" s="543"/>
      <c r="X314" s="531"/>
    </row>
    <row r="315" spans="1:24" s="358" customFormat="1">
      <c r="A315" s="135"/>
      <c r="B315" s="568" t="s">
        <v>1069</v>
      </c>
      <c r="C315" s="136">
        <f t="shared" ref="C315:V315" si="87">C314*C313</f>
        <v>7.7125603864734299E-2</v>
      </c>
      <c r="D315" s="136">
        <f t="shared" si="87"/>
        <v>7.4517491656748119E-2</v>
      </c>
      <c r="E315" s="136">
        <f t="shared" si="87"/>
        <v>7.1997576479949879E-2</v>
      </c>
      <c r="F315" s="136">
        <f t="shared" si="87"/>
        <v>6.9562875826038539E-2</v>
      </c>
      <c r="G315" s="136">
        <f t="shared" si="87"/>
        <v>6.7210508044481684E-2</v>
      </c>
      <c r="H315" s="136">
        <f t="shared" si="87"/>
        <v>6.4937688931866369E-2</v>
      </c>
      <c r="I315" s="136">
        <f t="shared" si="87"/>
        <v>6.2741728436585861E-2</v>
      </c>
      <c r="J315" s="136">
        <f t="shared" si="87"/>
        <v>6.0620027474962195E-2</v>
      </c>
      <c r="K315" s="136">
        <f t="shared" si="87"/>
        <v>5.8570074855035945E-2</v>
      </c>
      <c r="L315" s="136">
        <f t="shared" si="87"/>
        <v>5.6589444304382557E-2</v>
      </c>
      <c r="M315" s="136">
        <f t="shared" si="87"/>
        <v>5.4675791598437259E-2</v>
      </c>
      <c r="N315" s="136">
        <f t="shared" si="87"/>
        <v>5.2826851785929718E-2</v>
      </c>
      <c r="O315" s="136">
        <f t="shared" si="87"/>
        <v>5.1040436508144667E-2</v>
      </c>
      <c r="P315" s="136">
        <f t="shared" si="87"/>
        <v>4.9314431408835416E-2</v>
      </c>
      <c r="Q315" s="136">
        <f t="shared" si="87"/>
        <v>4.7646793631725054E-2</v>
      </c>
      <c r="R315" s="136">
        <f t="shared" si="87"/>
        <v>4.6035549402632908E-2</v>
      </c>
      <c r="S315" s="136">
        <f t="shared" si="87"/>
        <v>4.4478791693365133E-2</v>
      </c>
      <c r="T315" s="136">
        <f t="shared" si="87"/>
        <v>4.2974677964603997E-2</v>
      </c>
      <c r="U315" s="136">
        <f t="shared" si="87"/>
        <v>4.1521427985124641E-2</v>
      </c>
      <c r="V315" s="136">
        <f t="shared" si="87"/>
        <v>4.0117321724758105E-2</v>
      </c>
      <c r="W315" s="564">
        <f>SUM(C315:V315)</f>
        <v>1.1345050935783425</v>
      </c>
      <c r="X315" s="137"/>
    </row>
    <row r="316" spans="1:24" s="358" customFormat="1">
      <c r="A316" s="129" t="s">
        <v>387</v>
      </c>
      <c r="B316" s="138"/>
      <c r="C316" s="132"/>
      <c r="D316" s="132"/>
      <c r="E316" s="132"/>
      <c r="F316" s="132"/>
      <c r="G316" s="132"/>
      <c r="H316" s="132"/>
      <c r="I316" s="132"/>
      <c r="J316" s="132"/>
      <c r="K316" s="132"/>
      <c r="L316" s="132"/>
      <c r="M316" s="132"/>
      <c r="N316" s="132"/>
      <c r="O316" s="132"/>
      <c r="P316" s="132"/>
      <c r="Q316" s="132"/>
      <c r="R316" s="132"/>
      <c r="S316" s="132"/>
      <c r="T316" s="132"/>
      <c r="U316" s="132"/>
      <c r="V316" s="132"/>
      <c r="W316" s="544"/>
      <c r="X316" s="131"/>
    </row>
    <row r="317" spans="1:24" s="358" customFormat="1">
      <c r="A317" s="536" t="s">
        <v>822</v>
      </c>
      <c r="B317" s="138"/>
      <c r="C317" s="132"/>
      <c r="D317" s="132"/>
      <c r="E317" s="132"/>
      <c r="F317" s="132"/>
      <c r="G317" s="132"/>
      <c r="H317" s="132"/>
      <c r="I317" s="132"/>
      <c r="J317" s="132"/>
      <c r="K317" s="132"/>
      <c r="L317" s="132"/>
      <c r="M317" s="132"/>
      <c r="N317" s="132"/>
      <c r="O317" s="132"/>
      <c r="P317" s="132"/>
      <c r="Q317" s="132"/>
      <c r="R317" s="132"/>
      <c r="S317" s="132"/>
      <c r="T317" s="132"/>
      <c r="U317" s="132"/>
      <c r="V317" s="132"/>
      <c r="W317" s="544"/>
      <c r="X317" s="131"/>
    </row>
    <row r="318" spans="1:24" s="358" customFormat="1">
      <c r="A318" s="126"/>
      <c r="B318" s="134" t="s">
        <v>207</v>
      </c>
      <c r="C318" s="527">
        <f>'27. rMCZ specific costs'!R54</f>
        <v>0</v>
      </c>
      <c r="D318" s="527">
        <v>0</v>
      </c>
      <c r="E318" s="527">
        <v>0</v>
      </c>
      <c r="F318" s="527">
        <v>0</v>
      </c>
      <c r="G318" s="527">
        <v>0</v>
      </c>
      <c r="H318" s="527">
        <v>0</v>
      </c>
      <c r="I318" s="527">
        <v>0</v>
      </c>
      <c r="J318" s="527">
        <v>0</v>
      </c>
      <c r="K318" s="527">
        <v>0</v>
      </c>
      <c r="L318" s="527">
        <v>0</v>
      </c>
      <c r="M318" s="527">
        <v>0</v>
      </c>
      <c r="N318" s="527">
        <v>0</v>
      </c>
      <c r="O318" s="527">
        <v>0</v>
      </c>
      <c r="P318" s="527">
        <v>0</v>
      </c>
      <c r="Q318" s="527">
        <v>0</v>
      </c>
      <c r="R318" s="527">
        <v>0</v>
      </c>
      <c r="S318" s="527">
        <v>0</v>
      </c>
      <c r="T318" s="527">
        <v>0</v>
      </c>
      <c r="U318" s="527">
        <v>0</v>
      </c>
      <c r="V318" s="527">
        <v>0</v>
      </c>
      <c r="W318" s="543">
        <f>SUM(C318:V318)</f>
        <v>0</v>
      </c>
      <c r="X318" s="528">
        <f>W318/20</f>
        <v>0</v>
      </c>
    </row>
    <row r="319" spans="1:24" s="358" customFormat="1">
      <c r="A319" s="126"/>
      <c r="B319" s="134" t="s">
        <v>208</v>
      </c>
      <c r="C319" s="527">
        <f>'27. rMCZ specific costs'!$S$54</f>
        <v>7.9824999999999993E-2</v>
      </c>
      <c r="D319" s="527">
        <f>'27. rMCZ specific costs'!$S$54</f>
        <v>7.9824999999999993E-2</v>
      </c>
      <c r="E319" s="527">
        <f>'27. rMCZ specific costs'!$S$54</f>
        <v>7.9824999999999993E-2</v>
      </c>
      <c r="F319" s="527">
        <f>'27. rMCZ specific costs'!$S$54</f>
        <v>7.9824999999999993E-2</v>
      </c>
      <c r="G319" s="527">
        <f>'27. rMCZ specific costs'!$S$54</f>
        <v>7.9824999999999993E-2</v>
      </c>
      <c r="H319" s="527">
        <f>'27. rMCZ specific costs'!$S$54</f>
        <v>7.9824999999999993E-2</v>
      </c>
      <c r="I319" s="527">
        <f>'27. rMCZ specific costs'!$S$54</f>
        <v>7.9824999999999993E-2</v>
      </c>
      <c r="J319" s="527">
        <f>'27. rMCZ specific costs'!$S$54</f>
        <v>7.9824999999999993E-2</v>
      </c>
      <c r="K319" s="527">
        <f>'27. rMCZ specific costs'!$S$54</f>
        <v>7.9824999999999993E-2</v>
      </c>
      <c r="L319" s="527">
        <f>'27. rMCZ specific costs'!$S$54</f>
        <v>7.9824999999999993E-2</v>
      </c>
      <c r="M319" s="527">
        <f>'27. rMCZ specific costs'!$S$54</f>
        <v>7.9824999999999993E-2</v>
      </c>
      <c r="N319" s="527">
        <f>'27. rMCZ specific costs'!$S$54</f>
        <v>7.9824999999999993E-2</v>
      </c>
      <c r="O319" s="527">
        <f>'27. rMCZ specific costs'!$S$54</f>
        <v>7.9824999999999993E-2</v>
      </c>
      <c r="P319" s="527">
        <f>'27. rMCZ specific costs'!$S$54</f>
        <v>7.9824999999999993E-2</v>
      </c>
      <c r="Q319" s="527">
        <f>'27. rMCZ specific costs'!$S$54</f>
        <v>7.9824999999999993E-2</v>
      </c>
      <c r="R319" s="527">
        <f>'27. rMCZ specific costs'!$S$54</f>
        <v>7.9824999999999993E-2</v>
      </c>
      <c r="S319" s="527">
        <f>'27. rMCZ specific costs'!$S$54</f>
        <v>7.9824999999999993E-2</v>
      </c>
      <c r="T319" s="527">
        <f>'27. rMCZ specific costs'!$S$54</f>
        <v>7.9824999999999993E-2</v>
      </c>
      <c r="U319" s="527">
        <f>'27. rMCZ specific costs'!$S$54</f>
        <v>7.9824999999999993E-2</v>
      </c>
      <c r="V319" s="527">
        <f>'27. rMCZ specific costs'!$S$54</f>
        <v>7.9824999999999993E-2</v>
      </c>
      <c r="W319" s="543">
        <f>SUM(C319:V319)</f>
        <v>1.5965000000000003</v>
      </c>
      <c r="X319" s="528">
        <f>W319/20</f>
        <v>7.9825000000000007E-2</v>
      </c>
    </row>
    <row r="320" spans="1:24" s="358" customFormat="1">
      <c r="A320" s="126"/>
      <c r="B320" s="567" t="s">
        <v>144</v>
      </c>
      <c r="C320" s="549">
        <f t="shared" ref="C320:X320" si="88">SUM(C318:C319)</f>
        <v>7.9824999999999993E-2</v>
      </c>
      <c r="D320" s="549">
        <f t="shared" si="88"/>
        <v>7.9824999999999993E-2</v>
      </c>
      <c r="E320" s="549">
        <f t="shared" si="88"/>
        <v>7.9824999999999993E-2</v>
      </c>
      <c r="F320" s="549">
        <f t="shared" si="88"/>
        <v>7.9824999999999993E-2</v>
      </c>
      <c r="G320" s="549">
        <f t="shared" si="88"/>
        <v>7.9824999999999993E-2</v>
      </c>
      <c r="H320" s="549">
        <f t="shared" si="88"/>
        <v>7.9824999999999993E-2</v>
      </c>
      <c r="I320" s="549">
        <f t="shared" si="88"/>
        <v>7.9824999999999993E-2</v>
      </c>
      <c r="J320" s="549">
        <f t="shared" si="88"/>
        <v>7.9824999999999993E-2</v>
      </c>
      <c r="K320" s="549">
        <f t="shared" si="88"/>
        <v>7.9824999999999993E-2</v>
      </c>
      <c r="L320" s="549">
        <f t="shared" si="88"/>
        <v>7.9824999999999993E-2</v>
      </c>
      <c r="M320" s="549">
        <f t="shared" si="88"/>
        <v>7.9824999999999993E-2</v>
      </c>
      <c r="N320" s="549">
        <f t="shared" si="88"/>
        <v>7.9824999999999993E-2</v>
      </c>
      <c r="O320" s="549">
        <f t="shared" si="88"/>
        <v>7.9824999999999993E-2</v>
      </c>
      <c r="P320" s="549">
        <f t="shared" si="88"/>
        <v>7.9824999999999993E-2</v>
      </c>
      <c r="Q320" s="549">
        <f t="shared" si="88"/>
        <v>7.9824999999999993E-2</v>
      </c>
      <c r="R320" s="549">
        <f t="shared" si="88"/>
        <v>7.9824999999999993E-2</v>
      </c>
      <c r="S320" s="549">
        <f t="shared" si="88"/>
        <v>7.9824999999999993E-2</v>
      </c>
      <c r="T320" s="549">
        <f t="shared" si="88"/>
        <v>7.9824999999999993E-2</v>
      </c>
      <c r="U320" s="549">
        <f t="shared" si="88"/>
        <v>7.9824999999999993E-2</v>
      </c>
      <c r="V320" s="549">
        <f t="shared" si="88"/>
        <v>7.9824999999999993E-2</v>
      </c>
      <c r="W320" s="544">
        <f t="shared" si="88"/>
        <v>1.5965000000000003</v>
      </c>
      <c r="X320" s="131">
        <f t="shared" si="88"/>
        <v>7.9825000000000007E-2</v>
      </c>
    </row>
    <row r="321" spans="1:24" s="358" customFormat="1">
      <c r="A321" s="129"/>
      <c r="B321" s="472" t="s">
        <v>146</v>
      </c>
      <c r="C321" s="530">
        <v>0.96618357487922713</v>
      </c>
      <c r="D321" s="530">
        <v>0.93351070036640305</v>
      </c>
      <c r="E321" s="530">
        <v>0.90194270566802237</v>
      </c>
      <c r="F321" s="530">
        <v>0.87144222769857238</v>
      </c>
      <c r="G321" s="530">
        <v>0.84197316685852419</v>
      </c>
      <c r="H321" s="530">
        <v>0.81350064430775282</v>
      </c>
      <c r="I321" s="530">
        <v>0.78599096068381913</v>
      </c>
      <c r="J321" s="530">
        <v>0.75941155621625056</v>
      </c>
      <c r="K321" s="530">
        <v>0.73373097218961414</v>
      </c>
      <c r="L321" s="530">
        <v>0.70891881370977217</v>
      </c>
      <c r="M321" s="530">
        <v>0.68494571372924851</v>
      </c>
      <c r="N321" s="530">
        <v>0.66178329828912896</v>
      </c>
      <c r="O321" s="530">
        <v>0.63940415293635666</v>
      </c>
      <c r="P321" s="530">
        <v>0.61778179027667302</v>
      </c>
      <c r="Q321" s="530">
        <v>0.59689061862480497</v>
      </c>
      <c r="R321" s="530">
        <v>0.57670591171478747</v>
      </c>
      <c r="S321" s="530">
        <v>0.55720377943457733</v>
      </c>
      <c r="T321" s="530">
        <v>0.53836113955031628</v>
      </c>
      <c r="U321" s="530">
        <v>0.52015569038677911</v>
      </c>
      <c r="V321" s="530">
        <v>0.50256588443167061</v>
      </c>
      <c r="W321" s="543"/>
      <c r="X321" s="531"/>
    </row>
    <row r="322" spans="1:24" s="358" customFormat="1">
      <c r="A322" s="135"/>
      <c r="B322" s="568" t="s">
        <v>1069</v>
      </c>
      <c r="C322" s="136">
        <f t="shared" ref="C322:V322" si="89">C321*C320</f>
        <v>7.7125603864734299E-2</v>
      </c>
      <c r="D322" s="136">
        <f t="shared" si="89"/>
        <v>7.4517491656748119E-2</v>
      </c>
      <c r="E322" s="136">
        <f t="shared" si="89"/>
        <v>7.1997576479949879E-2</v>
      </c>
      <c r="F322" s="136">
        <f t="shared" si="89"/>
        <v>6.9562875826038539E-2</v>
      </c>
      <c r="G322" s="136">
        <f t="shared" si="89"/>
        <v>6.7210508044481684E-2</v>
      </c>
      <c r="H322" s="136">
        <f t="shared" si="89"/>
        <v>6.4937688931866369E-2</v>
      </c>
      <c r="I322" s="136">
        <f t="shared" si="89"/>
        <v>6.2741728436585861E-2</v>
      </c>
      <c r="J322" s="136">
        <f t="shared" si="89"/>
        <v>6.0620027474962195E-2</v>
      </c>
      <c r="K322" s="136">
        <f t="shared" si="89"/>
        <v>5.8570074855035945E-2</v>
      </c>
      <c r="L322" s="136">
        <f t="shared" si="89"/>
        <v>5.6589444304382557E-2</v>
      </c>
      <c r="M322" s="136">
        <f t="shared" si="89"/>
        <v>5.4675791598437259E-2</v>
      </c>
      <c r="N322" s="136">
        <f t="shared" si="89"/>
        <v>5.2826851785929718E-2</v>
      </c>
      <c r="O322" s="136">
        <f t="shared" si="89"/>
        <v>5.1040436508144667E-2</v>
      </c>
      <c r="P322" s="136">
        <f t="shared" si="89"/>
        <v>4.9314431408835416E-2</v>
      </c>
      <c r="Q322" s="136">
        <f t="shared" si="89"/>
        <v>4.7646793631725054E-2</v>
      </c>
      <c r="R322" s="136">
        <f t="shared" si="89"/>
        <v>4.6035549402632908E-2</v>
      </c>
      <c r="S322" s="136">
        <f t="shared" si="89"/>
        <v>4.4478791693365133E-2</v>
      </c>
      <c r="T322" s="136">
        <f t="shared" si="89"/>
        <v>4.2974677964603997E-2</v>
      </c>
      <c r="U322" s="136">
        <f t="shared" si="89"/>
        <v>4.1521427985124641E-2</v>
      </c>
      <c r="V322" s="136">
        <f t="shared" si="89"/>
        <v>4.0117321724758105E-2</v>
      </c>
      <c r="W322" s="564">
        <f>SUM(C322:V322)</f>
        <v>1.1345050935783425</v>
      </c>
      <c r="X322" s="137"/>
    </row>
    <row r="323" spans="1:24" s="358" customFormat="1">
      <c r="A323" s="129" t="s">
        <v>387</v>
      </c>
      <c r="B323" s="138"/>
      <c r="C323" s="132"/>
      <c r="D323" s="132"/>
      <c r="E323" s="132"/>
      <c r="F323" s="132"/>
      <c r="G323" s="132"/>
      <c r="H323" s="132"/>
      <c r="I323" s="132"/>
      <c r="J323" s="132"/>
      <c r="K323" s="132"/>
      <c r="L323" s="132"/>
      <c r="M323" s="132"/>
      <c r="N323" s="132"/>
      <c r="O323" s="132"/>
      <c r="P323" s="132"/>
      <c r="Q323" s="132"/>
      <c r="R323" s="132"/>
      <c r="S323" s="132"/>
      <c r="T323" s="132"/>
      <c r="U323" s="132"/>
      <c r="V323" s="132"/>
      <c r="W323" s="544"/>
      <c r="X323" s="131"/>
    </row>
    <row r="324" spans="1:24" s="358" customFormat="1">
      <c r="A324" s="536" t="s">
        <v>823</v>
      </c>
      <c r="B324" s="138"/>
      <c r="C324" s="132"/>
      <c r="D324" s="132"/>
      <c r="E324" s="132"/>
      <c r="F324" s="132"/>
      <c r="G324" s="132"/>
      <c r="H324" s="132"/>
      <c r="I324" s="132"/>
      <c r="J324" s="132"/>
      <c r="K324" s="132"/>
      <c r="L324" s="132"/>
      <c r="M324" s="132"/>
      <c r="N324" s="132"/>
      <c r="O324" s="132"/>
      <c r="P324" s="132"/>
      <c r="Q324" s="132"/>
      <c r="R324" s="132"/>
      <c r="S324" s="132"/>
      <c r="T324" s="132"/>
      <c r="U324" s="132"/>
      <c r="V324" s="132"/>
      <c r="W324" s="544"/>
      <c r="X324" s="131"/>
    </row>
    <row r="325" spans="1:24" s="358" customFormat="1">
      <c r="A325" s="126"/>
      <c r="B325" s="134" t="s">
        <v>207</v>
      </c>
      <c r="C325" s="527">
        <f>'27. rMCZ specific costs'!R55</f>
        <v>0</v>
      </c>
      <c r="D325" s="527">
        <v>0</v>
      </c>
      <c r="E325" s="527">
        <v>0</v>
      </c>
      <c r="F325" s="527">
        <v>0</v>
      </c>
      <c r="G325" s="527">
        <v>0</v>
      </c>
      <c r="H325" s="527">
        <v>0</v>
      </c>
      <c r="I325" s="527">
        <v>0</v>
      </c>
      <c r="J325" s="527">
        <v>0</v>
      </c>
      <c r="K325" s="527">
        <v>0</v>
      </c>
      <c r="L325" s="527">
        <v>0</v>
      </c>
      <c r="M325" s="527">
        <v>0</v>
      </c>
      <c r="N325" s="527">
        <v>0</v>
      </c>
      <c r="O325" s="527">
        <v>0</v>
      </c>
      <c r="P325" s="527">
        <v>0</v>
      </c>
      <c r="Q325" s="527">
        <v>0</v>
      </c>
      <c r="R325" s="527">
        <v>0</v>
      </c>
      <c r="S325" s="527">
        <v>0</v>
      </c>
      <c r="T325" s="527">
        <v>0</v>
      </c>
      <c r="U325" s="527">
        <v>0</v>
      </c>
      <c r="V325" s="527">
        <v>0</v>
      </c>
      <c r="W325" s="543">
        <f>SUM(C325:V325)</f>
        <v>0</v>
      </c>
      <c r="X325" s="528">
        <f>W325/20</f>
        <v>0</v>
      </c>
    </row>
    <row r="326" spans="1:24" s="358" customFormat="1">
      <c r="A326" s="126"/>
      <c r="B326" s="134" t="s">
        <v>208</v>
      </c>
      <c r="C326" s="527">
        <f>'27. rMCZ specific costs'!$S$55</f>
        <v>7.9824999999999993E-2</v>
      </c>
      <c r="D326" s="527">
        <f>'27. rMCZ specific costs'!$S$55</f>
        <v>7.9824999999999993E-2</v>
      </c>
      <c r="E326" s="527">
        <f>'27. rMCZ specific costs'!$S$55</f>
        <v>7.9824999999999993E-2</v>
      </c>
      <c r="F326" s="527">
        <f>'27. rMCZ specific costs'!$S$55</f>
        <v>7.9824999999999993E-2</v>
      </c>
      <c r="G326" s="527">
        <f>'27. rMCZ specific costs'!$S$55</f>
        <v>7.9824999999999993E-2</v>
      </c>
      <c r="H326" s="527">
        <f>'27. rMCZ specific costs'!$S$55</f>
        <v>7.9824999999999993E-2</v>
      </c>
      <c r="I326" s="527">
        <f>'27. rMCZ specific costs'!$S$55</f>
        <v>7.9824999999999993E-2</v>
      </c>
      <c r="J326" s="527">
        <f>'27. rMCZ specific costs'!$S$55</f>
        <v>7.9824999999999993E-2</v>
      </c>
      <c r="K326" s="527">
        <f>'27. rMCZ specific costs'!$S$55</f>
        <v>7.9824999999999993E-2</v>
      </c>
      <c r="L326" s="527">
        <f>'27. rMCZ specific costs'!$S$55</f>
        <v>7.9824999999999993E-2</v>
      </c>
      <c r="M326" s="527">
        <f>'27. rMCZ specific costs'!$S$55</f>
        <v>7.9824999999999993E-2</v>
      </c>
      <c r="N326" s="527">
        <f>'27. rMCZ specific costs'!$S$55</f>
        <v>7.9824999999999993E-2</v>
      </c>
      <c r="O326" s="527">
        <f>'27. rMCZ specific costs'!$S$55</f>
        <v>7.9824999999999993E-2</v>
      </c>
      <c r="P326" s="527">
        <f>'27. rMCZ specific costs'!$S$55</f>
        <v>7.9824999999999993E-2</v>
      </c>
      <c r="Q326" s="527">
        <f>'27. rMCZ specific costs'!$S$55</f>
        <v>7.9824999999999993E-2</v>
      </c>
      <c r="R326" s="527">
        <f>'27. rMCZ specific costs'!$S$55</f>
        <v>7.9824999999999993E-2</v>
      </c>
      <c r="S326" s="527">
        <f>'27. rMCZ specific costs'!$S$55</f>
        <v>7.9824999999999993E-2</v>
      </c>
      <c r="T326" s="527">
        <f>'27. rMCZ specific costs'!$S$55</f>
        <v>7.9824999999999993E-2</v>
      </c>
      <c r="U326" s="527">
        <f>'27. rMCZ specific costs'!$S$55</f>
        <v>7.9824999999999993E-2</v>
      </c>
      <c r="V326" s="527">
        <f>'27. rMCZ specific costs'!$S$55</f>
        <v>7.9824999999999993E-2</v>
      </c>
      <c r="W326" s="543">
        <f>SUM(C326:V326)</f>
        <v>1.5965000000000003</v>
      </c>
      <c r="X326" s="528">
        <f>W326/20</f>
        <v>7.9825000000000007E-2</v>
      </c>
    </row>
    <row r="327" spans="1:24" s="358" customFormat="1">
      <c r="A327" s="126"/>
      <c r="B327" s="567" t="s">
        <v>144</v>
      </c>
      <c r="C327" s="549">
        <f t="shared" ref="C327:X327" si="90">SUM(C325:C326)</f>
        <v>7.9824999999999993E-2</v>
      </c>
      <c r="D327" s="549">
        <f t="shared" si="90"/>
        <v>7.9824999999999993E-2</v>
      </c>
      <c r="E327" s="549">
        <f t="shared" si="90"/>
        <v>7.9824999999999993E-2</v>
      </c>
      <c r="F327" s="549">
        <f t="shared" si="90"/>
        <v>7.9824999999999993E-2</v>
      </c>
      <c r="G327" s="549">
        <f t="shared" si="90"/>
        <v>7.9824999999999993E-2</v>
      </c>
      <c r="H327" s="549">
        <f t="shared" si="90"/>
        <v>7.9824999999999993E-2</v>
      </c>
      <c r="I327" s="549">
        <f t="shared" si="90"/>
        <v>7.9824999999999993E-2</v>
      </c>
      <c r="J327" s="549">
        <f t="shared" si="90"/>
        <v>7.9824999999999993E-2</v>
      </c>
      <c r="K327" s="549">
        <f t="shared" si="90"/>
        <v>7.9824999999999993E-2</v>
      </c>
      <c r="L327" s="549">
        <f t="shared" si="90"/>
        <v>7.9824999999999993E-2</v>
      </c>
      <c r="M327" s="549">
        <f t="shared" si="90"/>
        <v>7.9824999999999993E-2</v>
      </c>
      <c r="N327" s="549">
        <f t="shared" si="90"/>
        <v>7.9824999999999993E-2</v>
      </c>
      <c r="O327" s="549">
        <f t="shared" si="90"/>
        <v>7.9824999999999993E-2</v>
      </c>
      <c r="P327" s="549">
        <f t="shared" si="90"/>
        <v>7.9824999999999993E-2</v>
      </c>
      <c r="Q327" s="549">
        <f t="shared" si="90"/>
        <v>7.9824999999999993E-2</v>
      </c>
      <c r="R327" s="549">
        <f t="shared" si="90"/>
        <v>7.9824999999999993E-2</v>
      </c>
      <c r="S327" s="549">
        <f t="shared" si="90"/>
        <v>7.9824999999999993E-2</v>
      </c>
      <c r="T327" s="549">
        <f t="shared" si="90"/>
        <v>7.9824999999999993E-2</v>
      </c>
      <c r="U327" s="549">
        <f t="shared" si="90"/>
        <v>7.9824999999999993E-2</v>
      </c>
      <c r="V327" s="549">
        <f t="shared" si="90"/>
        <v>7.9824999999999993E-2</v>
      </c>
      <c r="W327" s="544">
        <f t="shared" si="90"/>
        <v>1.5965000000000003</v>
      </c>
      <c r="X327" s="131">
        <f t="shared" si="90"/>
        <v>7.9825000000000007E-2</v>
      </c>
    </row>
    <row r="328" spans="1:24" s="358" customFormat="1">
      <c r="A328" s="129"/>
      <c r="B328" s="472" t="s">
        <v>146</v>
      </c>
      <c r="C328" s="530">
        <v>0.96618357487922713</v>
      </c>
      <c r="D328" s="530">
        <v>0.93351070036640305</v>
      </c>
      <c r="E328" s="530">
        <v>0.90194270566802237</v>
      </c>
      <c r="F328" s="530">
        <v>0.87144222769857238</v>
      </c>
      <c r="G328" s="530">
        <v>0.84197316685852419</v>
      </c>
      <c r="H328" s="530">
        <v>0.81350064430775282</v>
      </c>
      <c r="I328" s="530">
        <v>0.78599096068381913</v>
      </c>
      <c r="J328" s="530">
        <v>0.75941155621625056</v>
      </c>
      <c r="K328" s="530">
        <v>0.73373097218961414</v>
      </c>
      <c r="L328" s="530">
        <v>0.70891881370977217</v>
      </c>
      <c r="M328" s="530">
        <v>0.68494571372924851</v>
      </c>
      <c r="N328" s="530">
        <v>0.66178329828912896</v>
      </c>
      <c r="O328" s="530">
        <v>0.63940415293635666</v>
      </c>
      <c r="P328" s="530">
        <v>0.61778179027667302</v>
      </c>
      <c r="Q328" s="530">
        <v>0.59689061862480497</v>
      </c>
      <c r="R328" s="530">
        <v>0.57670591171478747</v>
      </c>
      <c r="S328" s="530">
        <v>0.55720377943457733</v>
      </c>
      <c r="T328" s="530">
        <v>0.53836113955031628</v>
      </c>
      <c r="U328" s="530">
        <v>0.52015569038677911</v>
      </c>
      <c r="V328" s="530">
        <v>0.50256588443167061</v>
      </c>
      <c r="W328" s="543"/>
      <c r="X328" s="531"/>
    </row>
    <row r="329" spans="1:24" s="358" customFormat="1">
      <c r="A329" s="135"/>
      <c r="B329" s="568" t="s">
        <v>1069</v>
      </c>
      <c r="C329" s="136">
        <f t="shared" ref="C329:V329" si="91">C328*C327</f>
        <v>7.7125603864734299E-2</v>
      </c>
      <c r="D329" s="136">
        <f t="shared" si="91"/>
        <v>7.4517491656748119E-2</v>
      </c>
      <c r="E329" s="136">
        <f t="shared" si="91"/>
        <v>7.1997576479949879E-2</v>
      </c>
      <c r="F329" s="136">
        <f t="shared" si="91"/>
        <v>6.9562875826038539E-2</v>
      </c>
      <c r="G329" s="136">
        <f t="shared" si="91"/>
        <v>6.7210508044481684E-2</v>
      </c>
      <c r="H329" s="136">
        <f t="shared" si="91"/>
        <v>6.4937688931866369E-2</v>
      </c>
      <c r="I329" s="136">
        <f t="shared" si="91"/>
        <v>6.2741728436585861E-2</v>
      </c>
      <c r="J329" s="136">
        <f t="shared" si="91"/>
        <v>6.0620027474962195E-2</v>
      </c>
      <c r="K329" s="136">
        <f t="shared" si="91"/>
        <v>5.8570074855035945E-2</v>
      </c>
      <c r="L329" s="136">
        <f t="shared" si="91"/>
        <v>5.6589444304382557E-2</v>
      </c>
      <c r="M329" s="136">
        <f t="shared" si="91"/>
        <v>5.4675791598437259E-2</v>
      </c>
      <c r="N329" s="136">
        <f t="shared" si="91"/>
        <v>5.2826851785929718E-2</v>
      </c>
      <c r="O329" s="136">
        <f t="shared" si="91"/>
        <v>5.1040436508144667E-2</v>
      </c>
      <c r="P329" s="136">
        <f t="shared" si="91"/>
        <v>4.9314431408835416E-2</v>
      </c>
      <c r="Q329" s="136">
        <f t="shared" si="91"/>
        <v>4.7646793631725054E-2</v>
      </c>
      <c r="R329" s="136">
        <f t="shared" si="91"/>
        <v>4.6035549402632908E-2</v>
      </c>
      <c r="S329" s="136">
        <f t="shared" si="91"/>
        <v>4.4478791693365133E-2</v>
      </c>
      <c r="T329" s="136">
        <f t="shared" si="91"/>
        <v>4.2974677964603997E-2</v>
      </c>
      <c r="U329" s="136">
        <f t="shared" si="91"/>
        <v>4.1521427985124641E-2</v>
      </c>
      <c r="V329" s="136">
        <f t="shared" si="91"/>
        <v>4.0117321724758105E-2</v>
      </c>
      <c r="W329" s="564">
        <f>SUM(C329:V329)</f>
        <v>1.1345050935783425</v>
      </c>
      <c r="X329" s="137"/>
    </row>
    <row r="330" spans="1:24" s="358" customFormat="1">
      <c r="A330" s="129" t="s">
        <v>387</v>
      </c>
      <c r="B330" s="138"/>
      <c r="C330" s="132"/>
      <c r="D330" s="132"/>
      <c r="E330" s="132"/>
      <c r="F330" s="132"/>
      <c r="G330" s="132"/>
      <c r="H330" s="132"/>
      <c r="I330" s="132"/>
      <c r="J330" s="132"/>
      <c r="K330" s="132"/>
      <c r="L330" s="132"/>
      <c r="M330" s="132"/>
      <c r="N330" s="132"/>
      <c r="O330" s="132"/>
      <c r="P330" s="132"/>
      <c r="Q330" s="132"/>
      <c r="R330" s="132"/>
      <c r="S330" s="132"/>
      <c r="T330" s="132"/>
      <c r="U330" s="132"/>
      <c r="V330" s="132"/>
      <c r="W330" s="544"/>
      <c r="X330" s="131"/>
    </row>
    <row r="331" spans="1:24" s="358" customFormat="1">
      <c r="A331" s="536" t="s">
        <v>846</v>
      </c>
      <c r="B331" s="138"/>
      <c r="C331" s="132"/>
      <c r="D331" s="132"/>
      <c r="E331" s="132"/>
      <c r="F331" s="132"/>
      <c r="G331" s="132"/>
      <c r="H331" s="132"/>
      <c r="I331" s="132"/>
      <c r="J331" s="132"/>
      <c r="K331" s="132"/>
      <c r="L331" s="132"/>
      <c r="M331" s="132"/>
      <c r="N331" s="132"/>
      <c r="O331" s="132"/>
      <c r="P331" s="132"/>
      <c r="Q331" s="132"/>
      <c r="R331" s="132"/>
      <c r="S331" s="132"/>
      <c r="T331" s="132"/>
      <c r="U331" s="132"/>
      <c r="V331" s="132"/>
      <c r="W331" s="544"/>
      <c r="X331" s="131"/>
    </row>
    <row r="332" spans="1:24" s="358" customFormat="1">
      <c r="A332" s="126"/>
      <c r="B332" s="134" t="s">
        <v>207</v>
      </c>
      <c r="C332" s="527">
        <f>'27. rMCZ specific costs'!R56</f>
        <v>0</v>
      </c>
      <c r="D332" s="527">
        <v>0</v>
      </c>
      <c r="E332" s="527">
        <v>0</v>
      </c>
      <c r="F332" s="527">
        <v>0</v>
      </c>
      <c r="G332" s="527">
        <v>0</v>
      </c>
      <c r="H332" s="527">
        <v>0</v>
      </c>
      <c r="I332" s="527">
        <v>0</v>
      </c>
      <c r="J332" s="527">
        <v>0</v>
      </c>
      <c r="K332" s="527">
        <v>0</v>
      </c>
      <c r="L332" s="527">
        <v>0</v>
      </c>
      <c r="M332" s="527">
        <v>0</v>
      </c>
      <c r="N332" s="527">
        <v>0</v>
      </c>
      <c r="O332" s="527">
        <v>0</v>
      </c>
      <c r="P332" s="527">
        <v>0</v>
      </c>
      <c r="Q332" s="527">
        <v>0</v>
      </c>
      <c r="R332" s="527">
        <v>0</v>
      </c>
      <c r="S332" s="527">
        <v>0</v>
      </c>
      <c r="T332" s="527">
        <v>0</v>
      </c>
      <c r="U332" s="527">
        <v>0</v>
      </c>
      <c r="V332" s="527">
        <v>0</v>
      </c>
      <c r="W332" s="543">
        <f>SUM(C332:V332)</f>
        <v>0</v>
      </c>
      <c r="X332" s="528">
        <f>W332/20</f>
        <v>0</v>
      </c>
    </row>
    <row r="333" spans="1:24" s="358" customFormat="1">
      <c r="A333" s="126"/>
      <c r="B333" s="134" t="s">
        <v>208</v>
      </c>
      <c r="C333" s="527">
        <f>'27. rMCZ specific costs'!$S$56</f>
        <v>5.2150000000000002E-2</v>
      </c>
      <c r="D333" s="527">
        <f>'27. rMCZ specific costs'!$S$56</f>
        <v>5.2150000000000002E-2</v>
      </c>
      <c r="E333" s="527">
        <f>'27. rMCZ specific costs'!$S$56</f>
        <v>5.2150000000000002E-2</v>
      </c>
      <c r="F333" s="527">
        <f>'27. rMCZ specific costs'!$S$56</f>
        <v>5.2150000000000002E-2</v>
      </c>
      <c r="G333" s="527">
        <f>'27. rMCZ specific costs'!$S$56</f>
        <v>5.2150000000000002E-2</v>
      </c>
      <c r="H333" s="527">
        <f>'27. rMCZ specific costs'!$S$56</f>
        <v>5.2150000000000002E-2</v>
      </c>
      <c r="I333" s="527">
        <f>'27. rMCZ specific costs'!$S$56</f>
        <v>5.2150000000000002E-2</v>
      </c>
      <c r="J333" s="527">
        <f>'27. rMCZ specific costs'!$S$56</f>
        <v>5.2150000000000002E-2</v>
      </c>
      <c r="K333" s="527">
        <f>'27. rMCZ specific costs'!$S$56</f>
        <v>5.2150000000000002E-2</v>
      </c>
      <c r="L333" s="527">
        <f>'27. rMCZ specific costs'!$S$56</f>
        <v>5.2150000000000002E-2</v>
      </c>
      <c r="M333" s="527">
        <f>'27. rMCZ specific costs'!$S$56</f>
        <v>5.2150000000000002E-2</v>
      </c>
      <c r="N333" s="527">
        <f>'27. rMCZ specific costs'!$S$56</f>
        <v>5.2150000000000002E-2</v>
      </c>
      <c r="O333" s="527">
        <f>'27. rMCZ specific costs'!$S$56</f>
        <v>5.2150000000000002E-2</v>
      </c>
      <c r="P333" s="527">
        <f>'27. rMCZ specific costs'!$S$56</f>
        <v>5.2150000000000002E-2</v>
      </c>
      <c r="Q333" s="527">
        <f>'27. rMCZ specific costs'!$S$56</f>
        <v>5.2150000000000002E-2</v>
      </c>
      <c r="R333" s="527">
        <f>'27. rMCZ specific costs'!$S$56</f>
        <v>5.2150000000000002E-2</v>
      </c>
      <c r="S333" s="527">
        <f>'27. rMCZ specific costs'!$S$56</f>
        <v>5.2150000000000002E-2</v>
      </c>
      <c r="T333" s="527">
        <f>'27. rMCZ specific costs'!$S$56</f>
        <v>5.2150000000000002E-2</v>
      </c>
      <c r="U333" s="527">
        <f>'27. rMCZ specific costs'!$S$56</f>
        <v>5.2150000000000002E-2</v>
      </c>
      <c r="V333" s="527">
        <f>'27. rMCZ specific costs'!$S$56</f>
        <v>5.2150000000000002E-2</v>
      </c>
      <c r="W333" s="543">
        <f>SUM(C333:V333)</f>
        <v>1.0430000000000004</v>
      </c>
      <c r="X333" s="528">
        <f>W333/20</f>
        <v>5.2150000000000016E-2</v>
      </c>
    </row>
    <row r="334" spans="1:24" s="358" customFormat="1">
      <c r="A334" s="126"/>
      <c r="B334" s="567" t="s">
        <v>144</v>
      </c>
      <c r="C334" s="549">
        <f t="shared" ref="C334:X334" si="92">SUM(C332:C333)</f>
        <v>5.2150000000000002E-2</v>
      </c>
      <c r="D334" s="549">
        <f t="shared" si="92"/>
        <v>5.2150000000000002E-2</v>
      </c>
      <c r="E334" s="549">
        <f t="shared" si="92"/>
        <v>5.2150000000000002E-2</v>
      </c>
      <c r="F334" s="549">
        <f t="shared" si="92"/>
        <v>5.2150000000000002E-2</v>
      </c>
      <c r="G334" s="549">
        <f t="shared" si="92"/>
        <v>5.2150000000000002E-2</v>
      </c>
      <c r="H334" s="549">
        <f t="shared" si="92"/>
        <v>5.2150000000000002E-2</v>
      </c>
      <c r="I334" s="549">
        <f t="shared" si="92"/>
        <v>5.2150000000000002E-2</v>
      </c>
      <c r="J334" s="549">
        <f t="shared" si="92"/>
        <v>5.2150000000000002E-2</v>
      </c>
      <c r="K334" s="549">
        <f t="shared" si="92"/>
        <v>5.2150000000000002E-2</v>
      </c>
      <c r="L334" s="549">
        <f t="shared" si="92"/>
        <v>5.2150000000000002E-2</v>
      </c>
      <c r="M334" s="549">
        <f t="shared" si="92"/>
        <v>5.2150000000000002E-2</v>
      </c>
      <c r="N334" s="549">
        <f t="shared" si="92"/>
        <v>5.2150000000000002E-2</v>
      </c>
      <c r="O334" s="549">
        <f t="shared" si="92"/>
        <v>5.2150000000000002E-2</v>
      </c>
      <c r="P334" s="549">
        <f t="shared" si="92"/>
        <v>5.2150000000000002E-2</v>
      </c>
      <c r="Q334" s="549">
        <f t="shared" si="92"/>
        <v>5.2150000000000002E-2</v>
      </c>
      <c r="R334" s="549">
        <f t="shared" si="92"/>
        <v>5.2150000000000002E-2</v>
      </c>
      <c r="S334" s="549">
        <f t="shared" si="92"/>
        <v>5.2150000000000002E-2</v>
      </c>
      <c r="T334" s="549">
        <f t="shared" si="92"/>
        <v>5.2150000000000002E-2</v>
      </c>
      <c r="U334" s="549">
        <f t="shared" si="92"/>
        <v>5.2150000000000002E-2</v>
      </c>
      <c r="V334" s="549">
        <f t="shared" si="92"/>
        <v>5.2150000000000002E-2</v>
      </c>
      <c r="W334" s="544">
        <f t="shared" si="92"/>
        <v>1.0430000000000004</v>
      </c>
      <c r="X334" s="131">
        <f t="shared" si="92"/>
        <v>5.2150000000000016E-2</v>
      </c>
    </row>
    <row r="335" spans="1:24" s="358" customFormat="1">
      <c r="A335" s="129"/>
      <c r="B335" s="472" t="s">
        <v>146</v>
      </c>
      <c r="C335" s="530">
        <v>0.96618357487922713</v>
      </c>
      <c r="D335" s="530">
        <v>0.93351070036640305</v>
      </c>
      <c r="E335" s="530">
        <v>0.90194270566802237</v>
      </c>
      <c r="F335" s="530">
        <v>0.87144222769857238</v>
      </c>
      <c r="G335" s="530">
        <v>0.84197316685852419</v>
      </c>
      <c r="H335" s="530">
        <v>0.81350064430775282</v>
      </c>
      <c r="I335" s="530">
        <v>0.78599096068381913</v>
      </c>
      <c r="J335" s="530">
        <v>0.75941155621625056</v>
      </c>
      <c r="K335" s="530">
        <v>0.73373097218961414</v>
      </c>
      <c r="L335" s="530">
        <v>0.70891881370977217</v>
      </c>
      <c r="M335" s="530">
        <v>0.68494571372924851</v>
      </c>
      <c r="N335" s="530">
        <v>0.66178329828912896</v>
      </c>
      <c r="O335" s="530">
        <v>0.63940415293635666</v>
      </c>
      <c r="P335" s="530">
        <v>0.61778179027667302</v>
      </c>
      <c r="Q335" s="530">
        <v>0.59689061862480497</v>
      </c>
      <c r="R335" s="530">
        <v>0.57670591171478747</v>
      </c>
      <c r="S335" s="530">
        <v>0.55720377943457733</v>
      </c>
      <c r="T335" s="530">
        <v>0.53836113955031628</v>
      </c>
      <c r="U335" s="530">
        <v>0.52015569038677911</v>
      </c>
      <c r="V335" s="530">
        <v>0.50256588443167061</v>
      </c>
      <c r="W335" s="543"/>
      <c r="X335" s="531"/>
    </row>
    <row r="336" spans="1:24" s="358" customFormat="1">
      <c r="A336" s="135"/>
      <c r="B336" s="568" t="s">
        <v>1069</v>
      </c>
      <c r="C336" s="136">
        <f t="shared" ref="C336:V336" si="93">C335*C334</f>
        <v>5.0386473429951693E-2</v>
      </c>
      <c r="D336" s="136">
        <f t="shared" si="93"/>
        <v>4.8682583024107919E-2</v>
      </c>
      <c r="E336" s="136">
        <f t="shared" si="93"/>
        <v>4.7036312100587369E-2</v>
      </c>
      <c r="F336" s="136">
        <f t="shared" si="93"/>
        <v>4.5445712174480554E-2</v>
      </c>
      <c r="G336" s="136">
        <f t="shared" si="93"/>
        <v>4.3908900651672036E-2</v>
      </c>
      <c r="H336" s="136">
        <f t="shared" si="93"/>
        <v>4.2424058600649309E-2</v>
      </c>
      <c r="I336" s="136">
        <f t="shared" si="93"/>
        <v>4.0989428599661169E-2</v>
      </c>
      <c r="J336" s="136">
        <f t="shared" si="93"/>
        <v>3.9603312656677471E-2</v>
      </c>
      <c r="K336" s="136">
        <f t="shared" si="93"/>
        <v>3.8264070199688381E-2</v>
      </c>
      <c r="L336" s="136">
        <f t="shared" si="93"/>
        <v>3.697011613496462E-2</v>
      </c>
      <c r="M336" s="136">
        <f t="shared" si="93"/>
        <v>3.5719918970980313E-2</v>
      </c>
      <c r="N336" s="136">
        <f t="shared" si="93"/>
        <v>3.4511999005778074E-2</v>
      </c>
      <c r="O336" s="136">
        <f t="shared" si="93"/>
        <v>3.3344926575630998E-2</v>
      </c>
      <c r="P336" s="136">
        <f t="shared" si="93"/>
        <v>3.22173203629285E-2</v>
      </c>
      <c r="Q336" s="136">
        <f t="shared" si="93"/>
        <v>3.1127845761283579E-2</v>
      </c>
      <c r="R336" s="136">
        <f t="shared" si="93"/>
        <v>3.0075213295926169E-2</v>
      </c>
      <c r="S336" s="136">
        <f t="shared" si="93"/>
        <v>2.905817709751321E-2</v>
      </c>
      <c r="T336" s="136">
        <f t="shared" si="93"/>
        <v>2.8075533427548996E-2</v>
      </c>
      <c r="U336" s="136">
        <f t="shared" si="93"/>
        <v>2.7126119253670533E-2</v>
      </c>
      <c r="V336" s="136">
        <f t="shared" si="93"/>
        <v>2.6208810873111624E-2</v>
      </c>
      <c r="W336" s="564">
        <f>SUM(C336:V336)</f>
        <v>0.74117683219681252</v>
      </c>
      <c r="X336" s="137"/>
    </row>
    <row r="337" spans="1:24" s="358" customFormat="1">
      <c r="A337" s="129" t="s">
        <v>387</v>
      </c>
      <c r="B337" s="138"/>
      <c r="C337" s="132"/>
      <c r="D337" s="132"/>
      <c r="E337" s="132"/>
      <c r="F337" s="132"/>
      <c r="G337" s="132"/>
      <c r="H337" s="132"/>
      <c r="I337" s="132"/>
      <c r="J337" s="132"/>
      <c r="K337" s="132"/>
      <c r="L337" s="132"/>
      <c r="M337" s="132"/>
      <c r="N337" s="132"/>
      <c r="O337" s="132"/>
      <c r="P337" s="132"/>
      <c r="Q337" s="132"/>
      <c r="R337" s="132"/>
      <c r="S337" s="132"/>
      <c r="T337" s="132"/>
      <c r="U337" s="132"/>
      <c r="V337" s="132"/>
      <c r="W337" s="544"/>
      <c r="X337" s="131"/>
    </row>
    <row r="338" spans="1:24" s="358" customFormat="1">
      <c r="A338" s="536" t="s">
        <v>824</v>
      </c>
      <c r="B338" s="138"/>
      <c r="C338" s="132"/>
      <c r="D338" s="132"/>
      <c r="E338" s="132"/>
      <c r="F338" s="132"/>
      <c r="G338" s="132"/>
      <c r="H338" s="132"/>
      <c r="I338" s="132"/>
      <c r="J338" s="132"/>
      <c r="K338" s="132"/>
      <c r="L338" s="132"/>
      <c r="M338" s="132"/>
      <c r="N338" s="132"/>
      <c r="O338" s="132"/>
      <c r="P338" s="132"/>
      <c r="Q338" s="132"/>
      <c r="R338" s="132"/>
      <c r="S338" s="132"/>
      <c r="T338" s="132"/>
      <c r="U338" s="132"/>
      <c r="V338" s="132"/>
      <c r="W338" s="544"/>
      <c r="X338" s="131"/>
    </row>
    <row r="339" spans="1:24" s="358" customFormat="1">
      <c r="A339" s="126"/>
      <c r="B339" s="134" t="s">
        <v>207</v>
      </c>
      <c r="C339" s="527">
        <f>'27. rMCZ specific costs'!R57</f>
        <v>0</v>
      </c>
      <c r="D339" s="527">
        <v>0</v>
      </c>
      <c r="E339" s="527">
        <v>0</v>
      </c>
      <c r="F339" s="527">
        <v>0</v>
      </c>
      <c r="G339" s="527">
        <v>0</v>
      </c>
      <c r="H339" s="527">
        <v>0</v>
      </c>
      <c r="I339" s="527">
        <v>0</v>
      </c>
      <c r="J339" s="527">
        <v>0</v>
      </c>
      <c r="K339" s="527">
        <v>0</v>
      </c>
      <c r="L339" s="527">
        <v>0</v>
      </c>
      <c r="M339" s="527">
        <v>0</v>
      </c>
      <c r="N339" s="527">
        <v>0</v>
      </c>
      <c r="O339" s="527">
        <v>0</v>
      </c>
      <c r="P339" s="527">
        <v>0</v>
      </c>
      <c r="Q339" s="527">
        <v>0</v>
      </c>
      <c r="R339" s="527">
        <v>0</v>
      </c>
      <c r="S339" s="527">
        <v>0</v>
      </c>
      <c r="T339" s="527">
        <v>0</v>
      </c>
      <c r="U339" s="527">
        <v>0</v>
      </c>
      <c r="V339" s="527">
        <v>0</v>
      </c>
      <c r="W339" s="543">
        <f>SUM(C339:V339)</f>
        <v>0</v>
      </c>
      <c r="X339" s="528">
        <f>W339/20</f>
        <v>0</v>
      </c>
    </row>
    <row r="340" spans="1:24" s="358" customFormat="1">
      <c r="A340" s="126"/>
      <c r="B340" s="134" t="s">
        <v>208</v>
      </c>
      <c r="C340" s="527">
        <f>'27. rMCZ specific costs'!$S$57</f>
        <v>7.9824999999999993E-2</v>
      </c>
      <c r="D340" s="527">
        <f>'27. rMCZ specific costs'!$S$57</f>
        <v>7.9824999999999993E-2</v>
      </c>
      <c r="E340" s="527">
        <f>'27. rMCZ specific costs'!$S$57</f>
        <v>7.9824999999999993E-2</v>
      </c>
      <c r="F340" s="527">
        <f>'27. rMCZ specific costs'!$S$57</f>
        <v>7.9824999999999993E-2</v>
      </c>
      <c r="G340" s="527">
        <f>'27. rMCZ specific costs'!$S$57</f>
        <v>7.9824999999999993E-2</v>
      </c>
      <c r="H340" s="527">
        <f>'27. rMCZ specific costs'!$S$57</f>
        <v>7.9824999999999993E-2</v>
      </c>
      <c r="I340" s="527">
        <f>'27. rMCZ specific costs'!$S$57</f>
        <v>7.9824999999999993E-2</v>
      </c>
      <c r="J340" s="527">
        <f>'27. rMCZ specific costs'!$S$57</f>
        <v>7.9824999999999993E-2</v>
      </c>
      <c r="K340" s="527">
        <f>'27. rMCZ specific costs'!$S$57</f>
        <v>7.9824999999999993E-2</v>
      </c>
      <c r="L340" s="527">
        <f>'27. rMCZ specific costs'!$S$57</f>
        <v>7.9824999999999993E-2</v>
      </c>
      <c r="M340" s="527">
        <f>'27. rMCZ specific costs'!$S$57</f>
        <v>7.9824999999999993E-2</v>
      </c>
      <c r="N340" s="527">
        <f>'27. rMCZ specific costs'!$S$57</f>
        <v>7.9824999999999993E-2</v>
      </c>
      <c r="O340" s="527">
        <f>'27. rMCZ specific costs'!$S$57</f>
        <v>7.9824999999999993E-2</v>
      </c>
      <c r="P340" s="527">
        <f>'27. rMCZ specific costs'!$S$57</f>
        <v>7.9824999999999993E-2</v>
      </c>
      <c r="Q340" s="527">
        <f>'27. rMCZ specific costs'!$S$57</f>
        <v>7.9824999999999993E-2</v>
      </c>
      <c r="R340" s="527">
        <f>'27. rMCZ specific costs'!$S$57</f>
        <v>7.9824999999999993E-2</v>
      </c>
      <c r="S340" s="527">
        <f>'27. rMCZ specific costs'!$S$57</f>
        <v>7.9824999999999993E-2</v>
      </c>
      <c r="T340" s="527">
        <f>'27. rMCZ specific costs'!$S$57</f>
        <v>7.9824999999999993E-2</v>
      </c>
      <c r="U340" s="527">
        <f>'27. rMCZ specific costs'!$S$57</f>
        <v>7.9824999999999993E-2</v>
      </c>
      <c r="V340" s="527">
        <f>'27. rMCZ specific costs'!$S$57</f>
        <v>7.9824999999999993E-2</v>
      </c>
      <c r="W340" s="543">
        <f>SUM(C340:V340)</f>
        <v>1.5965000000000003</v>
      </c>
      <c r="X340" s="528">
        <f>W340/20</f>
        <v>7.9825000000000007E-2</v>
      </c>
    </row>
    <row r="341" spans="1:24" s="358" customFormat="1">
      <c r="A341" s="126"/>
      <c r="B341" s="567" t="s">
        <v>144</v>
      </c>
      <c r="C341" s="549">
        <f t="shared" ref="C341:X341" si="94">SUM(C339:C340)</f>
        <v>7.9824999999999993E-2</v>
      </c>
      <c r="D341" s="549">
        <f t="shared" si="94"/>
        <v>7.9824999999999993E-2</v>
      </c>
      <c r="E341" s="549">
        <f t="shared" si="94"/>
        <v>7.9824999999999993E-2</v>
      </c>
      <c r="F341" s="549">
        <f t="shared" si="94"/>
        <v>7.9824999999999993E-2</v>
      </c>
      <c r="G341" s="549">
        <f t="shared" si="94"/>
        <v>7.9824999999999993E-2</v>
      </c>
      <c r="H341" s="549">
        <f t="shared" si="94"/>
        <v>7.9824999999999993E-2</v>
      </c>
      <c r="I341" s="549">
        <f t="shared" si="94"/>
        <v>7.9824999999999993E-2</v>
      </c>
      <c r="J341" s="549">
        <f t="shared" si="94"/>
        <v>7.9824999999999993E-2</v>
      </c>
      <c r="K341" s="549">
        <f t="shared" si="94"/>
        <v>7.9824999999999993E-2</v>
      </c>
      <c r="L341" s="549">
        <f t="shared" si="94"/>
        <v>7.9824999999999993E-2</v>
      </c>
      <c r="M341" s="549">
        <f t="shared" si="94"/>
        <v>7.9824999999999993E-2</v>
      </c>
      <c r="N341" s="549">
        <f t="shared" si="94"/>
        <v>7.9824999999999993E-2</v>
      </c>
      <c r="O341" s="549">
        <f t="shared" si="94"/>
        <v>7.9824999999999993E-2</v>
      </c>
      <c r="P341" s="549">
        <f t="shared" si="94"/>
        <v>7.9824999999999993E-2</v>
      </c>
      <c r="Q341" s="549">
        <f t="shared" si="94"/>
        <v>7.9824999999999993E-2</v>
      </c>
      <c r="R341" s="549">
        <f t="shared" si="94"/>
        <v>7.9824999999999993E-2</v>
      </c>
      <c r="S341" s="549">
        <f t="shared" si="94"/>
        <v>7.9824999999999993E-2</v>
      </c>
      <c r="T341" s="549">
        <f t="shared" si="94"/>
        <v>7.9824999999999993E-2</v>
      </c>
      <c r="U341" s="549">
        <f t="shared" si="94"/>
        <v>7.9824999999999993E-2</v>
      </c>
      <c r="V341" s="549">
        <f t="shared" si="94"/>
        <v>7.9824999999999993E-2</v>
      </c>
      <c r="W341" s="544">
        <f t="shared" si="94"/>
        <v>1.5965000000000003</v>
      </c>
      <c r="X341" s="131">
        <f t="shared" si="94"/>
        <v>7.9825000000000007E-2</v>
      </c>
    </row>
    <row r="342" spans="1:24" s="358" customFormat="1">
      <c r="A342" s="129"/>
      <c r="B342" s="472" t="s">
        <v>146</v>
      </c>
      <c r="C342" s="530">
        <v>0.96618357487922713</v>
      </c>
      <c r="D342" s="530">
        <v>0.93351070036640305</v>
      </c>
      <c r="E342" s="530">
        <v>0.90194270566802237</v>
      </c>
      <c r="F342" s="530">
        <v>0.87144222769857238</v>
      </c>
      <c r="G342" s="530">
        <v>0.84197316685852419</v>
      </c>
      <c r="H342" s="530">
        <v>0.81350064430775282</v>
      </c>
      <c r="I342" s="530">
        <v>0.78599096068381913</v>
      </c>
      <c r="J342" s="530">
        <v>0.75941155621625056</v>
      </c>
      <c r="K342" s="530">
        <v>0.73373097218961414</v>
      </c>
      <c r="L342" s="530">
        <v>0.70891881370977217</v>
      </c>
      <c r="M342" s="530">
        <v>0.68494571372924851</v>
      </c>
      <c r="N342" s="530">
        <v>0.66178329828912896</v>
      </c>
      <c r="O342" s="530">
        <v>0.63940415293635666</v>
      </c>
      <c r="P342" s="530">
        <v>0.61778179027667302</v>
      </c>
      <c r="Q342" s="530">
        <v>0.59689061862480497</v>
      </c>
      <c r="R342" s="530">
        <v>0.57670591171478747</v>
      </c>
      <c r="S342" s="530">
        <v>0.55720377943457733</v>
      </c>
      <c r="T342" s="530">
        <v>0.53836113955031628</v>
      </c>
      <c r="U342" s="530">
        <v>0.52015569038677911</v>
      </c>
      <c r="V342" s="530">
        <v>0.50256588443167061</v>
      </c>
      <c r="W342" s="543"/>
      <c r="X342" s="531"/>
    </row>
    <row r="343" spans="1:24" s="358" customFormat="1">
      <c r="A343" s="135"/>
      <c r="B343" s="568" t="s">
        <v>1069</v>
      </c>
      <c r="C343" s="136">
        <f t="shared" ref="C343:V343" si="95">C342*C341</f>
        <v>7.7125603864734299E-2</v>
      </c>
      <c r="D343" s="136">
        <f t="shared" si="95"/>
        <v>7.4517491656748119E-2</v>
      </c>
      <c r="E343" s="136">
        <f t="shared" si="95"/>
        <v>7.1997576479949879E-2</v>
      </c>
      <c r="F343" s="136">
        <f t="shared" si="95"/>
        <v>6.9562875826038539E-2</v>
      </c>
      <c r="G343" s="136">
        <f t="shared" si="95"/>
        <v>6.7210508044481684E-2</v>
      </c>
      <c r="H343" s="136">
        <f t="shared" si="95"/>
        <v>6.4937688931866369E-2</v>
      </c>
      <c r="I343" s="136">
        <f t="shared" si="95"/>
        <v>6.2741728436585861E-2</v>
      </c>
      <c r="J343" s="136">
        <f t="shared" si="95"/>
        <v>6.0620027474962195E-2</v>
      </c>
      <c r="K343" s="136">
        <f t="shared" si="95"/>
        <v>5.8570074855035945E-2</v>
      </c>
      <c r="L343" s="136">
        <f t="shared" si="95"/>
        <v>5.6589444304382557E-2</v>
      </c>
      <c r="M343" s="136">
        <f t="shared" si="95"/>
        <v>5.4675791598437259E-2</v>
      </c>
      <c r="N343" s="136">
        <f t="shared" si="95"/>
        <v>5.2826851785929718E-2</v>
      </c>
      <c r="O343" s="136">
        <f t="shared" si="95"/>
        <v>5.1040436508144667E-2</v>
      </c>
      <c r="P343" s="136">
        <f t="shared" si="95"/>
        <v>4.9314431408835416E-2</v>
      </c>
      <c r="Q343" s="136">
        <f t="shared" si="95"/>
        <v>4.7646793631725054E-2</v>
      </c>
      <c r="R343" s="136">
        <f t="shared" si="95"/>
        <v>4.6035549402632908E-2</v>
      </c>
      <c r="S343" s="136">
        <f t="shared" si="95"/>
        <v>4.4478791693365133E-2</v>
      </c>
      <c r="T343" s="136">
        <f t="shared" si="95"/>
        <v>4.2974677964603997E-2</v>
      </c>
      <c r="U343" s="136">
        <f t="shared" si="95"/>
        <v>4.1521427985124641E-2</v>
      </c>
      <c r="V343" s="136">
        <f t="shared" si="95"/>
        <v>4.0117321724758105E-2</v>
      </c>
      <c r="W343" s="564">
        <f>SUM(C343:V343)</f>
        <v>1.1345050935783425</v>
      </c>
      <c r="X343" s="137"/>
    </row>
    <row r="344" spans="1:24" s="358" customFormat="1">
      <c r="A344" s="129" t="s">
        <v>387</v>
      </c>
      <c r="B344" s="138"/>
      <c r="C344" s="132"/>
      <c r="D344" s="132"/>
      <c r="E344" s="132"/>
      <c r="F344" s="132"/>
      <c r="G344" s="132"/>
      <c r="H344" s="132"/>
      <c r="I344" s="132"/>
      <c r="J344" s="132"/>
      <c r="K344" s="132"/>
      <c r="L344" s="132"/>
      <c r="M344" s="132"/>
      <c r="N344" s="132"/>
      <c r="O344" s="132"/>
      <c r="P344" s="132"/>
      <c r="Q344" s="132"/>
      <c r="R344" s="132"/>
      <c r="S344" s="132"/>
      <c r="T344" s="132"/>
      <c r="U344" s="132"/>
      <c r="V344" s="132"/>
      <c r="W344" s="544"/>
      <c r="X344" s="131"/>
    </row>
    <row r="345" spans="1:24" s="358" customFormat="1">
      <c r="A345" s="536" t="s">
        <v>825</v>
      </c>
      <c r="B345" s="138"/>
      <c r="C345" s="132"/>
      <c r="D345" s="132"/>
      <c r="E345" s="132"/>
      <c r="F345" s="132"/>
      <c r="G345" s="132"/>
      <c r="H345" s="132"/>
      <c r="I345" s="132"/>
      <c r="J345" s="132"/>
      <c r="K345" s="132"/>
      <c r="L345" s="132"/>
      <c r="M345" s="132"/>
      <c r="N345" s="132"/>
      <c r="O345" s="132"/>
      <c r="P345" s="132"/>
      <c r="Q345" s="132"/>
      <c r="R345" s="132"/>
      <c r="S345" s="132"/>
      <c r="T345" s="132"/>
      <c r="U345" s="132"/>
      <c r="V345" s="132"/>
      <c r="W345" s="544"/>
      <c r="X345" s="131"/>
    </row>
    <row r="346" spans="1:24" s="358" customFormat="1">
      <c r="A346" s="126"/>
      <c r="B346" s="134" t="s">
        <v>207</v>
      </c>
      <c r="C346" s="527">
        <f>'27. rMCZ specific costs'!R58</f>
        <v>0</v>
      </c>
      <c r="D346" s="527">
        <v>0</v>
      </c>
      <c r="E346" s="527">
        <v>0</v>
      </c>
      <c r="F346" s="527">
        <v>0</v>
      </c>
      <c r="G346" s="527">
        <v>0</v>
      </c>
      <c r="H346" s="527">
        <v>0</v>
      </c>
      <c r="I346" s="527">
        <v>0</v>
      </c>
      <c r="J346" s="527">
        <v>0</v>
      </c>
      <c r="K346" s="527">
        <v>0</v>
      </c>
      <c r="L346" s="527">
        <v>0</v>
      </c>
      <c r="M346" s="527">
        <v>0</v>
      </c>
      <c r="N346" s="527">
        <v>0</v>
      </c>
      <c r="O346" s="527">
        <v>0</v>
      </c>
      <c r="P346" s="527">
        <v>0</v>
      </c>
      <c r="Q346" s="527">
        <v>0</v>
      </c>
      <c r="R346" s="527">
        <v>0</v>
      </c>
      <c r="S346" s="527">
        <v>0</v>
      </c>
      <c r="T346" s="527">
        <v>0</v>
      </c>
      <c r="U346" s="527">
        <v>0</v>
      </c>
      <c r="V346" s="527">
        <v>0</v>
      </c>
      <c r="W346" s="543">
        <f>SUM(C346:V346)</f>
        <v>0</v>
      </c>
      <c r="X346" s="528">
        <f>W346/20</f>
        <v>0</v>
      </c>
    </row>
    <row r="347" spans="1:24" s="358" customFormat="1">
      <c r="A347" s="126"/>
      <c r="B347" s="134" t="s">
        <v>208</v>
      </c>
      <c r="C347" s="527">
        <f>'27. rMCZ specific costs'!$S$58</f>
        <v>5.2150000000000002E-2</v>
      </c>
      <c r="D347" s="527">
        <f>'27. rMCZ specific costs'!$S$58</f>
        <v>5.2150000000000002E-2</v>
      </c>
      <c r="E347" s="527">
        <f>'27. rMCZ specific costs'!$S$58</f>
        <v>5.2150000000000002E-2</v>
      </c>
      <c r="F347" s="527">
        <f>'27. rMCZ specific costs'!$S$58</f>
        <v>5.2150000000000002E-2</v>
      </c>
      <c r="G347" s="527">
        <f>'27. rMCZ specific costs'!$S$58</f>
        <v>5.2150000000000002E-2</v>
      </c>
      <c r="H347" s="527">
        <f>'27. rMCZ specific costs'!$S$58</f>
        <v>5.2150000000000002E-2</v>
      </c>
      <c r="I347" s="527">
        <f>'27. rMCZ specific costs'!$S$58</f>
        <v>5.2150000000000002E-2</v>
      </c>
      <c r="J347" s="527">
        <f>'27. rMCZ specific costs'!$S$58</f>
        <v>5.2150000000000002E-2</v>
      </c>
      <c r="K347" s="527">
        <f>'27. rMCZ specific costs'!$S$58</f>
        <v>5.2150000000000002E-2</v>
      </c>
      <c r="L347" s="527">
        <f>'27. rMCZ specific costs'!$S$58</f>
        <v>5.2150000000000002E-2</v>
      </c>
      <c r="M347" s="527">
        <f>'27. rMCZ specific costs'!$S$58</f>
        <v>5.2150000000000002E-2</v>
      </c>
      <c r="N347" s="527">
        <f>'27. rMCZ specific costs'!$S$58</f>
        <v>5.2150000000000002E-2</v>
      </c>
      <c r="O347" s="527">
        <f>'27. rMCZ specific costs'!$S$58</f>
        <v>5.2150000000000002E-2</v>
      </c>
      <c r="P347" s="527">
        <f>'27. rMCZ specific costs'!$S$58</f>
        <v>5.2150000000000002E-2</v>
      </c>
      <c r="Q347" s="527">
        <f>'27. rMCZ specific costs'!$S$58</f>
        <v>5.2150000000000002E-2</v>
      </c>
      <c r="R347" s="527">
        <f>'27. rMCZ specific costs'!$S$58</f>
        <v>5.2150000000000002E-2</v>
      </c>
      <c r="S347" s="527">
        <f>'27. rMCZ specific costs'!$S$58</f>
        <v>5.2150000000000002E-2</v>
      </c>
      <c r="T347" s="527">
        <f>'27. rMCZ specific costs'!$S$58</f>
        <v>5.2150000000000002E-2</v>
      </c>
      <c r="U347" s="527">
        <f>'27. rMCZ specific costs'!$S$58</f>
        <v>5.2150000000000002E-2</v>
      </c>
      <c r="V347" s="527">
        <f>'27. rMCZ specific costs'!$S$58</f>
        <v>5.2150000000000002E-2</v>
      </c>
      <c r="W347" s="543">
        <f>SUM(C347:V347)</f>
        <v>1.0430000000000004</v>
      </c>
      <c r="X347" s="528">
        <f>W347/20</f>
        <v>5.2150000000000016E-2</v>
      </c>
    </row>
    <row r="348" spans="1:24" s="358" customFormat="1">
      <c r="A348" s="126"/>
      <c r="B348" s="567" t="s">
        <v>144</v>
      </c>
      <c r="C348" s="549">
        <f t="shared" ref="C348:X348" si="96">SUM(C346:C347)</f>
        <v>5.2150000000000002E-2</v>
      </c>
      <c r="D348" s="549">
        <f t="shared" si="96"/>
        <v>5.2150000000000002E-2</v>
      </c>
      <c r="E348" s="549">
        <f t="shared" si="96"/>
        <v>5.2150000000000002E-2</v>
      </c>
      <c r="F348" s="549">
        <f t="shared" si="96"/>
        <v>5.2150000000000002E-2</v>
      </c>
      <c r="G348" s="549">
        <f t="shared" si="96"/>
        <v>5.2150000000000002E-2</v>
      </c>
      <c r="H348" s="549">
        <f t="shared" si="96"/>
        <v>5.2150000000000002E-2</v>
      </c>
      <c r="I348" s="549">
        <f t="shared" si="96"/>
        <v>5.2150000000000002E-2</v>
      </c>
      <c r="J348" s="549">
        <f t="shared" si="96"/>
        <v>5.2150000000000002E-2</v>
      </c>
      <c r="K348" s="549">
        <f t="shared" si="96"/>
        <v>5.2150000000000002E-2</v>
      </c>
      <c r="L348" s="549">
        <f t="shared" si="96"/>
        <v>5.2150000000000002E-2</v>
      </c>
      <c r="M348" s="549">
        <f t="shared" si="96"/>
        <v>5.2150000000000002E-2</v>
      </c>
      <c r="N348" s="549">
        <f t="shared" si="96"/>
        <v>5.2150000000000002E-2</v>
      </c>
      <c r="O348" s="549">
        <f t="shared" si="96"/>
        <v>5.2150000000000002E-2</v>
      </c>
      <c r="P348" s="549">
        <f t="shared" si="96"/>
        <v>5.2150000000000002E-2</v>
      </c>
      <c r="Q348" s="549">
        <f t="shared" si="96"/>
        <v>5.2150000000000002E-2</v>
      </c>
      <c r="R348" s="549">
        <f t="shared" si="96"/>
        <v>5.2150000000000002E-2</v>
      </c>
      <c r="S348" s="549">
        <f t="shared" si="96"/>
        <v>5.2150000000000002E-2</v>
      </c>
      <c r="T348" s="549">
        <f t="shared" si="96"/>
        <v>5.2150000000000002E-2</v>
      </c>
      <c r="U348" s="549">
        <f t="shared" si="96"/>
        <v>5.2150000000000002E-2</v>
      </c>
      <c r="V348" s="549">
        <f t="shared" si="96"/>
        <v>5.2150000000000002E-2</v>
      </c>
      <c r="W348" s="544">
        <f t="shared" si="96"/>
        <v>1.0430000000000004</v>
      </c>
      <c r="X348" s="131">
        <f t="shared" si="96"/>
        <v>5.2150000000000016E-2</v>
      </c>
    </row>
    <row r="349" spans="1:24" s="358" customFormat="1">
      <c r="A349" s="129"/>
      <c r="B349" s="472" t="s">
        <v>146</v>
      </c>
      <c r="C349" s="530">
        <v>0.96618357487922713</v>
      </c>
      <c r="D349" s="530">
        <v>0.93351070036640305</v>
      </c>
      <c r="E349" s="530">
        <v>0.90194270566802237</v>
      </c>
      <c r="F349" s="530">
        <v>0.87144222769857238</v>
      </c>
      <c r="G349" s="530">
        <v>0.84197316685852419</v>
      </c>
      <c r="H349" s="530">
        <v>0.81350064430775282</v>
      </c>
      <c r="I349" s="530">
        <v>0.78599096068381913</v>
      </c>
      <c r="J349" s="530">
        <v>0.75941155621625056</v>
      </c>
      <c r="K349" s="530">
        <v>0.73373097218961414</v>
      </c>
      <c r="L349" s="530">
        <v>0.70891881370977217</v>
      </c>
      <c r="M349" s="530">
        <v>0.68494571372924851</v>
      </c>
      <c r="N349" s="530">
        <v>0.66178329828912896</v>
      </c>
      <c r="O349" s="530">
        <v>0.63940415293635666</v>
      </c>
      <c r="P349" s="530">
        <v>0.61778179027667302</v>
      </c>
      <c r="Q349" s="530">
        <v>0.59689061862480497</v>
      </c>
      <c r="R349" s="530">
        <v>0.57670591171478747</v>
      </c>
      <c r="S349" s="530">
        <v>0.55720377943457733</v>
      </c>
      <c r="T349" s="530">
        <v>0.53836113955031628</v>
      </c>
      <c r="U349" s="530">
        <v>0.52015569038677911</v>
      </c>
      <c r="V349" s="530">
        <v>0.50256588443167061</v>
      </c>
      <c r="W349" s="543"/>
      <c r="X349" s="531"/>
    </row>
    <row r="350" spans="1:24" s="358" customFormat="1">
      <c r="A350" s="135"/>
      <c r="B350" s="568" t="s">
        <v>1069</v>
      </c>
      <c r="C350" s="136">
        <f t="shared" ref="C350:V350" si="97">C349*C348</f>
        <v>5.0386473429951693E-2</v>
      </c>
      <c r="D350" s="136">
        <f t="shared" si="97"/>
        <v>4.8682583024107919E-2</v>
      </c>
      <c r="E350" s="136">
        <f t="shared" si="97"/>
        <v>4.7036312100587369E-2</v>
      </c>
      <c r="F350" s="136">
        <f t="shared" si="97"/>
        <v>4.5445712174480554E-2</v>
      </c>
      <c r="G350" s="136">
        <f t="shared" si="97"/>
        <v>4.3908900651672036E-2</v>
      </c>
      <c r="H350" s="136">
        <f t="shared" si="97"/>
        <v>4.2424058600649309E-2</v>
      </c>
      <c r="I350" s="136">
        <f t="shared" si="97"/>
        <v>4.0989428599661169E-2</v>
      </c>
      <c r="J350" s="136">
        <f t="shared" si="97"/>
        <v>3.9603312656677471E-2</v>
      </c>
      <c r="K350" s="136">
        <f t="shared" si="97"/>
        <v>3.8264070199688381E-2</v>
      </c>
      <c r="L350" s="136">
        <f t="shared" si="97"/>
        <v>3.697011613496462E-2</v>
      </c>
      <c r="M350" s="136">
        <f t="shared" si="97"/>
        <v>3.5719918970980313E-2</v>
      </c>
      <c r="N350" s="136">
        <f t="shared" si="97"/>
        <v>3.4511999005778074E-2</v>
      </c>
      <c r="O350" s="136">
        <f t="shared" si="97"/>
        <v>3.3344926575630998E-2</v>
      </c>
      <c r="P350" s="136">
        <f t="shared" si="97"/>
        <v>3.22173203629285E-2</v>
      </c>
      <c r="Q350" s="136">
        <f t="shared" si="97"/>
        <v>3.1127845761283579E-2</v>
      </c>
      <c r="R350" s="136">
        <f t="shared" si="97"/>
        <v>3.0075213295926169E-2</v>
      </c>
      <c r="S350" s="136">
        <f t="shared" si="97"/>
        <v>2.905817709751321E-2</v>
      </c>
      <c r="T350" s="136">
        <f t="shared" si="97"/>
        <v>2.8075533427548996E-2</v>
      </c>
      <c r="U350" s="136">
        <f t="shared" si="97"/>
        <v>2.7126119253670533E-2</v>
      </c>
      <c r="V350" s="136">
        <f t="shared" si="97"/>
        <v>2.6208810873111624E-2</v>
      </c>
      <c r="W350" s="564">
        <f>SUM(C350:V350)</f>
        <v>0.74117683219681252</v>
      </c>
      <c r="X350" s="137"/>
    </row>
    <row r="351" spans="1:24" s="358" customFormat="1">
      <c r="A351" s="129" t="s">
        <v>387</v>
      </c>
      <c r="B351" s="138"/>
      <c r="C351" s="132"/>
      <c r="D351" s="132"/>
      <c r="E351" s="132"/>
      <c r="F351" s="132"/>
      <c r="G351" s="132"/>
      <c r="H351" s="132"/>
      <c r="I351" s="132"/>
      <c r="J351" s="132"/>
      <c r="K351" s="132"/>
      <c r="L351" s="132"/>
      <c r="M351" s="132"/>
      <c r="N351" s="132"/>
      <c r="O351" s="132"/>
      <c r="P351" s="132"/>
      <c r="Q351" s="132"/>
      <c r="R351" s="132"/>
      <c r="S351" s="132"/>
      <c r="T351" s="132"/>
      <c r="U351" s="132"/>
      <c r="V351" s="132"/>
      <c r="W351" s="544"/>
      <c r="X351" s="131"/>
    </row>
    <row r="352" spans="1:24" s="358" customFormat="1">
      <c r="A352" s="536" t="s">
        <v>826</v>
      </c>
      <c r="B352" s="138"/>
      <c r="C352" s="132"/>
      <c r="D352" s="132"/>
      <c r="E352" s="132"/>
      <c r="F352" s="132"/>
      <c r="G352" s="132"/>
      <c r="H352" s="132"/>
      <c r="I352" s="132"/>
      <c r="J352" s="132"/>
      <c r="K352" s="132"/>
      <c r="L352" s="132"/>
      <c r="M352" s="132"/>
      <c r="N352" s="132"/>
      <c r="O352" s="132"/>
      <c r="P352" s="132"/>
      <c r="Q352" s="132"/>
      <c r="R352" s="132"/>
      <c r="S352" s="132"/>
      <c r="T352" s="132"/>
      <c r="U352" s="132"/>
      <c r="V352" s="132"/>
      <c r="W352" s="544"/>
      <c r="X352" s="131"/>
    </row>
    <row r="353" spans="1:24" s="358" customFormat="1">
      <c r="A353" s="126"/>
      <c r="B353" s="134" t="s">
        <v>207</v>
      </c>
      <c r="C353" s="527">
        <f>'27. rMCZ specific costs'!R59</f>
        <v>0</v>
      </c>
      <c r="D353" s="527">
        <v>0</v>
      </c>
      <c r="E353" s="527">
        <v>0</v>
      </c>
      <c r="F353" s="527">
        <v>0</v>
      </c>
      <c r="G353" s="527">
        <v>0</v>
      </c>
      <c r="H353" s="527">
        <v>0</v>
      </c>
      <c r="I353" s="527">
        <v>0</v>
      </c>
      <c r="J353" s="527">
        <v>0</v>
      </c>
      <c r="K353" s="527">
        <v>0</v>
      </c>
      <c r="L353" s="527">
        <v>0</v>
      </c>
      <c r="M353" s="527">
        <v>0</v>
      </c>
      <c r="N353" s="527">
        <v>0</v>
      </c>
      <c r="O353" s="527">
        <v>0</v>
      </c>
      <c r="P353" s="527">
        <v>0</v>
      </c>
      <c r="Q353" s="527">
        <v>0</v>
      </c>
      <c r="R353" s="527">
        <v>0</v>
      </c>
      <c r="S353" s="527">
        <v>0</v>
      </c>
      <c r="T353" s="527">
        <v>0</v>
      </c>
      <c r="U353" s="527">
        <v>0</v>
      </c>
      <c r="V353" s="527">
        <v>0</v>
      </c>
      <c r="W353" s="543">
        <f>SUM(C353:V353)</f>
        <v>0</v>
      </c>
      <c r="X353" s="528">
        <f>W353/20</f>
        <v>0</v>
      </c>
    </row>
    <row r="354" spans="1:24" s="358" customFormat="1">
      <c r="A354" s="126"/>
      <c r="B354" s="134" t="s">
        <v>208</v>
      </c>
      <c r="C354" s="527">
        <f>'27. rMCZ specific costs'!$S$59</f>
        <v>7.9824999999999993E-2</v>
      </c>
      <c r="D354" s="527">
        <f>'27. rMCZ specific costs'!$S$59</f>
        <v>7.9824999999999993E-2</v>
      </c>
      <c r="E354" s="527">
        <f>'27. rMCZ specific costs'!$S$59</f>
        <v>7.9824999999999993E-2</v>
      </c>
      <c r="F354" s="527">
        <f>'27. rMCZ specific costs'!$S$59</f>
        <v>7.9824999999999993E-2</v>
      </c>
      <c r="G354" s="527">
        <f>'27. rMCZ specific costs'!$S$59</f>
        <v>7.9824999999999993E-2</v>
      </c>
      <c r="H354" s="527">
        <f>'27. rMCZ specific costs'!$S$59</f>
        <v>7.9824999999999993E-2</v>
      </c>
      <c r="I354" s="527">
        <f>'27. rMCZ specific costs'!$S$59</f>
        <v>7.9824999999999993E-2</v>
      </c>
      <c r="J354" s="527">
        <f>'27. rMCZ specific costs'!$S$59</f>
        <v>7.9824999999999993E-2</v>
      </c>
      <c r="K354" s="527">
        <f>'27. rMCZ specific costs'!$S$59</f>
        <v>7.9824999999999993E-2</v>
      </c>
      <c r="L354" s="527">
        <f>'27. rMCZ specific costs'!$S$59</f>
        <v>7.9824999999999993E-2</v>
      </c>
      <c r="M354" s="527">
        <f>'27. rMCZ specific costs'!$S$59</f>
        <v>7.9824999999999993E-2</v>
      </c>
      <c r="N354" s="527">
        <f>'27. rMCZ specific costs'!$S$59</f>
        <v>7.9824999999999993E-2</v>
      </c>
      <c r="O354" s="527">
        <f>'27. rMCZ specific costs'!$S$59</f>
        <v>7.9824999999999993E-2</v>
      </c>
      <c r="P354" s="527">
        <f>'27. rMCZ specific costs'!$S$59</f>
        <v>7.9824999999999993E-2</v>
      </c>
      <c r="Q354" s="527">
        <f>'27. rMCZ specific costs'!$S$59</f>
        <v>7.9824999999999993E-2</v>
      </c>
      <c r="R354" s="527">
        <f>'27. rMCZ specific costs'!$S$59</f>
        <v>7.9824999999999993E-2</v>
      </c>
      <c r="S354" s="527">
        <f>'27. rMCZ specific costs'!$S$59</f>
        <v>7.9824999999999993E-2</v>
      </c>
      <c r="T354" s="527">
        <f>'27. rMCZ specific costs'!$S$59</f>
        <v>7.9824999999999993E-2</v>
      </c>
      <c r="U354" s="527">
        <f>'27. rMCZ specific costs'!$S$59</f>
        <v>7.9824999999999993E-2</v>
      </c>
      <c r="V354" s="527">
        <f>'27. rMCZ specific costs'!$S$59</f>
        <v>7.9824999999999993E-2</v>
      </c>
      <c r="W354" s="543">
        <f>SUM(C354:V354)</f>
        <v>1.5965000000000003</v>
      </c>
      <c r="X354" s="528">
        <f>W354/20</f>
        <v>7.9825000000000007E-2</v>
      </c>
    </row>
    <row r="355" spans="1:24" s="358" customFormat="1">
      <c r="A355" s="126"/>
      <c r="B355" s="567" t="s">
        <v>144</v>
      </c>
      <c r="C355" s="549">
        <f t="shared" ref="C355:X355" si="98">SUM(C353:C354)</f>
        <v>7.9824999999999993E-2</v>
      </c>
      <c r="D355" s="549">
        <f t="shared" si="98"/>
        <v>7.9824999999999993E-2</v>
      </c>
      <c r="E355" s="549">
        <f t="shared" si="98"/>
        <v>7.9824999999999993E-2</v>
      </c>
      <c r="F355" s="549">
        <f t="shared" si="98"/>
        <v>7.9824999999999993E-2</v>
      </c>
      <c r="G355" s="549">
        <f t="shared" si="98"/>
        <v>7.9824999999999993E-2</v>
      </c>
      <c r="H355" s="549">
        <f t="shared" si="98"/>
        <v>7.9824999999999993E-2</v>
      </c>
      <c r="I355" s="549">
        <f t="shared" si="98"/>
        <v>7.9824999999999993E-2</v>
      </c>
      <c r="J355" s="549">
        <f t="shared" si="98"/>
        <v>7.9824999999999993E-2</v>
      </c>
      <c r="K355" s="549">
        <f t="shared" si="98"/>
        <v>7.9824999999999993E-2</v>
      </c>
      <c r="L355" s="549">
        <f t="shared" si="98"/>
        <v>7.9824999999999993E-2</v>
      </c>
      <c r="M355" s="549">
        <f t="shared" si="98"/>
        <v>7.9824999999999993E-2</v>
      </c>
      <c r="N355" s="549">
        <f t="shared" si="98"/>
        <v>7.9824999999999993E-2</v>
      </c>
      <c r="O355" s="549">
        <f t="shared" si="98"/>
        <v>7.9824999999999993E-2</v>
      </c>
      <c r="P355" s="549">
        <f t="shared" si="98"/>
        <v>7.9824999999999993E-2</v>
      </c>
      <c r="Q355" s="549">
        <f t="shared" si="98"/>
        <v>7.9824999999999993E-2</v>
      </c>
      <c r="R355" s="549">
        <f t="shared" si="98"/>
        <v>7.9824999999999993E-2</v>
      </c>
      <c r="S355" s="549">
        <f t="shared" si="98"/>
        <v>7.9824999999999993E-2</v>
      </c>
      <c r="T355" s="549">
        <f t="shared" si="98"/>
        <v>7.9824999999999993E-2</v>
      </c>
      <c r="U355" s="549">
        <f t="shared" si="98"/>
        <v>7.9824999999999993E-2</v>
      </c>
      <c r="V355" s="549">
        <f t="shared" si="98"/>
        <v>7.9824999999999993E-2</v>
      </c>
      <c r="W355" s="544">
        <f t="shared" si="98"/>
        <v>1.5965000000000003</v>
      </c>
      <c r="X355" s="131">
        <f t="shared" si="98"/>
        <v>7.9825000000000007E-2</v>
      </c>
    </row>
    <row r="356" spans="1:24" s="358" customFormat="1">
      <c r="A356" s="129"/>
      <c r="B356" s="472" t="s">
        <v>146</v>
      </c>
      <c r="C356" s="530">
        <v>0.96618357487922713</v>
      </c>
      <c r="D356" s="530">
        <v>0.93351070036640305</v>
      </c>
      <c r="E356" s="530">
        <v>0.90194270566802237</v>
      </c>
      <c r="F356" s="530">
        <v>0.87144222769857238</v>
      </c>
      <c r="G356" s="530">
        <v>0.84197316685852419</v>
      </c>
      <c r="H356" s="530">
        <v>0.81350064430775282</v>
      </c>
      <c r="I356" s="530">
        <v>0.78599096068381913</v>
      </c>
      <c r="J356" s="530">
        <v>0.75941155621625056</v>
      </c>
      <c r="K356" s="530">
        <v>0.73373097218961414</v>
      </c>
      <c r="L356" s="530">
        <v>0.70891881370977217</v>
      </c>
      <c r="M356" s="530">
        <v>0.68494571372924851</v>
      </c>
      <c r="N356" s="530">
        <v>0.66178329828912896</v>
      </c>
      <c r="O356" s="530">
        <v>0.63940415293635666</v>
      </c>
      <c r="P356" s="530">
        <v>0.61778179027667302</v>
      </c>
      <c r="Q356" s="530">
        <v>0.59689061862480497</v>
      </c>
      <c r="R356" s="530">
        <v>0.57670591171478747</v>
      </c>
      <c r="S356" s="530">
        <v>0.55720377943457733</v>
      </c>
      <c r="T356" s="530">
        <v>0.53836113955031628</v>
      </c>
      <c r="U356" s="530">
        <v>0.52015569038677911</v>
      </c>
      <c r="V356" s="530">
        <v>0.50256588443167061</v>
      </c>
      <c r="W356" s="543"/>
      <c r="X356" s="531"/>
    </row>
    <row r="357" spans="1:24" s="358" customFormat="1">
      <c r="A357" s="135"/>
      <c r="B357" s="568" t="s">
        <v>1069</v>
      </c>
      <c r="C357" s="136">
        <f t="shared" ref="C357:V357" si="99">C356*C355</f>
        <v>7.7125603864734299E-2</v>
      </c>
      <c r="D357" s="136">
        <f t="shared" si="99"/>
        <v>7.4517491656748119E-2</v>
      </c>
      <c r="E357" s="136">
        <f t="shared" si="99"/>
        <v>7.1997576479949879E-2</v>
      </c>
      <c r="F357" s="136">
        <f t="shared" si="99"/>
        <v>6.9562875826038539E-2</v>
      </c>
      <c r="G357" s="136">
        <f t="shared" si="99"/>
        <v>6.7210508044481684E-2</v>
      </c>
      <c r="H357" s="136">
        <f t="shared" si="99"/>
        <v>6.4937688931866369E-2</v>
      </c>
      <c r="I357" s="136">
        <f t="shared" si="99"/>
        <v>6.2741728436585861E-2</v>
      </c>
      <c r="J357" s="136">
        <f t="shared" si="99"/>
        <v>6.0620027474962195E-2</v>
      </c>
      <c r="K357" s="136">
        <f t="shared" si="99"/>
        <v>5.8570074855035945E-2</v>
      </c>
      <c r="L357" s="136">
        <f t="shared" si="99"/>
        <v>5.6589444304382557E-2</v>
      </c>
      <c r="M357" s="136">
        <f t="shared" si="99"/>
        <v>5.4675791598437259E-2</v>
      </c>
      <c r="N357" s="136">
        <f t="shared" si="99"/>
        <v>5.2826851785929718E-2</v>
      </c>
      <c r="O357" s="136">
        <f t="shared" si="99"/>
        <v>5.1040436508144667E-2</v>
      </c>
      <c r="P357" s="136">
        <f t="shared" si="99"/>
        <v>4.9314431408835416E-2</v>
      </c>
      <c r="Q357" s="136">
        <f t="shared" si="99"/>
        <v>4.7646793631725054E-2</v>
      </c>
      <c r="R357" s="136">
        <f t="shared" si="99"/>
        <v>4.6035549402632908E-2</v>
      </c>
      <c r="S357" s="136">
        <f t="shared" si="99"/>
        <v>4.4478791693365133E-2</v>
      </c>
      <c r="T357" s="136">
        <f t="shared" si="99"/>
        <v>4.2974677964603997E-2</v>
      </c>
      <c r="U357" s="136">
        <f t="shared" si="99"/>
        <v>4.1521427985124641E-2</v>
      </c>
      <c r="V357" s="136">
        <f t="shared" si="99"/>
        <v>4.0117321724758105E-2</v>
      </c>
      <c r="W357" s="564">
        <f>SUM(C357:V357)</f>
        <v>1.1345050935783425</v>
      </c>
      <c r="X357" s="137"/>
    </row>
    <row r="358" spans="1:24" s="358" customFormat="1">
      <c r="A358" s="129" t="s">
        <v>387</v>
      </c>
      <c r="B358" s="138"/>
      <c r="C358" s="132"/>
      <c r="D358" s="132"/>
      <c r="E358" s="132"/>
      <c r="F358" s="132"/>
      <c r="G358" s="132"/>
      <c r="H358" s="132"/>
      <c r="I358" s="132"/>
      <c r="J358" s="132"/>
      <c r="K358" s="132"/>
      <c r="L358" s="132"/>
      <c r="M358" s="132"/>
      <c r="N358" s="132"/>
      <c r="O358" s="132"/>
      <c r="P358" s="132"/>
      <c r="Q358" s="132"/>
      <c r="R358" s="132"/>
      <c r="S358" s="132"/>
      <c r="T358" s="132"/>
      <c r="U358" s="132"/>
      <c r="V358" s="132"/>
      <c r="W358" s="544"/>
      <c r="X358" s="131"/>
    </row>
    <row r="359" spans="1:24" s="358" customFormat="1">
      <c r="A359" s="536" t="s">
        <v>827</v>
      </c>
      <c r="B359" s="138"/>
      <c r="C359" s="132"/>
      <c r="D359" s="132"/>
      <c r="E359" s="132"/>
      <c r="F359" s="132"/>
      <c r="G359" s="132"/>
      <c r="H359" s="132"/>
      <c r="I359" s="132"/>
      <c r="J359" s="132"/>
      <c r="K359" s="132"/>
      <c r="L359" s="132"/>
      <c r="M359" s="132"/>
      <c r="N359" s="132"/>
      <c r="O359" s="132"/>
      <c r="P359" s="132"/>
      <c r="Q359" s="132"/>
      <c r="R359" s="132"/>
      <c r="S359" s="132"/>
      <c r="T359" s="132"/>
      <c r="U359" s="132"/>
      <c r="V359" s="132"/>
      <c r="W359" s="544"/>
      <c r="X359" s="131"/>
    </row>
    <row r="360" spans="1:24" s="358" customFormat="1">
      <c r="A360" s="126"/>
      <c r="B360" s="134" t="s">
        <v>207</v>
      </c>
      <c r="C360" s="527">
        <f>'27. rMCZ specific costs'!R60</f>
        <v>0</v>
      </c>
      <c r="D360" s="527">
        <v>0</v>
      </c>
      <c r="E360" s="527">
        <v>0</v>
      </c>
      <c r="F360" s="527">
        <v>0</v>
      </c>
      <c r="G360" s="527">
        <v>0</v>
      </c>
      <c r="H360" s="527">
        <v>0</v>
      </c>
      <c r="I360" s="527">
        <v>0</v>
      </c>
      <c r="J360" s="527">
        <v>0</v>
      </c>
      <c r="K360" s="527">
        <v>0</v>
      </c>
      <c r="L360" s="527">
        <v>0</v>
      </c>
      <c r="M360" s="527">
        <v>0</v>
      </c>
      <c r="N360" s="527">
        <v>0</v>
      </c>
      <c r="O360" s="527">
        <v>0</v>
      </c>
      <c r="P360" s="527">
        <v>0</v>
      </c>
      <c r="Q360" s="527">
        <v>0</v>
      </c>
      <c r="R360" s="527">
        <v>0</v>
      </c>
      <c r="S360" s="527">
        <v>0</v>
      </c>
      <c r="T360" s="527">
        <v>0</v>
      </c>
      <c r="U360" s="527">
        <v>0</v>
      </c>
      <c r="V360" s="527">
        <v>0</v>
      </c>
      <c r="W360" s="543">
        <f>SUM(C360:V360)</f>
        <v>0</v>
      </c>
      <c r="X360" s="528">
        <f>W360/20</f>
        <v>0</v>
      </c>
    </row>
    <row r="361" spans="1:24" s="358" customFormat="1">
      <c r="A361" s="126"/>
      <c r="B361" s="134" t="s">
        <v>208</v>
      </c>
      <c r="C361" s="527">
        <f>'27. rMCZ specific costs'!$S$60</f>
        <v>7.9824999999999993E-2</v>
      </c>
      <c r="D361" s="527">
        <f>'27. rMCZ specific costs'!$S$60</f>
        <v>7.9824999999999993E-2</v>
      </c>
      <c r="E361" s="527">
        <f>'27. rMCZ specific costs'!$S$60</f>
        <v>7.9824999999999993E-2</v>
      </c>
      <c r="F361" s="527">
        <f>'27. rMCZ specific costs'!$S$60</f>
        <v>7.9824999999999993E-2</v>
      </c>
      <c r="G361" s="527">
        <f>'27. rMCZ specific costs'!$S$60</f>
        <v>7.9824999999999993E-2</v>
      </c>
      <c r="H361" s="527">
        <f>'27. rMCZ specific costs'!$S$60</f>
        <v>7.9824999999999993E-2</v>
      </c>
      <c r="I361" s="527">
        <f>'27. rMCZ specific costs'!$S$60</f>
        <v>7.9824999999999993E-2</v>
      </c>
      <c r="J361" s="527">
        <f>'27. rMCZ specific costs'!$S$60</f>
        <v>7.9824999999999993E-2</v>
      </c>
      <c r="K361" s="527">
        <f>'27. rMCZ specific costs'!$S$60</f>
        <v>7.9824999999999993E-2</v>
      </c>
      <c r="L361" s="527">
        <f>'27. rMCZ specific costs'!$S$60</f>
        <v>7.9824999999999993E-2</v>
      </c>
      <c r="M361" s="527">
        <f>'27. rMCZ specific costs'!$S$60</f>
        <v>7.9824999999999993E-2</v>
      </c>
      <c r="N361" s="527">
        <f>'27. rMCZ specific costs'!$S$60</f>
        <v>7.9824999999999993E-2</v>
      </c>
      <c r="O361" s="527">
        <f>'27. rMCZ specific costs'!$S$60</f>
        <v>7.9824999999999993E-2</v>
      </c>
      <c r="P361" s="527">
        <f>'27. rMCZ specific costs'!$S$60</f>
        <v>7.9824999999999993E-2</v>
      </c>
      <c r="Q361" s="527">
        <f>'27. rMCZ specific costs'!$S$60</f>
        <v>7.9824999999999993E-2</v>
      </c>
      <c r="R361" s="527">
        <f>'27. rMCZ specific costs'!$S$60</f>
        <v>7.9824999999999993E-2</v>
      </c>
      <c r="S361" s="527">
        <f>'27. rMCZ specific costs'!$S$60</f>
        <v>7.9824999999999993E-2</v>
      </c>
      <c r="T361" s="527">
        <f>'27. rMCZ specific costs'!$S$60</f>
        <v>7.9824999999999993E-2</v>
      </c>
      <c r="U361" s="527">
        <f>'27. rMCZ specific costs'!$S$60</f>
        <v>7.9824999999999993E-2</v>
      </c>
      <c r="V361" s="527">
        <f>'27. rMCZ specific costs'!$S$60</f>
        <v>7.9824999999999993E-2</v>
      </c>
      <c r="W361" s="543">
        <f>SUM(C361:V361)</f>
        <v>1.5965000000000003</v>
      </c>
      <c r="X361" s="528">
        <f>W361/20</f>
        <v>7.9825000000000007E-2</v>
      </c>
    </row>
    <row r="362" spans="1:24" s="358" customFormat="1">
      <c r="A362" s="126"/>
      <c r="B362" s="567" t="s">
        <v>144</v>
      </c>
      <c r="C362" s="549">
        <f t="shared" ref="C362:X362" si="100">SUM(C360:C361)</f>
        <v>7.9824999999999993E-2</v>
      </c>
      <c r="D362" s="549">
        <f t="shared" si="100"/>
        <v>7.9824999999999993E-2</v>
      </c>
      <c r="E362" s="549">
        <f t="shared" si="100"/>
        <v>7.9824999999999993E-2</v>
      </c>
      <c r="F362" s="549">
        <f t="shared" si="100"/>
        <v>7.9824999999999993E-2</v>
      </c>
      <c r="G362" s="549">
        <f t="shared" si="100"/>
        <v>7.9824999999999993E-2</v>
      </c>
      <c r="H362" s="549">
        <f t="shared" si="100"/>
        <v>7.9824999999999993E-2</v>
      </c>
      <c r="I362" s="549">
        <f t="shared" si="100"/>
        <v>7.9824999999999993E-2</v>
      </c>
      <c r="J362" s="549">
        <f t="shared" si="100"/>
        <v>7.9824999999999993E-2</v>
      </c>
      <c r="K362" s="549">
        <f t="shared" si="100"/>
        <v>7.9824999999999993E-2</v>
      </c>
      <c r="L362" s="549">
        <f t="shared" si="100"/>
        <v>7.9824999999999993E-2</v>
      </c>
      <c r="M362" s="549">
        <f t="shared" si="100"/>
        <v>7.9824999999999993E-2</v>
      </c>
      <c r="N362" s="549">
        <f t="shared" si="100"/>
        <v>7.9824999999999993E-2</v>
      </c>
      <c r="O362" s="549">
        <f t="shared" si="100"/>
        <v>7.9824999999999993E-2</v>
      </c>
      <c r="P362" s="549">
        <f t="shared" si="100"/>
        <v>7.9824999999999993E-2</v>
      </c>
      <c r="Q362" s="549">
        <f t="shared" si="100"/>
        <v>7.9824999999999993E-2</v>
      </c>
      <c r="R362" s="549">
        <f t="shared" si="100"/>
        <v>7.9824999999999993E-2</v>
      </c>
      <c r="S362" s="549">
        <f t="shared" si="100"/>
        <v>7.9824999999999993E-2</v>
      </c>
      <c r="T362" s="549">
        <f t="shared" si="100"/>
        <v>7.9824999999999993E-2</v>
      </c>
      <c r="U362" s="549">
        <f t="shared" si="100"/>
        <v>7.9824999999999993E-2</v>
      </c>
      <c r="V362" s="549">
        <f t="shared" si="100"/>
        <v>7.9824999999999993E-2</v>
      </c>
      <c r="W362" s="544">
        <f t="shared" si="100"/>
        <v>1.5965000000000003</v>
      </c>
      <c r="X362" s="131">
        <f t="shared" si="100"/>
        <v>7.9825000000000007E-2</v>
      </c>
    </row>
    <row r="363" spans="1:24" s="358" customFormat="1">
      <c r="A363" s="129"/>
      <c r="B363" s="472" t="s">
        <v>146</v>
      </c>
      <c r="C363" s="530">
        <v>0.96618357487922713</v>
      </c>
      <c r="D363" s="530">
        <v>0.93351070036640305</v>
      </c>
      <c r="E363" s="530">
        <v>0.90194270566802237</v>
      </c>
      <c r="F363" s="530">
        <v>0.87144222769857238</v>
      </c>
      <c r="G363" s="530">
        <v>0.84197316685852419</v>
      </c>
      <c r="H363" s="530">
        <v>0.81350064430775282</v>
      </c>
      <c r="I363" s="530">
        <v>0.78599096068381913</v>
      </c>
      <c r="J363" s="530">
        <v>0.75941155621625056</v>
      </c>
      <c r="K363" s="530">
        <v>0.73373097218961414</v>
      </c>
      <c r="L363" s="530">
        <v>0.70891881370977217</v>
      </c>
      <c r="M363" s="530">
        <v>0.68494571372924851</v>
      </c>
      <c r="N363" s="530">
        <v>0.66178329828912896</v>
      </c>
      <c r="O363" s="530">
        <v>0.63940415293635666</v>
      </c>
      <c r="P363" s="530">
        <v>0.61778179027667302</v>
      </c>
      <c r="Q363" s="530">
        <v>0.59689061862480497</v>
      </c>
      <c r="R363" s="530">
        <v>0.57670591171478747</v>
      </c>
      <c r="S363" s="530">
        <v>0.55720377943457733</v>
      </c>
      <c r="T363" s="530">
        <v>0.53836113955031628</v>
      </c>
      <c r="U363" s="530">
        <v>0.52015569038677911</v>
      </c>
      <c r="V363" s="530">
        <v>0.50256588443167061</v>
      </c>
      <c r="W363" s="543"/>
      <c r="X363" s="531"/>
    </row>
    <row r="364" spans="1:24" s="358" customFormat="1">
      <c r="A364" s="135"/>
      <c r="B364" s="568" t="s">
        <v>1069</v>
      </c>
      <c r="C364" s="136">
        <f t="shared" ref="C364:V364" si="101">C363*C362</f>
        <v>7.7125603864734299E-2</v>
      </c>
      <c r="D364" s="136">
        <f t="shared" si="101"/>
        <v>7.4517491656748119E-2</v>
      </c>
      <c r="E364" s="136">
        <f t="shared" si="101"/>
        <v>7.1997576479949879E-2</v>
      </c>
      <c r="F364" s="136">
        <f t="shared" si="101"/>
        <v>6.9562875826038539E-2</v>
      </c>
      <c r="G364" s="136">
        <f t="shared" si="101"/>
        <v>6.7210508044481684E-2</v>
      </c>
      <c r="H364" s="136">
        <f t="shared" si="101"/>
        <v>6.4937688931866369E-2</v>
      </c>
      <c r="I364" s="136">
        <f t="shared" si="101"/>
        <v>6.2741728436585861E-2</v>
      </c>
      <c r="J364" s="136">
        <f t="shared" si="101"/>
        <v>6.0620027474962195E-2</v>
      </c>
      <c r="K364" s="136">
        <f t="shared" si="101"/>
        <v>5.8570074855035945E-2</v>
      </c>
      <c r="L364" s="136">
        <f t="shared" si="101"/>
        <v>5.6589444304382557E-2</v>
      </c>
      <c r="M364" s="136">
        <f t="shared" si="101"/>
        <v>5.4675791598437259E-2</v>
      </c>
      <c r="N364" s="136">
        <f t="shared" si="101"/>
        <v>5.2826851785929718E-2</v>
      </c>
      <c r="O364" s="136">
        <f t="shared" si="101"/>
        <v>5.1040436508144667E-2</v>
      </c>
      <c r="P364" s="136">
        <f t="shared" si="101"/>
        <v>4.9314431408835416E-2</v>
      </c>
      <c r="Q364" s="136">
        <f t="shared" si="101"/>
        <v>4.7646793631725054E-2</v>
      </c>
      <c r="R364" s="136">
        <f t="shared" si="101"/>
        <v>4.6035549402632908E-2</v>
      </c>
      <c r="S364" s="136">
        <f t="shared" si="101"/>
        <v>4.4478791693365133E-2</v>
      </c>
      <c r="T364" s="136">
        <f t="shared" si="101"/>
        <v>4.2974677964603997E-2</v>
      </c>
      <c r="U364" s="136">
        <f t="shared" si="101"/>
        <v>4.1521427985124641E-2</v>
      </c>
      <c r="V364" s="136">
        <f t="shared" si="101"/>
        <v>4.0117321724758105E-2</v>
      </c>
      <c r="W364" s="564">
        <f>SUM(C364:V364)</f>
        <v>1.1345050935783425</v>
      </c>
      <c r="X364" s="137"/>
    </row>
    <row r="365" spans="1:24" s="358" customFormat="1">
      <c r="A365" s="129" t="s">
        <v>387</v>
      </c>
      <c r="B365" s="138"/>
      <c r="C365" s="132"/>
      <c r="D365" s="132"/>
      <c r="E365" s="132"/>
      <c r="F365" s="132"/>
      <c r="G365" s="132"/>
      <c r="H365" s="132"/>
      <c r="I365" s="132"/>
      <c r="J365" s="132"/>
      <c r="K365" s="132"/>
      <c r="L365" s="132"/>
      <c r="M365" s="132"/>
      <c r="N365" s="132"/>
      <c r="O365" s="132"/>
      <c r="P365" s="132"/>
      <c r="Q365" s="132"/>
      <c r="R365" s="132"/>
      <c r="S365" s="132"/>
      <c r="T365" s="132"/>
      <c r="U365" s="132"/>
      <c r="V365" s="132"/>
      <c r="W365" s="544"/>
      <c r="X365" s="131"/>
    </row>
    <row r="366" spans="1:24" s="358" customFormat="1">
      <c r="A366" s="536" t="s">
        <v>828</v>
      </c>
      <c r="B366" s="138"/>
      <c r="C366" s="132"/>
      <c r="D366" s="132"/>
      <c r="E366" s="132"/>
      <c r="F366" s="132"/>
      <c r="G366" s="132"/>
      <c r="H366" s="132"/>
      <c r="I366" s="132"/>
      <c r="J366" s="132"/>
      <c r="K366" s="132"/>
      <c r="L366" s="132"/>
      <c r="M366" s="132"/>
      <c r="N366" s="132"/>
      <c r="O366" s="132"/>
      <c r="P366" s="132"/>
      <c r="Q366" s="132"/>
      <c r="R366" s="132"/>
      <c r="S366" s="132"/>
      <c r="T366" s="132"/>
      <c r="U366" s="132"/>
      <c r="V366" s="132"/>
      <c r="W366" s="544"/>
      <c r="X366" s="131"/>
    </row>
    <row r="367" spans="1:24" s="358" customFormat="1">
      <c r="A367" s="126"/>
      <c r="B367" s="134" t="s">
        <v>207</v>
      </c>
      <c r="C367" s="527">
        <f>'27. rMCZ specific costs'!R61</f>
        <v>0</v>
      </c>
      <c r="D367" s="527">
        <v>0</v>
      </c>
      <c r="E367" s="527">
        <v>0</v>
      </c>
      <c r="F367" s="527">
        <v>0</v>
      </c>
      <c r="G367" s="527">
        <v>0</v>
      </c>
      <c r="H367" s="527">
        <v>0</v>
      </c>
      <c r="I367" s="527">
        <v>0</v>
      </c>
      <c r="J367" s="527">
        <v>0</v>
      </c>
      <c r="K367" s="527">
        <v>0</v>
      </c>
      <c r="L367" s="527">
        <v>0</v>
      </c>
      <c r="M367" s="527">
        <v>0</v>
      </c>
      <c r="N367" s="527">
        <v>0</v>
      </c>
      <c r="O367" s="527">
        <v>0</v>
      </c>
      <c r="P367" s="527">
        <v>0</v>
      </c>
      <c r="Q367" s="527">
        <v>0</v>
      </c>
      <c r="R367" s="527">
        <v>0</v>
      </c>
      <c r="S367" s="527">
        <v>0</v>
      </c>
      <c r="T367" s="527">
        <v>0</v>
      </c>
      <c r="U367" s="527">
        <v>0</v>
      </c>
      <c r="V367" s="527">
        <v>0</v>
      </c>
      <c r="W367" s="543">
        <f>SUM(C367:V367)</f>
        <v>0</v>
      </c>
      <c r="X367" s="528">
        <f>W367/20</f>
        <v>0</v>
      </c>
    </row>
    <row r="368" spans="1:24" s="358" customFormat="1">
      <c r="A368" s="126"/>
      <c r="B368" s="134" t="s">
        <v>208</v>
      </c>
      <c r="C368" s="527">
        <f>'27. rMCZ specific costs'!$S$61</f>
        <v>7.9824999999999993E-2</v>
      </c>
      <c r="D368" s="527">
        <f>'27. rMCZ specific costs'!$S$61</f>
        <v>7.9824999999999993E-2</v>
      </c>
      <c r="E368" s="527">
        <f>'27. rMCZ specific costs'!$S$61</f>
        <v>7.9824999999999993E-2</v>
      </c>
      <c r="F368" s="527">
        <f>'27. rMCZ specific costs'!$S$61</f>
        <v>7.9824999999999993E-2</v>
      </c>
      <c r="G368" s="527">
        <f>'27. rMCZ specific costs'!$S$61</f>
        <v>7.9824999999999993E-2</v>
      </c>
      <c r="H368" s="527">
        <f>'27. rMCZ specific costs'!$S$61</f>
        <v>7.9824999999999993E-2</v>
      </c>
      <c r="I368" s="527">
        <f>'27. rMCZ specific costs'!$S$61</f>
        <v>7.9824999999999993E-2</v>
      </c>
      <c r="J368" s="527">
        <f>'27. rMCZ specific costs'!$S$61</f>
        <v>7.9824999999999993E-2</v>
      </c>
      <c r="K368" s="527">
        <f>'27. rMCZ specific costs'!$S$61</f>
        <v>7.9824999999999993E-2</v>
      </c>
      <c r="L368" s="527">
        <f>'27. rMCZ specific costs'!$S$61</f>
        <v>7.9824999999999993E-2</v>
      </c>
      <c r="M368" s="527">
        <f>'27. rMCZ specific costs'!$S$61</f>
        <v>7.9824999999999993E-2</v>
      </c>
      <c r="N368" s="527">
        <f>'27. rMCZ specific costs'!$S$61</f>
        <v>7.9824999999999993E-2</v>
      </c>
      <c r="O368" s="527">
        <f>'27. rMCZ specific costs'!$S$61</f>
        <v>7.9824999999999993E-2</v>
      </c>
      <c r="P368" s="527">
        <f>'27. rMCZ specific costs'!$S$61</f>
        <v>7.9824999999999993E-2</v>
      </c>
      <c r="Q368" s="527">
        <f>'27. rMCZ specific costs'!$S$61</f>
        <v>7.9824999999999993E-2</v>
      </c>
      <c r="R368" s="527">
        <f>'27. rMCZ specific costs'!$S$61</f>
        <v>7.9824999999999993E-2</v>
      </c>
      <c r="S368" s="527">
        <f>'27. rMCZ specific costs'!$S$61</f>
        <v>7.9824999999999993E-2</v>
      </c>
      <c r="T368" s="527">
        <f>'27. rMCZ specific costs'!$S$61</f>
        <v>7.9824999999999993E-2</v>
      </c>
      <c r="U368" s="527">
        <f>'27. rMCZ specific costs'!$S$61</f>
        <v>7.9824999999999993E-2</v>
      </c>
      <c r="V368" s="527">
        <f>'27. rMCZ specific costs'!$S$61</f>
        <v>7.9824999999999993E-2</v>
      </c>
      <c r="W368" s="543">
        <f>SUM(C368:V368)</f>
        <v>1.5965000000000003</v>
      </c>
      <c r="X368" s="528">
        <f>W368/20</f>
        <v>7.9825000000000007E-2</v>
      </c>
    </row>
    <row r="369" spans="1:24" s="358" customFormat="1">
      <c r="A369" s="126"/>
      <c r="B369" s="567" t="s">
        <v>144</v>
      </c>
      <c r="C369" s="549">
        <f t="shared" ref="C369:X369" si="102">SUM(C367:C368)</f>
        <v>7.9824999999999993E-2</v>
      </c>
      <c r="D369" s="549">
        <f t="shared" si="102"/>
        <v>7.9824999999999993E-2</v>
      </c>
      <c r="E369" s="549">
        <f t="shared" si="102"/>
        <v>7.9824999999999993E-2</v>
      </c>
      <c r="F369" s="549">
        <f t="shared" si="102"/>
        <v>7.9824999999999993E-2</v>
      </c>
      <c r="G369" s="549">
        <f t="shared" si="102"/>
        <v>7.9824999999999993E-2</v>
      </c>
      <c r="H369" s="549">
        <f t="shared" si="102"/>
        <v>7.9824999999999993E-2</v>
      </c>
      <c r="I369" s="549">
        <f t="shared" si="102"/>
        <v>7.9824999999999993E-2</v>
      </c>
      <c r="J369" s="549">
        <f t="shared" si="102"/>
        <v>7.9824999999999993E-2</v>
      </c>
      <c r="K369" s="549">
        <f t="shared" si="102"/>
        <v>7.9824999999999993E-2</v>
      </c>
      <c r="L369" s="549">
        <f t="shared" si="102"/>
        <v>7.9824999999999993E-2</v>
      </c>
      <c r="M369" s="549">
        <f t="shared" si="102"/>
        <v>7.9824999999999993E-2</v>
      </c>
      <c r="N369" s="549">
        <f t="shared" si="102"/>
        <v>7.9824999999999993E-2</v>
      </c>
      <c r="O369" s="549">
        <f t="shared" si="102"/>
        <v>7.9824999999999993E-2</v>
      </c>
      <c r="P369" s="549">
        <f t="shared" si="102"/>
        <v>7.9824999999999993E-2</v>
      </c>
      <c r="Q369" s="549">
        <f t="shared" si="102"/>
        <v>7.9824999999999993E-2</v>
      </c>
      <c r="R369" s="549">
        <f t="shared" si="102"/>
        <v>7.9824999999999993E-2</v>
      </c>
      <c r="S369" s="549">
        <f t="shared" si="102"/>
        <v>7.9824999999999993E-2</v>
      </c>
      <c r="T369" s="549">
        <f t="shared" si="102"/>
        <v>7.9824999999999993E-2</v>
      </c>
      <c r="U369" s="549">
        <f t="shared" si="102"/>
        <v>7.9824999999999993E-2</v>
      </c>
      <c r="V369" s="549">
        <f t="shared" si="102"/>
        <v>7.9824999999999993E-2</v>
      </c>
      <c r="W369" s="544">
        <f t="shared" si="102"/>
        <v>1.5965000000000003</v>
      </c>
      <c r="X369" s="131">
        <f t="shared" si="102"/>
        <v>7.9825000000000007E-2</v>
      </c>
    </row>
    <row r="370" spans="1:24" s="358" customFormat="1">
      <c r="A370" s="129"/>
      <c r="B370" s="472" t="s">
        <v>146</v>
      </c>
      <c r="C370" s="530">
        <v>0.96618357487922713</v>
      </c>
      <c r="D370" s="530">
        <v>0.93351070036640305</v>
      </c>
      <c r="E370" s="530">
        <v>0.90194270566802237</v>
      </c>
      <c r="F370" s="530">
        <v>0.87144222769857238</v>
      </c>
      <c r="G370" s="530">
        <v>0.84197316685852419</v>
      </c>
      <c r="H370" s="530">
        <v>0.81350064430775282</v>
      </c>
      <c r="I370" s="530">
        <v>0.78599096068381913</v>
      </c>
      <c r="J370" s="530">
        <v>0.75941155621625056</v>
      </c>
      <c r="K370" s="530">
        <v>0.73373097218961414</v>
      </c>
      <c r="L370" s="530">
        <v>0.70891881370977217</v>
      </c>
      <c r="M370" s="530">
        <v>0.68494571372924851</v>
      </c>
      <c r="N370" s="530">
        <v>0.66178329828912896</v>
      </c>
      <c r="O370" s="530">
        <v>0.63940415293635666</v>
      </c>
      <c r="P370" s="530">
        <v>0.61778179027667302</v>
      </c>
      <c r="Q370" s="530">
        <v>0.59689061862480497</v>
      </c>
      <c r="R370" s="530">
        <v>0.57670591171478747</v>
      </c>
      <c r="S370" s="530">
        <v>0.55720377943457733</v>
      </c>
      <c r="T370" s="530">
        <v>0.53836113955031628</v>
      </c>
      <c r="U370" s="530">
        <v>0.52015569038677911</v>
      </c>
      <c r="V370" s="530">
        <v>0.50256588443167061</v>
      </c>
      <c r="W370" s="543"/>
      <c r="X370" s="531"/>
    </row>
    <row r="371" spans="1:24" s="358" customFormat="1">
      <c r="A371" s="135"/>
      <c r="B371" s="568" t="s">
        <v>1069</v>
      </c>
      <c r="C371" s="136">
        <f t="shared" ref="C371:V371" si="103">C370*C369</f>
        <v>7.7125603864734299E-2</v>
      </c>
      <c r="D371" s="136">
        <f t="shared" si="103"/>
        <v>7.4517491656748119E-2</v>
      </c>
      <c r="E371" s="136">
        <f t="shared" si="103"/>
        <v>7.1997576479949879E-2</v>
      </c>
      <c r="F371" s="136">
        <f t="shared" si="103"/>
        <v>6.9562875826038539E-2</v>
      </c>
      <c r="G371" s="136">
        <f t="shared" si="103"/>
        <v>6.7210508044481684E-2</v>
      </c>
      <c r="H371" s="136">
        <f t="shared" si="103"/>
        <v>6.4937688931866369E-2</v>
      </c>
      <c r="I371" s="136">
        <f t="shared" si="103"/>
        <v>6.2741728436585861E-2</v>
      </c>
      <c r="J371" s="136">
        <f t="shared" si="103"/>
        <v>6.0620027474962195E-2</v>
      </c>
      <c r="K371" s="136">
        <f t="shared" si="103"/>
        <v>5.8570074855035945E-2</v>
      </c>
      <c r="L371" s="136">
        <f t="shared" si="103"/>
        <v>5.6589444304382557E-2</v>
      </c>
      <c r="M371" s="136">
        <f t="shared" si="103"/>
        <v>5.4675791598437259E-2</v>
      </c>
      <c r="N371" s="136">
        <f t="shared" si="103"/>
        <v>5.2826851785929718E-2</v>
      </c>
      <c r="O371" s="136">
        <f t="shared" si="103"/>
        <v>5.1040436508144667E-2</v>
      </c>
      <c r="P371" s="136">
        <f t="shared" si="103"/>
        <v>4.9314431408835416E-2</v>
      </c>
      <c r="Q371" s="136">
        <f t="shared" si="103"/>
        <v>4.7646793631725054E-2</v>
      </c>
      <c r="R371" s="136">
        <f t="shared" si="103"/>
        <v>4.6035549402632908E-2</v>
      </c>
      <c r="S371" s="136">
        <f t="shared" si="103"/>
        <v>4.4478791693365133E-2</v>
      </c>
      <c r="T371" s="136">
        <f t="shared" si="103"/>
        <v>4.2974677964603997E-2</v>
      </c>
      <c r="U371" s="136">
        <f t="shared" si="103"/>
        <v>4.1521427985124641E-2</v>
      </c>
      <c r="V371" s="136">
        <f t="shared" si="103"/>
        <v>4.0117321724758105E-2</v>
      </c>
      <c r="W371" s="564">
        <f>SUM(C371:V371)</f>
        <v>1.1345050935783425</v>
      </c>
      <c r="X371" s="137"/>
    </row>
    <row r="372" spans="1:24" s="358" customFormat="1">
      <c r="A372" s="129" t="s">
        <v>387</v>
      </c>
      <c r="B372" s="138"/>
      <c r="C372" s="132"/>
      <c r="D372" s="132"/>
      <c r="E372" s="132"/>
      <c r="F372" s="132"/>
      <c r="G372" s="132"/>
      <c r="H372" s="132"/>
      <c r="I372" s="132"/>
      <c r="J372" s="132"/>
      <c r="K372" s="132"/>
      <c r="L372" s="132"/>
      <c r="M372" s="132"/>
      <c r="N372" s="132"/>
      <c r="O372" s="132"/>
      <c r="P372" s="132"/>
      <c r="Q372" s="132"/>
      <c r="R372" s="132"/>
      <c r="S372" s="132"/>
      <c r="T372" s="132"/>
      <c r="U372" s="132"/>
      <c r="V372" s="132"/>
      <c r="W372" s="544"/>
      <c r="X372" s="131"/>
    </row>
    <row r="373" spans="1:24" s="358" customFormat="1">
      <c r="A373" s="536" t="s">
        <v>829</v>
      </c>
      <c r="B373" s="138"/>
      <c r="C373" s="132"/>
      <c r="D373" s="132"/>
      <c r="E373" s="132"/>
      <c r="F373" s="132"/>
      <c r="G373" s="132"/>
      <c r="H373" s="132"/>
      <c r="I373" s="132"/>
      <c r="J373" s="132"/>
      <c r="K373" s="132"/>
      <c r="L373" s="132"/>
      <c r="M373" s="132"/>
      <c r="N373" s="132"/>
      <c r="O373" s="132"/>
      <c r="P373" s="132"/>
      <c r="Q373" s="132"/>
      <c r="R373" s="132"/>
      <c r="S373" s="132"/>
      <c r="T373" s="132"/>
      <c r="U373" s="132"/>
      <c r="V373" s="132"/>
      <c r="W373" s="544"/>
      <c r="X373" s="131"/>
    </row>
    <row r="374" spans="1:24" s="358" customFormat="1">
      <c r="A374" s="126"/>
      <c r="B374" s="134" t="s">
        <v>207</v>
      </c>
      <c r="C374" s="527">
        <f>'27. rMCZ specific costs'!R62</f>
        <v>0</v>
      </c>
      <c r="D374" s="527">
        <v>0</v>
      </c>
      <c r="E374" s="527">
        <v>0</v>
      </c>
      <c r="F374" s="527">
        <v>0</v>
      </c>
      <c r="G374" s="527">
        <v>0</v>
      </c>
      <c r="H374" s="527">
        <v>0</v>
      </c>
      <c r="I374" s="527">
        <v>0</v>
      </c>
      <c r="J374" s="527">
        <v>0</v>
      </c>
      <c r="K374" s="527">
        <v>0</v>
      </c>
      <c r="L374" s="527">
        <v>0</v>
      </c>
      <c r="M374" s="527">
        <v>0</v>
      </c>
      <c r="N374" s="527">
        <v>0</v>
      </c>
      <c r="O374" s="527">
        <v>0</v>
      </c>
      <c r="P374" s="527">
        <v>0</v>
      </c>
      <c r="Q374" s="527">
        <v>0</v>
      </c>
      <c r="R374" s="527">
        <v>0</v>
      </c>
      <c r="S374" s="527">
        <v>0</v>
      </c>
      <c r="T374" s="527">
        <v>0</v>
      </c>
      <c r="U374" s="527">
        <v>0</v>
      </c>
      <c r="V374" s="527">
        <v>0</v>
      </c>
      <c r="W374" s="543">
        <f>SUM(C374:V374)</f>
        <v>0</v>
      </c>
      <c r="X374" s="528">
        <f>W374/20</f>
        <v>0</v>
      </c>
    </row>
    <row r="375" spans="1:24" s="358" customFormat="1">
      <c r="A375" s="126"/>
      <c r="B375" s="134" t="s">
        <v>208</v>
      </c>
      <c r="C375" s="527">
        <f>'27. rMCZ specific costs'!$S$62</f>
        <v>7.9824999999999993E-2</v>
      </c>
      <c r="D375" s="527">
        <f>'27. rMCZ specific costs'!$S$62</f>
        <v>7.9824999999999993E-2</v>
      </c>
      <c r="E375" s="527">
        <f>'27. rMCZ specific costs'!$S$62</f>
        <v>7.9824999999999993E-2</v>
      </c>
      <c r="F375" s="527">
        <f>'27. rMCZ specific costs'!$S$62</f>
        <v>7.9824999999999993E-2</v>
      </c>
      <c r="G375" s="527">
        <f>'27. rMCZ specific costs'!$S$62</f>
        <v>7.9824999999999993E-2</v>
      </c>
      <c r="H375" s="527">
        <f>'27. rMCZ specific costs'!$S$62</f>
        <v>7.9824999999999993E-2</v>
      </c>
      <c r="I375" s="527">
        <f>'27. rMCZ specific costs'!$S$62</f>
        <v>7.9824999999999993E-2</v>
      </c>
      <c r="J375" s="527">
        <f>'27. rMCZ specific costs'!$S$62</f>
        <v>7.9824999999999993E-2</v>
      </c>
      <c r="K375" s="527">
        <f>'27. rMCZ specific costs'!$S$62</f>
        <v>7.9824999999999993E-2</v>
      </c>
      <c r="L375" s="527">
        <f>'27. rMCZ specific costs'!$S$62</f>
        <v>7.9824999999999993E-2</v>
      </c>
      <c r="M375" s="527">
        <f>'27. rMCZ specific costs'!$S$62</f>
        <v>7.9824999999999993E-2</v>
      </c>
      <c r="N375" s="527">
        <f>'27. rMCZ specific costs'!$S$62</f>
        <v>7.9824999999999993E-2</v>
      </c>
      <c r="O375" s="527">
        <f>'27. rMCZ specific costs'!$S$62</f>
        <v>7.9824999999999993E-2</v>
      </c>
      <c r="P375" s="527">
        <f>'27. rMCZ specific costs'!$S$62</f>
        <v>7.9824999999999993E-2</v>
      </c>
      <c r="Q375" s="527">
        <f>'27. rMCZ specific costs'!$S$62</f>
        <v>7.9824999999999993E-2</v>
      </c>
      <c r="R375" s="527">
        <f>'27. rMCZ specific costs'!$S$62</f>
        <v>7.9824999999999993E-2</v>
      </c>
      <c r="S375" s="527">
        <f>'27. rMCZ specific costs'!$S$62</f>
        <v>7.9824999999999993E-2</v>
      </c>
      <c r="T375" s="527">
        <f>'27. rMCZ specific costs'!$S$62</f>
        <v>7.9824999999999993E-2</v>
      </c>
      <c r="U375" s="527">
        <f>'27. rMCZ specific costs'!$S$62</f>
        <v>7.9824999999999993E-2</v>
      </c>
      <c r="V375" s="527">
        <f>'27. rMCZ specific costs'!$S$62</f>
        <v>7.9824999999999993E-2</v>
      </c>
      <c r="W375" s="543">
        <f>SUM(C375:V375)</f>
        <v>1.5965000000000003</v>
      </c>
      <c r="X375" s="528">
        <f>W375/20</f>
        <v>7.9825000000000007E-2</v>
      </c>
    </row>
    <row r="376" spans="1:24" s="358" customFormat="1">
      <c r="A376" s="126"/>
      <c r="B376" s="567" t="s">
        <v>144</v>
      </c>
      <c r="C376" s="549">
        <f t="shared" ref="C376:X376" si="104">SUM(C374:C375)</f>
        <v>7.9824999999999993E-2</v>
      </c>
      <c r="D376" s="549">
        <f t="shared" si="104"/>
        <v>7.9824999999999993E-2</v>
      </c>
      <c r="E376" s="549">
        <f t="shared" si="104"/>
        <v>7.9824999999999993E-2</v>
      </c>
      <c r="F376" s="549">
        <f t="shared" si="104"/>
        <v>7.9824999999999993E-2</v>
      </c>
      <c r="G376" s="549">
        <f t="shared" si="104"/>
        <v>7.9824999999999993E-2</v>
      </c>
      <c r="H376" s="549">
        <f t="shared" si="104"/>
        <v>7.9824999999999993E-2</v>
      </c>
      <c r="I376" s="549">
        <f t="shared" si="104"/>
        <v>7.9824999999999993E-2</v>
      </c>
      <c r="J376" s="549">
        <f t="shared" si="104"/>
        <v>7.9824999999999993E-2</v>
      </c>
      <c r="K376" s="549">
        <f t="shared" si="104"/>
        <v>7.9824999999999993E-2</v>
      </c>
      <c r="L376" s="549">
        <f t="shared" si="104"/>
        <v>7.9824999999999993E-2</v>
      </c>
      <c r="M376" s="549">
        <f t="shared" si="104"/>
        <v>7.9824999999999993E-2</v>
      </c>
      <c r="N376" s="549">
        <f t="shared" si="104"/>
        <v>7.9824999999999993E-2</v>
      </c>
      <c r="O376" s="549">
        <f t="shared" si="104"/>
        <v>7.9824999999999993E-2</v>
      </c>
      <c r="P376" s="549">
        <f t="shared" si="104"/>
        <v>7.9824999999999993E-2</v>
      </c>
      <c r="Q376" s="549">
        <f t="shared" si="104"/>
        <v>7.9824999999999993E-2</v>
      </c>
      <c r="R376" s="549">
        <f t="shared" si="104"/>
        <v>7.9824999999999993E-2</v>
      </c>
      <c r="S376" s="549">
        <f t="shared" si="104"/>
        <v>7.9824999999999993E-2</v>
      </c>
      <c r="T376" s="549">
        <f t="shared" si="104"/>
        <v>7.9824999999999993E-2</v>
      </c>
      <c r="U376" s="549">
        <f t="shared" si="104"/>
        <v>7.9824999999999993E-2</v>
      </c>
      <c r="V376" s="549">
        <f t="shared" si="104"/>
        <v>7.9824999999999993E-2</v>
      </c>
      <c r="W376" s="544">
        <f t="shared" si="104"/>
        <v>1.5965000000000003</v>
      </c>
      <c r="X376" s="131">
        <f t="shared" si="104"/>
        <v>7.9825000000000007E-2</v>
      </c>
    </row>
    <row r="377" spans="1:24" s="358" customFormat="1">
      <c r="A377" s="129"/>
      <c r="B377" s="472" t="s">
        <v>146</v>
      </c>
      <c r="C377" s="530">
        <v>0.96618357487922713</v>
      </c>
      <c r="D377" s="530">
        <v>0.93351070036640305</v>
      </c>
      <c r="E377" s="530">
        <v>0.90194270566802237</v>
      </c>
      <c r="F377" s="530">
        <v>0.87144222769857238</v>
      </c>
      <c r="G377" s="530">
        <v>0.84197316685852419</v>
      </c>
      <c r="H377" s="530">
        <v>0.81350064430775282</v>
      </c>
      <c r="I377" s="530">
        <v>0.78599096068381913</v>
      </c>
      <c r="J377" s="530">
        <v>0.75941155621625056</v>
      </c>
      <c r="K377" s="530">
        <v>0.73373097218961414</v>
      </c>
      <c r="L377" s="530">
        <v>0.70891881370977217</v>
      </c>
      <c r="M377" s="530">
        <v>0.68494571372924851</v>
      </c>
      <c r="N377" s="530">
        <v>0.66178329828912896</v>
      </c>
      <c r="O377" s="530">
        <v>0.63940415293635666</v>
      </c>
      <c r="P377" s="530">
        <v>0.61778179027667302</v>
      </c>
      <c r="Q377" s="530">
        <v>0.59689061862480497</v>
      </c>
      <c r="R377" s="530">
        <v>0.57670591171478747</v>
      </c>
      <c r="S377" s="530">
        <v>0.55720377943457733</v>
      </c>
      <c r="T377" s="530">
        <v>0.53836113955031628</v>
      </c>
      <c r="U377" s="530">
        <v>0.52015569038677911</v>
      </c>
      <c r="V377" s="530">
        <v>0.50256588443167061</v>
      </c>
      <c r="W377" s="543"/>
      <c r="X377" s="531"/>
    </row>
    <row r="378" spans="1:24" s="358" customFormat="1">
      <c r="A378" s="135"/>
      <c r="B378" s="568" t="s">
        <v>1069</v>
      </c>
      <c r="C378" s="136">
        <f t="shared" ref="C378:V378" si="105">C377*C376</f>
        <v>7.7125603864734299E-2</v>
      </c>
      <c r="D378" s="136">
        <f t="shared" si="105"/>
        <v>7.4517491656748119E-2</v>
      </c>
      <c r="E378" s="136">
        <f t="shared" si="105"/>
        <v>7.1997576479949879E-2</v>
      </c>
      <c r="F378" s="136">
        <f t="shared" si="105"/>
        <v>6.9562875826038539E-2</v>
      </c>
      <c r="G378" s="136">
        <f t="shared" si="105"/>
        <v>6.7210508044481684E-2</v>
      </c>
      <c r="H378" s="136">
        <f t="shared" si="105"/>
        <v>6.4937688931866369E-2</v>
      </c>
      <c r="I378" s="136">
        <f t="shared" si="105"/>
        <v>6.2741728436585861E-2</v>
      </c>
      <c r="J378" s="136">
        <f t="shared" si="105"/>
        <v>6.0620027474962195E-2</v>
      </c>
      <c r="K378" s="136">
        <f t="shared" si="105"/>
        <v>5.8570074855035945E-2</v>
      </c>
      <c r="L378" s="136">
        <f t="shared" si="105"/>
        <v>5.6589444304382557E-2</v>
      </c>
      <c r="M378" s="136">
        <f t="shared" si="105"/>
        <v>5.4675791598437259E-2</v>
      </c>
      <c r="N378" s="136">
        <f t="shared" si="105"/>
        <v>5.2826851785929718E-2</v>
      </c>
      <c r="O378" s="136">
        <f t="shared" si="105"/>
        <v>5.1040436508144667E-2</v>
      </c>
      <c r="P378" s="136">
        <f t="shared" si="105"/>
        <v>4.9314431408835416E-2</v>
      </c>
      <c r="Q378" s="136">
        <f t="shared" si="105"/>
        <v>4.7646793631725054E-2</v>
      </c>
      <c r="R378" s="136">
        <f t="shared" si="105"/>
        <v>4.6035549402632908E-2</v>
      </c>
      <c r="S378" s="136">
        <f t="shared" si="105"/>
        <v>4.4478791693365133E-2</v>
      </c>
      <c r="T378" s="136">
        <f t="shared" si="105"/>
        <v>4.2974677964603997E-2</v>
      </c>
      <c r="U378" s="136">
        <f t="shared" si="105"/>
        <v>4.1521427985124641E-2</v>
      </c>
      <c r="V378" s="136">
        <f t="shared" si="105"/>
        <v>4.0117321724758105E-2</v>
      </c>
      <c r="W378" s="564">
        <f>SUM(C378:V378)</f>
        <v>1.1345050935783425</v>
      </c>
      <c r="X378" s="137"/>
    </row>
    <row r="379" spans="1:24" s="358" customFormat="1">
      <c r="A379" s="129" t="s">
        <v>387</v>
      </c>
      <c r="B379" s="138"/>
      <c r="C379" s="132"/>
      <c r="D379" s="132"/>
      <c r="E379" s="132"/>
      <c r="F379" s="132"/>
      <c r="G379" s="132"/>
      <c r="H379" s="132"/>
      <c r="I379" s="132"/>
      <c r="J379" s="132"/>
      <c r="K379" s="132"/>
      <c r="L379" s="132"/>
      <c r="M379" s="132"/>
      <c r="N379" s="132"/>
      <c r="O379" s="132"/>
      <c r="P379" s="132"/>
      <c r="Q379" s="132"/>
      <c r="R379" s="132"/>
      <c r="S379" s="132"/>
      <c r="T379" s="132"/>
      <c r="U379" s="132"/>
      <c r="V379" s="132"/>
      <c r="W379" s="544"/>
      <c r="X379" s="131"/>
    </row>
    <row r="380" spans="1:24" s="358" customFormat="1">
      <c r="A380" s="536" t="s">
        <v>830</v>
      </c>
      <c r="B380" s="138"/>
      <c r="C380" s="132"/>
      <c r="D380" s="132"/>
      <c r="E380" s="132"/>
      <c r="F380" s="132"/>
      <c r="G380" s="132"/>
      <c r="H380" s="132"/>
      <c r="I380" s="132"/>
      <c r="J380" s="132"/>
      <c r="K380" s="132"/>
      <c r="L380" s="132"/>
      <c r="M380" s="132"/>
      <c r="N380" s="132"/>
      <c r="O380" s="132"/>
      <c r="P380" s="132"/>
      <c r="Q380" s="132"/>
      <c r="R380" s="132"/>
      <c r="S380" s="132"/>
      <c r="T380" s="132"/>
      <c r="U380" s="132"/>
      <c r="V380" s="132"/>
      <c r="W380" s="544"/>
      <c r="X380" s="131"/>
    </row>
    <row r="381" spans="1:24" s="358" customFormat="1">
      <c r="A381" s="126"/>
      <c r="B381" s="134" t="s">
        <v>207</v>
      </c>
      <c r="C381" s="527">
        <f>'27. rMCZ specific costs'!R63</f>
        <v>0</v>
      </c>
      <c r="D381" s="527">
        <v>0</v>
      </c>
      <c r="E381" s="527">
        <v>0</v>
      </c>
      <c r="F381" s="527">
        <v>0</v>
      </c>
      <c r="G381" s="527">
        <v>0</v>
      </c>
      <c r="H381" s="527">
        <v>0</v>
      </c>
      <c r="I381" s="527">
        <v>0</v>
      </c>
      <c r="J381" s="527">
        <v>0</v>
      </c>
      <c r="K381" s="527">
        <v>0</v>
      </c>
      <c r="L381" s="527">
        <v>0</v>
      </c>
      <c r="M381" s="527">
        <v>0</v>
      </c>
      <c r="N381" s="527">
        <v>0</v>
      </c>
      <c r="O381" s="527">
        <v>0</v>
      </c>
      <c r="P381" s="527">
        <v>0</v>
      </c>
      <c r="Q381" s="527">
        <v>0</v>
      </c>
      <c r="R381" s="527">
        <v>0</v>
      </c>
      <c r="S381" s="527">
        <v>0</v>
      </c>
      <c r="T381" s="527">
        <v>0</v>
      </c>
      <c r="U381" s="527">
        <v>0</v>
      </c>
      <c r="V381" s="527">
        <v>0</v>
      </c>
      <c r="W381" s="543">
        <f>SUM(C381:V381)</f>
        <v>0</v>
      </c>
      <c r="X381" s="528">
        <f>W381/20</f>
        <v>0</v>
      </c>
    </row>
    <row r="382" spans="1:24" s="358" customFormat="1">
      <c r="A382" s="126"/>
      <c r="B382" s="134" t="s">
        <v>208</v>
      </c>
      <c r="C382" s="527">
        <f>'27. rMCZ specific costs'!$S$63</f>
        <v>7.9824999999999993E-2</v>
      </c>
      <c r="D382" s="527">
        <f>'27. rMCZ specific costs'!$S$63</f>
        <v>7.9824999999999993E-2</v>
      </c>
      <c r="E382" s="527">
        <f>'27. rMCZ specific costs'!$S$63</f>
        <v>7.9824999999999993E-2</v>
      </c>
      <c r="F382" s="527">
        <f>'27. rMCZ specific costs'!$S$63</f>
        <v>7.9824999999999993E-2</v>
      </c>
      <c r="G382" s="527">
        <f>'27. rMCZ specific costs'!$S$63</f>
        <v>7.9824999999999993E-2</v>
      </c>
      <c r="H382" s="527">
        <f>'27. rMCZ specific costs'!$S$63</f>
        <v>7.9824999999999993E-2</v>
      </c>
      <c r="I382" s="527">
        <f>'27. rMCZ specific costs'!$S$63</f>
        <v>7.9824999999999993E-2</v>
      </c>
      <c r="J382" s="527">
        <f>'27. rMCZ specific costs'!$S$63</f>
        <v>7.9824999999999993E-2</v>
      </c>
      <c r="K382" s="527">
        <f>'27. rMCZ specific costs'!$S$63</f>
        <v>7.9824999999999993E-2</v>
      </c>
      <c r="L382" s="527">
        <f>'27. rMCZ specific costs'!$S$63</f>
        <v>7.9824999999999993E-2</v>
      </c>
      <c r="M382" s="527">
        <f>'27. rMCZ specific costs'!$S$63</f>
        <v>7.9824999999999993E-2</v>
      </c>
      <c r="N382" s="527">
        <f>'27. rMCZ specific costs'!$S$63</f>
        <v>7.9824999999999993E-2</v>
      </c>
      <c r="O382" s="527">
        <f>'27. rMCZ specific costs'!$S$63</f>
        <v>7.9824999999999993E-2</v>
      </c>
      <c r="P382" s="527">
        <f>'27. rMCZ specific costs'!$S$63</f>
        <v>7.9824999999999993E-2</v>
      </c>
      <c r="Q382" s="527">
        <f>'27. rMCZ specific costs'!$S$63</f>
        <v>7.9824999999999993E-2</v>
      </c>
      <c r="R382" s="527">
        <f>'27. rMCZ specific costs'!$S$63</f>
        <v>7.9824999999999993E-2</v>
      </c>
      <c r="S382" s="527">
        <f>'27. rMCZ specific costs'!$S$63</f>
        <v>7.9824999999999993E-2</v>
      </c>
      <c r="T382" s="527">
        <f>'27. rMCZ specific costs'!$S$63</f>
        <v>7.9824999999999993E-2</v>
      </c>
      <c r="U382" s="527">
        <f>'27. rMCZ specific costs'!$S$63</f>
        <v>7.9824999999999993E-2</v>
      </c>
      <c r="V382" s="527">
        <f>'27. rMCZ specific costs'!$S$63</f>
        <v>7.9824999999999993E-2</v>
      </c>
      <c r="W382" s="543">
        <f>SUM(C382:V382)</f>
        <v>1.5965000000000003</v>
      </c>
      <c r="X382" s="528">
        <f>W382/20</f>
        <v>7.9825000000000007E-2</v>
      </c>
    </row>
    <row r="383" spans="1:24" s="358" customFormat="1">
      <c r="A383" s="126"/>
      <c r="B383" s="567" t="s">
        <v>144</v>
      </c>
      <c r="C383" s="549">
        <f t="shared" ref="C383:X383" si="106">SUM(C381:C382)</f>
        <v>7.9824999999999993E-2</v>
      </c>
      <c r="D383" s="549">
        <f t="shared" si="106"/>
        <v>7.9824999999999993E-2</v>
      </c>
      <c r="E383" s="549">
        <f t="shared" si="106"/>
        <v>7.9824999999999993E-2</v>
      </c>
      <c r="F383" s="549">
        <f t="shared" si="106"/>
        <v>7.9824999999999993E-2</v>
      </c>
      <c r="G383" s="549">
        <f t="shared" si="106"/>
        <v>7.9824999999999993E-2</v>
      </c>
      <c r="H383" s="549">
        <f t="shared" si="106"/>
        <v>7.9824999999999993E-2</v>
      </c>
      <c r="I383" s="549">
        <f t="shared" si="106"/>
        <v>7.9824999999999993E-2</v>
      </c>
      <c r="J383" s="549">
        <f t="shared" si="106"/>
        <v>7.9824999999999993E-2</v>
      </c>
      <c r="K383" s="549">
        <f t="shared" si="106"/>
        <v>7.9824999999999993E-2</v>
      </c>
      <c r="L383" s="549">
        <f t="shared" si="106"/>
        <v>7.9824999999999993E-2</v>
      </c>
      <c r="M383" s="549">
        <f t="shared" si="106"/>
        <v>7.9824999999999993E-2</v>
      </c>
      <c r="N383" s="549">
        <f t="shared" si="106"/>
        <v>7.9824999999999993E-2</v>
      </c>
      <c r="O383" s="549">
        <f t="shared" si="106"/>
        <v>7.9824999999999993E-2</v>
      </c>
      <c r="P383" s="549">
        <f t="shared" si="106"/>
        <v>7.9824999999999993E-2</v>
      </c>
      <c r="Q383" s="549">
        <f t="shared" si="106"/>
        <v>7.9824999999999993E-2</v>
      </c>
      <c r="R383" s="549">
        <f t="shared" si="106"/>
        <v>7.9824999999999993E-2</v>
      </c>
      <c r="S383" s="549">
        <f t="shared" si="106"/>
        <v>7.9824999999999993E-2</v>
      </c>
      <c r="T383" s="549">
        <f t="shared" si="106"/>
        <v>7.9824999999999993E-2</v>
      </c>
      <c r="U383" s="549">
        <f t="shared" si="106"/>
        <v>7.9824999999999993E-2</v>
      </c>
      <c r="V383" s="549">
        <f t="shared" si="106"/>
        <v>7.9824999999999993E-2</v>
      </c>
      <c r="W383" s="544">
        <f t="shared" si="106"/>
        <v>1.5965000000000003</v>
      </c>
      <c r="X383" s="131">
        <f t="shared" si="106"/>
        <v>7.9825000000000007E-2</v>
      </c>
    </row>
    <row r="384" spans="1:24" s="358" customFormat="1">
      <c r="A384" s="129"/>
      <c r="B384" s="472" t="s">
        <v>146</v>
      </c>
      <c r="C384" s="530">
        <v>0.96618357487922713</v>
      </c>
      <c r="D384" s="530">
        <v>0.93351070036640305</v>
      </c>
      <c r="E384" s="530">
        <v>0.90194270566802237</v>
      </c>
      <c r="F384" s="530">
        <v>0.87144222769857238</v>
      </c>
      <c r="G384" s="530">
        <v>0.84197316685852419</v>
      </c>
      <c r="H384" s="530">
        <v>0.81350064430775282</v>
      </c>
      <c r="I384" s="530">
        <v>0.78599096068381913</v>
      </c>
      <c r="J384" s="530">
        <v>0.75941155621625056</v>
      </c>
      <c r="K384" s="530">
        <v>0.73373097218961414</v>
      </c>
      <c r="L384" s="530">
        <v>0.70891881370977217</v>
      </c>
      <c r="M384" s="530">
        <v>0.68494571372924851</v>
      </c>
      <c r="N384" s="530">
        <v>0.66178329828912896</v>
      </c>
      <c r="O384" s="530">
        <v>0.63940415293635666</v>
      </c>
      <c r="P384" s="530">
        <v>0.61778179027667302</v>
      </c>
      <c r="Q384" s="530">
        <v>0.59689061862480497</v>
      </c>
      <c r="R384" s="530">
        <v>0.57670591171478747</v>
      </c>
      <c r="S384" s="530">
        <v>0.55720377943457733</v>
      </c>
      <c r="T384" s="530">
        <v>0.53836113955031628</v>
      </c>
      <c r="U384" s="530">
        <v>0.52015569038677911</v>
      </c>
      <c r="V384" s="530">
        <v>0.50256588443167061</v>
      </c>
      <c r="W384" s="543"/>
      <c r="X384" s="531"/>
    </row>
    <row r="385" spans="1:24" s="358" customFormat="1">
      <c r="A385" s="135"/>
      <c r="B385" s="568" t="s">
        <v>1069</v>
      </c>
      <c r="C385" s="136">
        <f t="shared" ref="C385:V385" si="107">C384*C383</f>
        <v>7.7125603864734299E-2</v>
      </c>
      <c r="D385" s="136">
        <f t="shared" si="107"/>
        <v>7.4517491656748119E-2</v>
      </c>
      <c r="E385" s="136">
        <f t="shared" si="107"/>
        <v>7.1997576479949879E-2</v>
      </c>
      <c r="F385" s="136">
        <f t="shared" si="107"/>
        <v>6.9562875826038539E-2</v>
      </c>
      <c r="G385" s="136">
        <f t="shared" si="107"/>
        <v>6.7210508044481684E-2</v>
      </c>
      <c r="H385" s="136">
        <f t="shared" si="107"/>
        <v>6.4937688931866369E-2</v>
      </c>
      <c r="I385" s="136">
        <f t="shared" si="107"/>
        <v>6.2741728436585861E-2</v>
      </c>
      <c r="J385" s="136">
        <f t="shared" si="107"/>
        <v>6.0620027474962195E-2</v>
      </c>
      <c r="K385" s="136">
        <f t="shared" si="107"/>
        <v>5.8570074855035945E-2</v>
      </c>
      <c r="L385" s="136">
        <f t="shared" si="107"/>
        <v>5.6589444304382557E-2</v>
      </c>
      <c r="M385" s="136">
        <f t="shared" si="107"/>
        <v>5.4675791598437259E-2</v>
      </c>
      <c r="N385" s="136">
        <f t="shared" si="107"/>
        <v>5.2826851785929718E-2</v>
      </c>
      <c r="O385" s="136">
        <f t="shared" si="107"/>
        <v>5.1040436508144667E-2</v>
      </c>
      <c r="P385" s="136">
        <f t="shared" si="107"/>
        <v>4.9314431408835416E-2</v>
      </c>
      <c r="Q385" s="136">
        <f t="shared" si="107"/>
        <v>4.7646793631725054E-2</v>
      </c>
      <c r="R385" s="136">
        <f t="shared" si="107"/>
        <v>4.6035549402632908E-2</v>
      </c>
      <c r="S385" s="136">
        <f t="shared" si="107"/>
        <v>4.4478791693365133E-2</v>
      </c>
      <c r="T385" s="136">
        <f t="shared" si="107"/>
        <v>4.2974677964603997E-2</v>
      </c>
      <c r="U385" s="136">
        <f t="shared" si="107"/>
        <v>4.1521427985124641E-2</v>
      </c>
      <c r="V385" s="136">
        <f t="shared" si="107"/>
        <v>4.0117321724758105E-2</v>
      </c>
      <c r="W385" s="564">
        <f>SUM(C385:V385)</f>
        <v>1.1345050935783425</v>
      </c>
      <c r="X385" s="137"/>
    </row>
    <row r="386" spans="1:24" s="358" customFormat="1">
      <c r="A386" s="129" t="s">
        <v>387</v>
      </c>
      <c r="B386" s="138"/>
      <c r="C386" s="132"/>
      <c r="D386" s="132"/>
      <c r="E386" s="132"/>
      <c r="F386" s="132"/>
      <c r="G386" s="132"/>
      <c r="H386" s="132"/>
      <c r="I386" s="132"/>
      <c r="J386" s="132"/>
      <c r="K386" s="132"/>
      <c r="L386" s="132"/>
      <c r="M386" s="132"/>
      <c r="N386" s="132"/>
      <c r="O386" s="132"/>
      <c r="P386" s="132"/>
      <c r="Q386" s="132"/>
      <c r="R386" s="132"/>
      <c r="S386" s="132"/>
      <c r="T386" s="132"/>
      <c r="U386" s="132"/>
      <c r="V386" s="132"/>
      <c r="W386" s="544"/>
      <c r="X386" s="131"/>
    </row>
    <row r="387" spans="1:24" s="358" customFormat="1" ht="25.5">
      <c r="A387" s="67" t="s">
        <v>508</v>
      </c>
      <c r="B387" s="138"/>
      <c r="C387" s="132"/>
      <c r="D387" s="132"/>
      <c r="E387" s="132"/>
      <c r="F387" s="132"/>
      <c r="G387" s="132"/>
      <c r="H387" s="132"/>
      <c r="I387" s="132"/>
      <c r="J387" s="132"/>
      <c r="K387" s="132"/>
      <c r="L387" s="132"/>
      <c r="M387" s="132"/>
      <c r="N387" s="132"/>
      <c r="O387" s="132"/>
      <c r="P387" s="132"/>
      <c r="Q387" s="132"/>
      <c r="R387" s="132"/>
      <c r="S387" s="132"/>
      <c r="T387" s="132"/>
      <c r="U387" s="132"/>
      <c r="V387" s="132"/>
      <c r="W387" s="544"/>
      <c r="X387" s="131"/>
    </row>
    <row r="388" spans="1:24" s="358" customFormat="1">
      <c r="A388" s="126"/>
      <c r="B388" s="134" t="s">
        <v>207</v>
      </c>
      <c r="C388" s="527">
        <f>'27. rMCZ specific costs'!R64</f>
        <v>1.2851E-2</v>
      </c>
      <c r="D388" s="527">
        <v>0</v>
      </c>
      <c r="E388" s="527">
        <v>0</v>
      </c>
      <c r="F388" s="527">
        <v>0</v>
      </c>
      <c r="G388" s="527">
        <v>0</v>
      </c>
      <c r="H388" s="527">
        <v>0</v>
      </c>
      <c r="I388" s="527">
        <v>0</v>
      </c>
      <c r="J388" s="527">
        <v>0</v>
      </c>
      <c r="K388" s="527">
        <v>0</v>
      </c>
      <c r="L388" s="527">
        <v>0</v>
      </c>
      <c r="M388" s="527">
        <v>0</v>
      </c>
      <c r="N388" s="527">
        <v>0</v>
      </c>
      <c r="O388" s="527">
        <v>0</v>
      </c>
      <c r="P388" s="527">
        <v>0</v>
      </c>
      <c r="Q388" s="527">
        <v>0</v>
      </c>
      <c r="R388" s="527">
        <v>0</v>
      </c>
      <c r="S388" s="527">
        <v>0</v>
      </c>
      <c r="T388" s="527">
        <v>0</v>
      </c>
      <c r="U388" s="527">
        <v>0</v>
      </c>
      <c r="V388" s="527">
        <v>0</v>
      </c>
      <c r="W388" s="543">
        <f>SUM(C388:V388)</f>
        <v>1.2851E-2</v>
      </c>
      <c r="X388" s="528">
        <f>W388/20</f>
        <v>6.4254999999999998E-4</v>
      </c>
    </row>
    <row r="389" spans="1:24" s="358" customFormat="1">
      <c r="A389" s="126"/>
      <c r="B389" s="134" t="s">
        <v>208</v>
      </c>
      <c r="C389" s="527">
        <f>'27. rMCZ specific costs'!$S$64</f>
        <v>2.2887499999999998E-2</v>
      </c>
      <c r="D389" s="527">
        <f>'27. rMCZ specific costs'!$S$64</f>
        <v>2.2887499999999998E-2</v>
      </c>
      <c r="E389" s="527">
        <f>'27. rMCZ specific costs'!$S$64</f>
        <v>2.2887499999999998E-2</v>
      </c>
      <c r="F389" s="527">
        <f>'27. rMCZ specific costs'!$S$64</f>
        <v>2.2887499999999998E-2</v>
      </c>
      <c r="G389" s="527">
        <f>'27. rMCZ specific costs'!$S$64</f>
        <v>2.2887499999999998E-2</v>
      </c>
      <c r="H389" s="527">
        <f>'27. rMCZ specific costs'!$S$64</f>
        <v>2.2887499999999998E-2</v>
      </c>
      <c r="I389" s="527">
        <f>'27. rMCZ specific costs'!$S$64</f>
        <v>2.2887499999999998E-2</v>
      </c>
      <c r="J389" s="527">
        <f>'27. rMCZ specific costs'!$S$64</f>
        <v>2.2887499999999998E-2</v>
      </c>
      <c r="K389" s="527">
        <f>'27. rMCZ specific costs'!$S$64</f>
        <v>2.2887499999999998E-2</v>
      </c>
      <c r="L389" s="527">
        <f>'27. rMCZ specific costs'!$S$64</f>
        <v>2.2887499999999998E-2</v>
      </c>
      <c r="M389" s="527">
        <f>'27. rMCZ specific costs'!$S$64</f>
        <v>2.2887499999999998E-2</v>
      </c>
      <c r="N389" s="527">
        <f>'27. rMCZ specific costs'!$S$64</f>
        <v>2.2887499999999998E-2</v>
      </c>
      <c r="O389" s="527">
        <f>'27. rMCZ specific costs'!$S$64</f>
        <v>2.2887499999999998E-2</v>
      </c>
      <c r="P389" s="527">
        <f>'27. rMCZ specific costs'!$S$64</f>
        <v>2.2887499999999998E-2</v>
      </c>
      <c r="Q389" s="527">
        <f>'27. rMCZ specific costs'!$S$64</f>
        <v>2.2887499999999998E-2</v>
      </c>
      <c r="R389" s="527">
        <f>'27. rMCZ specific costs'!$S$64</f>
        <v>2.2887499999999998E-2</v>
      </c>
      <c r="S389" s="527">
        <f>'27. rMCZ specific costs'!$S$64</f>
        <v>2.2887499999999998E-2</v>
      </c>
      <c r="T389" s="527">
        <f>'27. rMCZ specific costs'!$S$64</f>
        <v>2.2887499999999998E-2</v>
      </c>
      <c r="U389" s="527">
        <f>'27. rMCZ specific costs'!$S$64</f>
        <v>2.2887499999999998E-2</v>
      </c>
      <c r="V389" s="527">
        <f>'27. rMCZ specific costs'!$S$64</f>
        <v>2.2887499999999998E-2</v>
      </c>
      <c r="W389" s="543">
        <f>SUM(C389:V389)</f>
        <v>0.45775000000000005</v>
      </c>
      <c r="X389" s="528">
        <f>W389/20</f>
        <v>2.2887500000000002E-2</v>
      </c>
    </row>
    <row r="390" spans="1:24" s="358" customFormat="1">
      <c r="A390" s="126"/>
      <c r="B390" s="567" t="s">
        <v>144</v>
      </c>
      <c r="C390" s="549">
        <f t="shared" ref="C390:X390" si="108">SUM(C388:C389)</f>
        <v>3.5738499999999999E-2</v>
      </c>
      <c r="D390" s="549">
        <f t="shared" si="108"/>
        <v>2.2887499999999998E-2</v>
      </c>
      <c r="E390" s="549">
        <f t="shared" si="108"/>
        <v>2.2887499999999998E-2</v>
      </c>
      <c r="F390" s="549">
        <f t="shared" si="108"/>
        <v>2.2887499999999998E-2</v>
      </c>
      <c r="G390" s="549">
        <f t="shared" si="108"/>
        <v>2.2887499999999998E-2</v>
      </c>
      <c r="H390" s="549">
        <f t="shared" si="108"/>
        <v>2.2887499999999998E-2</v>
      </c>
      <c r="I390" s="549">
        <f t="shared" si="108"/>
        <v>2.2887499999999998E-2</v>
      </c>
      <c r="J390" s="549">
        <f t="shared" si="108"/>
        <v>2.2887499999999998E-2</v>
      </c>
      <c r="K390" s="549">
        <f t="shared" si="108"/>
        <v>2.2887499999999998E-2</v>
      </c>
      <c r="L390" s="549">
        <f t="shared" si="108"/>
        <v>2.2887499999999998E-2</v>
      </c>
      <c r="M390" s="549">
        <f t="shared" si="108"/>
        <v>2.2887499999999998E-2</v>
      </c>
      <c r="N390" s="549">
        <f t="shared" si="108"/>
        <v>2.2887499999999998E-2</v>
      </c>
      <c r="O390" s="549">
        <f t="shared" si="108"/>
        <v>2.2887499999999998E-2</v>
      </c>
      <c r="P390" s="549">
        <f t="shared" si="108"/>
        <v>2.2887499999999998E-2</v>
      </c>
      <c r="Q390" s="549">
        <f t="shared" si="108"/>
        <v>2.2887499999999998E-2</v>
      </c>
      <c r="R390" s="549">
        <f t="shared" si="108"/>
        <v>2.2887499999999998E-2</v>
      </c>
      <c r="S390" s="549">
        <f t="shared" si="108"/>
        <v>2.2887499999999998E-2</v>
      </c>
      <c r="T390" s="549">
        <f t="shared" si="108"/>
        <v>2.2887499999999998E-2</v>
      </c>
      <c r="U390" s="549">
        <f t="shared" si="108"/>
        <v>2.2887499999999998E-2</v>
      </c>
      <c r="V390" s="549">
        <f t="shared" si="108"/>
        <v>2.2887499999999998E-2</v>
      </c>
      <c r="W390" s="544">
        <f t="shared" si="108"/>
        <v>0.47060100000000005</v>
      </c>
      <c r="X390" s="131">
        <f t="shared" si="108"/>
        <v>2.353005E-2</v>
      </c>
    </row>
    <row r="391" spans="1:24" s="358" customFormat="1">
      <c r="A391" s="129"/>
      <c r="B391" s="472" t="s">
        <v>146</v>
      </c>
      <c r="C391" s="530">
        <v>0.96618357487922713</v>
      </c>
      <c r="D391" s="530">
        <v>0.93351070036640305</v>
      </c>
      <c r="E391" s="530">
        <v>0.90194270566802237</v>
      </c>
      <c r="F391" s="530">
        <v>0.87144222769857238</v>
      </c>
      <c r="G391" s="530">
        <v>0.84197316685852419</v>
      </c>
      <c r="H391" s="530">
        <v>0.81350064430775282</v>
      </c>
      <c r="I391" s="530">
        <v>0.78599096068381913</v>
      </c>
      <c r="J391" s="530">
        <v>0.75941155621625056</v>
      </c>
      <c r="K391" s="530">
        <v>0.73373097218961414</v>
      </c>
      <c r="L391" s="530">
        <v>0.70891881370977217</v>
      </c>
      <c r="M391" s="530">
        <v>0.68494571372924851</v>
      </c>
      <c r="N391" s="530">
        <v>0.66178329828912896</v>
      </c>
      <c r="O391" s="530">
        <v>0.63940415293635666</v>
      </c>
      <c r="P391" s="530">
        <v>0.61778179027667302</v>
      </c>
      <c r="Q391" s="530">
        <v>0.59689061862480497</v>
      </c>
      <c r="R391" s="530">
        <v>0.57670591171478747</v>
      </c>
      <c r="S391" s="530">
        <v>0.55720377943457733</v>
      </c>
      <c r="T391" s="530">
        <v>0.53836113955031628</v>
      </c>
      <c r="U391" s="530">
        <v>0.52015569038677911</v>
      </c>
      <c r="V391" s="530">
        <v>0.50256588443167061</v>
      </c>
      <c r="W391" s="543"/>
      <c r="X391" s="531"/>
    </row>
    <row r="392" spans="1:24" s="358" customFormat="1">
      <c r="A392" s="135"/>
      <c r="B392" s="568" t="s">
        <v>1069</v>
      </c>
      <c r="C392" s="136">
        <f t="shared" ref="C392:V392" si="109">C391*C390</f>
        <v>3.4529951690821258E-2</v>
      </c>
      <c r="D392" s="136">
        <f t="shared" si="109"/>
        <v>2.1365726154636049E-2</v>
      </c>
      <c r="E392" s="136">
        <f t="shared" si="109"/>
        <v>2.0643213675976862E-2</v>
      </c>
      <c r="F392" s="136">
        <f t="shared" si="109"/>
        <v>1.9945133986451074E-2</v>
      </c>
      <c r="G392" s="136">
        <f t="shared" si="109"/>
        <v>1.927066085647447E-2</v>
      </c>
      <c r="H392" s="136">
        <f t="shared" si="109"/>
        <v>1.8618995996593692E-2</v>
      </c>
      <c r="I392" s="136">
        <f t="shared" si="109"/>
        <v>1.7989368112650908E-2</v>
      </c>
      <c r="J392" s="136">
        <f t="shared" si="109"/>
        <v>1.7381031992899434E-2</v>
      </c>
      <c r="K392" s="136">
        <f t="shared" si="109"/>
        <v>1.6793267625989792E-2</v>
      </c>
      <c r="L392" s="136">
        <f t="shared" si="109"/>
        <v>1.6225379348782411E-2</v>
      </c>
      <c r="M392" s="136">
        <f t="shared" si="109"/>
        <v>1.5676695022978172E-2</v>
      </c>
      <c r="N392" s="136">
        <f t="shared" si="109"/>
        <v>1.5146565239592439E-2</v>
      </c>
      <c r="O392" s="136">
        <f t="shared" si="109"/>
        <v>1.4634362550330862E-2</v>
      </c>
      <c r="P392" s="136">
        <f t="shared" si="109"/>
        <v>1.4139480724957352E-2</v>
      </c>
      <c r="Q392" s="136">
        <f t="shared" si="109"/>
        <v>1.3661334033775223E-2</v>
      </c>
      <c r="R392" s="136">
        <f t="shared" si="109"/>
        <v>1.3199356554372196E-2</v>
      </c>
      <c r="S392" s="136">
        <f t="shared" si="109"/>
        <v>1.2753001501808888E-2</v>
      </c>
      <c r="T392" s="136">
        <f t="shared" si="109"/>
        <v>1.2321740581457862E-2</v>
      </c>
      <c r="U392" s="136">
        <f t="shared" si="109"/>
        <v>1.1905063363727406E-2</v>
      </c>
      <c r="V392" s="136">
        <f t="shared" si="109"/>
        <v>1.150247667992986E-2</v>
      </c>
      <c r="W392" s="564">
        <f>SUM(C392:V392)</f>
        <v>0.33770280569420624</v>
      </c>
      <c r="X392" s="137"/>
    </row>
    <row r="393" spans="1:24" s="358" customFormat="1">
      <c r="A393" s="129" t="s">
        <v>387</v>
      </c>
      <c r="B393" s="138"/>
      <c r="C393" s="132"/>
      <c r="D393" s="132"/>
      <c r="E393" s="132"/>
      <c r="F393" s="132"/>
      <c r="G393" s="132"/>
      <c r="H393" s="132"/>
      <c r="I393" s="132"/>
      <c r="J393" s="132"/>
      <c r="K393" s="132"/>
      <c r="L393" s="132"/>
      <c r="M393" s="132"/>
      <c r="N393" s="132"/>
      <c r="O393" s="132"/>
      <c r="P393" s="132"/>
      <c r="Q393" s="132"/>
      <c r="R393" s="132"/>
      <c r="S393" s="132"/>
      <c r="T393" s="132"/>
      <c r="U393" s="132"/>
      <c r="V393" s="132"/>
      <c r="W393" s="544"/>
      <c r="X393" s="131"/>
    </row>
    <row r="394" spans="1:24" s="358" customFormat="1" ht="25.5">
      <c r="A394" s="254" t="s">
        <v>509</v>
      </c>
      <c r="B394" s="138"/>
      <c r="C394" s="132"/>
      <c r="D394" s="132"/>
      <c r="E394" s="132"/>
      <c r="F394" s="132"/>
      <c r="G394" s="132"/>
      <c r="H394" s="132"/>
      <c r="I394" s="132"/>
      <c r="J394" s="132"/>
      <c r="K394" s="132"/>
      <c r="L394" s="132"/>
      <c r="M394" s="132"/>
      <c r="N394" s="132"/>
      <c r="O394" s="132"/>
      <c r="P394" s="132"/>
      <c r="Q394" s="132"/>
      <c r="R394" s="132"/>
      <c r="S394" s="132"/>
      <c r="T394" s="132"/>
      <c r="U394" s="132"/>
      <c r="V394" s="132"/>
      <c r="W394" s="544"/>
      <c r="X394" s="131"/>
    </row>
    <row r="395" spans="1:24" s="358" customFormat="1">
      <c r="A395" s="126"/>
      <c r="B395" s="134" t="s">
        <v>207</v>
      </c>
      <c r="C395" s="527">
        <f>'27. rMCZ specific costs'!R65</f>
        <v>3.2059500000000005E-2</v>
      </c>
      <c r="D395" s="527">
        <v>0</v>
      </c>
      <c r="E395" s="527">
        <v>0</v>
      </c>
      <c r="F395" s="527">
        <v>0</v>
      </c>
      <c r="G395" s="527">
        <v>0</v>
      </c>
      <c r="H395" s="527">
        <v>0</v>
      </c>
      <c r="I395" s="527">
        <v>0</v>
      </c>
      <c r="J395" s="527">
        <v>0</v>
      </c>
      <c r="K395" s="527">
        <v>0</v>
      </c>
      <c r="L395" s="527">
        <v>0</v>
      </c>
      <c r="M395" s="527">
        <v>0</v>
      </c>
      <c r="N395" s="527">
        <v>0</v>
      </c>
      <c r="O395" s="527">
        <v>0</v>
      </c>
      <c r="P395" s="527">
        <v>0</v>
      </c>
      <c r="Q395" s="527">
        <v>0</v>
      </c>
      <c r="R395" s="527">
        <v>0</v>
      </c>
      <c r="S395" s="527">
        <v>0</v>
      </c>
      <c r="T395" s="527">
        <v>0</v>
      </c>
      <c r="U395" s="527">
        <v>0</v>
      </c>
      <c r="V395" s="527">
        <v>0</v>
      </c>
      <c r="W395" s="543">
        <f>SUM(C395:V395)</f>
        <v>3.2059500000000005E-2</v>
      </c>
      <c r="X395" s="528">
        <f>W395/20</f>
        <v>1.6029750000000002E-3</v>
      </c>
    </row>
    <row r="396" spans="1:24" s="358" customFormat="1">
      <c r="A396" s="126"/>
      <c r="B396" s="134" t="s">
        <v>208</v>
      </c>
      <c r="C396" s="527">
        <f>'27. rMCZ specific costs'!$S$65</f>
        <v>2.9575810000000001E-2</v>
      </c>
      <c r="D396" s="527">
        <f>'27. rMCZ specific costs'!$S$65</f>
        <v>2.9575810000000001E-2</v>
      </c>
      <c r="E396" s="527">
        <f>'27. rMCZ specific costs'!$S$65</f>
        <v>2.9575810000000001E-2</v>
      </c>
      <c r="F396" s="527">
        <f>'27. rMCZ specific costs'!$S$65</f>
        <v>2.9575810000000001E-2</v>
      </c>
      <c r="G396" s="527">
        <f>'27. rMCZ specific costs'!$S$65</f>
        <v>2.9575810000000001E-2</v>
      </c>
      <c r="H396" s="527">
        <f>'27. rMCZ specific costs'!$S$65</f>
        <v>2.9575810000000001E-2</v>
      </c>
      <c r="I396" s="527">
        <f>'27. rMCZ specific costs'!$S$65</f>
        <v>2.9575810000000001E-2</v>
      </c>
      <c r="J396" s="527">
        <f>'27. rMCZ specific costs'!$S$65</f>
        <v>2.9575810000000001E-2</v>
      </c>
      <c r="K396" s="527">
        <f>'27. rMCZ specific costs'!$S$65</f>
        <v>2.9575810000000001E-2</v>
      </c>
      <c r="L396" s="527">
        <f>'27. rMCZ specific costs'!$S$65</f>
        <v>2.9575810000000001E-2</v>
      </c>
      <c r="M396" s="527">
        <f>'27. rMCZ specific costs'!$S$65</f>
        <v>2.9575810000000001E-2</v>
      </c>
      <c r="N396" s="527">
        <f>'27. rMCZ specific costs'!$S$65</f>
        <v>2.9575810000000001E-2</v>
      </c>
      <c r="O396" s="527">
        <f>'27. rMCZ specific costs'!$S$65</f>
        <v>2.9575810000000001E-2</v>
      </c>
      <c r="P396" s="527">
        <f>'27. rMCZ specific costs'!$S$65</f>
        <v>2.9575810000000001E-2</v>
      </c>
      <c r="Q396" s="527">
        <f>'27. rMCZ specific costs'!$S$65</f>
        <v>2.9575810000000001E-2</v>
      </c>
      <c r="R396" s="527">
        <f>'27. rMCZ specific costs'!$S$65</f>
        <v>2.9575810000000001E-2</v>
      </c>
      <c r="S396" s="527">
        <f>'27. rMCZ specific costs'!$S$65</f>
        <v>2.9575810000000001E-2</v>
      </c>
      <c r="T396" s="527">
        <f>'27. rMCZ specific costs'!$S$65</f>
        <v>2.9575810000000001E-2</v>
      </c>
      <c r="U396" s="527">
        <f>'27. rMCZ specific costs'!$S$65</f>
        <v>2.9575810000000001E-2</v>
      </c>
      <c r="V396" s="527">
        <f>'27. rMCZ specific costs'!$S$65</f>
        <v>2.9575810000000001E-2</v>
      </c>
      <c r="W396" s="543">
        <f>SUM(C396:V396)</f>
        <v>0.59151619999999983</v>
      </c>
      <c r="X396" s="528">
        <f>W396/20</f>
        <v>2.9575809999999991E-2</v>
      </c>
    </row>
    <row r="397" spans="1:24" s="358" customFormat="1">
      <c r="A397" s="126"/>
      <c r="B397" s="567" t="s">
        <v>144</v>
      </c>
      <c r="C397" s="549">
        <f t="shared" ref="C397:X397" si="110">SUM(C395:C396)</f>
        <v>6.1635310000000006E-2</v>
      </c>
      <c r="D397" s="549">
        <f t="shared" si="110"/>
        <v>2.9575810000000001E-2</v>
      </c>
      <c r="E397" s="549">
        <f t="shared" si="110"/>
        <v>2.9575810000000001E-2</v>
      </c>
      <c r="F397" s="549">
        <f t="shared" si="110"/>
        <v>2.9575810000000001E-2</v>
      </c>
      <c r="G397" s="549">
        <f t="shared" si="110"/>
        <v>2.9575810000000001E-2</v>
      </c>
      <c r="H397" s="549">
        <f t="shared" si="110"/>
        <v>2.9575810000000001E-2</v>
      </c>
      <c r="I397" s="549">
        <f t="shared" si="110"/>
        <v>2.9575810000000001E-2</v>
      </c>
      <c r="J397" s="549">
        <f t="shared" si="110"/>
        <v>2.9575810000000001E-2</v>
      </c>
      <c r="K397" s="549">
        <f t="shared" si="110"/>
        <v>2.9575810000000001E-2</v>
      </c>
      <c r="L397" s="549">
        <f t="shared" si="110"/>
        <v>2.9575810000000001E-2</v>
      </c>
      <c r="M397" s="549">
        <f t="shared" si="110"/>
        <v>2.9575810000000001E-2</v>
      </c>
      <c r="N397" s="549">
        <f t="shared" si="110"/>
        <v>2.9575810000000001E-2</v>
      </c>
      <c r="O397" s="549">
        <f t="shared" si="110"/>
        <v>2.9575810000000001E-2</v>
      </c>
      <c r="P397" s="549">
        <f t="shared" si="110"/>
        <v>2.9575810000000001E-2</v>
      </c>
      <c r="Q397" s="549">
        <f t="shared" si="110"/>
        <v>2.9575810000000001E-2</v>
      </c>
      <c r="R397" s="549">
        <f t="shared" si="110"/>
        <v>2.9575810000000001E-2</v>
      </c>
      <c r="S397" s="549">
        <f t="shared" si="110"/>
        <v>2.9575810000000001E-2</v>
      </c>
      <c r="T397" s="549">
        <f t="shared" si="110"/>
        <v>2.9575810000000001E-2</v>
      </c>
      <c r="U397" s="549">
        <f t="shared" si="110"/>
        <v>2.9575810000000001E-2</v>
      </c>
      <c r="V397" s="549">
        <f t="shared" si="110"/>
        <v>2.9575810000000001E-2</v>
      </c>
      <c r="W397" s="544">
        <f t="shared" si="110"/>
        <v>0.62357569999999984</v>
      </c>
      <c r="X397" s="131">
        <f t="shared" si="110"/>
        <v>3.117878499999999E-2</v>
      </c>
    </row>
    <row r="398" spans="1:24" s="358" customFormat="1">
      <c r="A398" s="129"/>
      <c r="B398" s="472" t="s">
        <v>146</v>
      </c>
      <c r="C398" s="530">
        <v>0.96618357487922713</v>
      </c>
      <c r="D398" s="530">
        <v>0.93351070036640305</v>
      </c>
      <c r="E398" s="530">
        <v>0.90194270566802237</v>
      </c>
      <c r="F398" s="530">
        <v>0.87144222769857238</v>
      </c>
      <c r="G398" s="530">
        <v>0.84197316685852419</v>
      </c>
      <c r="H398" s="530">
        <v>0.81350064430775282</v>
      </c>
      <c r="I398" s="530">
        <v>0.78599096068381913</v>
      </c>
      <c r="J398" s="530">
        <v>0.75941155621625056</v>
      </c>
      <c r="K398" s="530">
        <v>0.73373097218961414</v>
      </c>
      <c r="L398" s="530">
        <v>0.70891881370977217</v>
      </c>
      <c r="M398" s="530">
        <v>0.68494571372924851</v>
      </c>
      <c r="N398" s="530">
        <v>0.66178329828912896</v>
      </c>
      <c r="O398" s="530">
        <v>0.63940415293635666</v>
      </c>
      <c r="P398" s="530">
        <v>0.61778179027667302</v>
      </c>
      <c r="Q398" s="530">
        <v>0.59689061862480497</v>
      </c>
      <c r="R398" s="530">
        <v>0.57670591171478747</v>
      </c>
      <c r="S398" s="530">
        <v>0.55720377943457733</v>
      </c>
      <c r="T398" s="530">
        <v>0.53836113955031628</v>
      </c>
      <c r="U398" s="530">
        <v>0.52015569038677911</v>
      </c>
      <c r="V398" s="530">
        <v>0.50256588443167061</v>
      </c>
      <c r="W398" s="543"/>
      <c r="X398" s="531"/>
    </row>
    <row r="399" spans="1:24" s="358" customFormat="1">
      <c r="A399" s="135"/>
      <c r="B399" s="568" t="s">
        <v>1069</v>
      </c>
      <c r="C399" s="136">
        <f t="shared" ref="C399:V399" si="111">C398*C397</f>
        <v>5.9551024154589384E-2</v>
      </c>
      <c r="D399" s="136">
        <f t="shared" si="111"/>
        <v>2.7609335107003669E-2</v>
      </c>
      <c r="E399" s="136">
        <f t="shared" si="111"/>
        <v>2.6675686093723353E-2</v>
      </c>
      <c r="F399" s="136">
        <f t="shared" si="111"/>
        <v>2.5773609752389716E-2</v>
      </c>
      <c r="G399" s="136">
        <f t="shared" si="111"/>
        <v>2.4902038408106009E-2</v>
      </c>
      <c r="H399" s="136">
        <f t="shared" si="111"/>
        <v>2.4059940490923679E-2</v>
      </c>
      <c r="I399" s="136">
        <f t="shared" si="111"/>
        <v>2.3246319314902106E-2</v>
      </c>
      <c r="J399" s="136">
        <f t="shared" si="111"/>
        <v>2.2460211898456147E-2</v>
      </c>
      <c r="K399" s="136">
        <f t="shared" si="111"/>
        <v>2.1700687824595312E-2</v>
      </c>
      <c r="L399" s="136">
        <f t="shared" si="111"/>
        <v>2.0966848139705618E-2</v>
      </c>
      <c r="M399" s="136">
        <f t="shared" si="111"/>
        <v>2.0257824289570646E-2</v>
      </c>
      <c r="N399" s="136">
        <f t="shared" si="111"/>
        <v>1.9572777091372603E-2</v>
      </c>
      <c r="O399" s="136">
        <f t="shared" si="111"/>
        <v>1.8910895740456627E-2</v>
      </c>
      <c r="P399" s="136">
        <f t="shared" si="111"/>
        <v>1.8271396850682728E-2</v>
      </c>
      <c r="Q399" s="136">
        <f t="shared" si="111"/>
        <v>1.7653523527229695E-2</v>
      </c>
      <c r="R399" s="136">
        <f t="shared" si="111"/>
        <v>1.7056544470753329E-2</v>
      </c>
      <c r="S399" s="136">
        <f t="shared" si="111"/>
        <v>1.6479753111838968E-2</v>
      </c>
      <c r="T399" s="136">
        <f t="shared" si="111"/>
        <v>1.5922466774723639E-2</v>
      </c>
      <c r="U399" s="136">
        <f t="shared" si="111"/>
        <v>1.5384025869298205E-2</v>
      </c>
      <c r="V399" s="136">
        <f t="shared" si="111"/>
        <v>1.4863793110433048E-2</v>
      </c>
      <c r="W399" s="564">
        <f>SUM(C399:V399)</f>
        <v>0.45131870202075458</v>
      </c>
      <c r="X399" s="137"/>
    </row>
    <row r="400" spans="1:24" s="358" customFormat="1">
      <c r="A400" s="129" t="s">
        <v>387</v>
      </c>
      <c r="B400" s="138"/>
      <c r="C400" s="132"/>
      <c r="D400" s="132"/>
      <c r="E400" s="132"/>
      <c r="F400" s="132"/>
      <c r="G400" s="132"/>
      <c r="H400" s="132"/>
      <c r="I400" s="132"/>
      <c r="J400" s="132"/>
      <c r="K400" s="132"/>
      <c r="L400" s="132"/>
      <c r="M400" s="132"/>
      <c r="N400" s="132"/>
      <c r="O400" s="132"/>
      <c r="P400" s="132"/>
      <c r="Q400" s="132"/>
      <c r="R400" s="132"/>
      <c r="S400" s="132"/>
      <c r="T400" s="132"/>
      <c r="U400" s="132"/>
      <c r="V400" s="132"/>
      <c r="W400" s="544"/>
      <c r="X400" s="131"/>
    </row>
    <row r="401" spans="1:24" s="358" customFormat="1">
      <c r="A401" s="67" t="s">
        <v>510</v>
      </c>
      <c r="B401" s="138"/>
      <c r="C401" s="132"/>
      <c r="D401" s="132"/>
      <c r="E401" s="132"/>
      <c r="F401" s="132"/>
      <c r="G401" s="132"/>
      <c r="H401" s="132"/>
      <c r="I401" s="132"/>
      <c r="J401" s="132"/>
      <c r="K401" s="132"/>
      <c r="L401" s="132"/>
      <c r="M401" s="132"/>
      <c r="N401" s="132"/>
      <c r="O401" s="132"/>
      <c r="P401" s="132"/>
      <c r="Q401" s="132"/>
      <c r="R401" s="132"/>
      <c r="S401" s="132"/>
      <c r="T401" s="132"/>
      <c r="U401" s="132"/>
      <c r="V401" s="132"/>
      <c r="W401" s="544"/>
      <c r="X401" s="131"/>
    </row>
    <row r="402" spans="1:24" s="358" customFormat="1">
      <c r="A402" s="126"/>
      <c r="B402" s="134" t="s">
        <v>207</v>
      </c>
      <c r="C402" s="527">
        <f>'27. rMCZ specific costs'!R66</f>
        <v>1.2851E-2</v>
      </c>
      <c r="D402" s="527">
        <v>0</v>
      </c>
      <c r="E402" s="527">
        <v>0</v>
      </c>
      <c r="F402" s="527">
        <v>0</v>
      </c>
      <c r="G402" s="527">
        <v>0</v>
      </c>
      <c r="H402" s="527">
        <v>0</v>
      </c>
      <c r="I402" s="527">
        <v>0</v>
      </c>
      <c r="J402" s="527">
        <v>0</v>
      </c>
      <c r="K402" s="527">
        <v>0</v>
      </c>
      <c r="L402" s="527">
        <v>0</v>
      </c>
      <c r="M402" s="527">
        <v>0</v>
      </c>
      <c r="N402" s="527">
        <v>0</v>
      </c>
      <c r="O402" s="527">
        <v>0</v>
      </c>
      <c r="P402" s="527">
        <v>0</v>
      </c>
      <c r="Q402" s="527">
        <v>0</v>
      </c>
      <c r="R402" s="527">
        <v>0</v>
      </c>
      <c r="S402" s="527">
        <v>0</v>
      </c>
      <c r="T402" s="527">
        <v>0</v>
      </c>
      <c r="U402" s="527">
        <v>0</v>
      </c>
      <c r="V402" s="527">
        <v>0</v>
      </c>
      <c r="W402" s="543">
        <f>SUM(C402:V402)</f>
        <v>1.2851E-2</v>
      </c>
      <c r="X402" s="528">
        <f>W402/20</f>
        <v>6.4254999999999998E-4</v>
      </c>
    </row>
    <row r="403" spans="1:24" s="358" customFormat="1">
      <c r="A403" s="126"/>
      <c r="B403" s="134" t="s">
        <v>208</v>
      </c>
      <c r="C403" s="527">
        <f>'27. rMCZ specific costs'!$S$66</f>
        <v>2.2887499999999998E-2</v>
      </c>
      <c r="D403" s="527">
        <f>'27. rMCZ specific costs'!$S$66</f>
        <v>2.2887499999999998E-2</v>
      </c>
      <c r="E403" s="527">
        <f>'27. rMCZ specific costs'!$S$66</f>
        <v>2.2887499999999998E-2</v>
      </c>
      <c r="F403" s="527">
        <f>'27. rMCZ specific costs'!$S$66</f>
        <v>2.2887499999999998E-2</v>
      </c>
      <c r="G403" s="527">
        <f>'27. rMCZ specific costs'!$S$66</f>
        <v>2.2887499999999998E-2</v>
      </c>
      <c r="H403" s="527">
        <f>'27. rMCZ specific costs'!$S$66</f>
        <v>2.2887499999999998E-2</v>
      </c>
      <c r="I403" s="527">
        <f>'27. rMCZ specific costs'!$S$66</f>
        <v>2.2887499999999998E-2</v>
      </c>
      <c r="J403" s="527">
        <f>'27. rMCZ specific costs'!$S$66</f>
        <v>2.2887499999999998E-2</v>
      </c>
      <c r="K403" s="527">
        <f>'27. rMCZ specific costs'!$S$66</f>
        <v>2.2887499999999998E-2</v>
      </c>
      <c r="L403" s="527">
        <f>'27. rMCZ specific costs'!$S$66</f>
        <v>2.2887499999999998E-2</v>
      </c>
      <c r="M403" s="527">
        <f>'27. rMCZ specific costs'!$S$66</f>
        <v>2.2887499999999998E-2</v>
      </c>
      <c r="N403" s="527">
        <f>'27. rMCZ specific costs'!$S$66</f>
        <v>2.2887499999999998E-2</v>
      </c>
      <c r="O403" s="527">
        <f>'27. rMCZ specific costs'!$S$66</f>
        <v>2.2887499999999998E-2</v>
      </c>
      <c r="P403" s="527">
        <f>'27. rMCZ specific costs'!$S$66</f>
        <v>2.2887499999999998E-2</v>
      </c>
      <c r="Q403" s="527">
        <f>'27. rMCZ specific costs'!$S$66</f>
        <v>2.2887499999999998E-2</v>
      </c>
      <c r="R403" s="527">
        <f>'27. rMCZ specific costs'!$S$66</f>
        <v>2.2887499999999998E-2</v>
      </c>
      <c r="S403" s="527">
        <f>'27. rMCZ specific costs'!$S$66</f>
        <v>2.2887499999999998E-2</v>
      </c>
      <c r="T403" s="527">
        <f>'27. rMCZ specific costs'!$S$66</f>
        <v>2.2887499999999998E-2</v>
      </c>
      <c r="U403" s="527">
        <f>'27. rMCZ specific costs'!$S$66</f>
        <v>2.2887499999999998E-2</v>
      </c>
      <c r="V403" s="527">
        <f>'27. rMCZ specific costs'!$S$66</f>
        <v>2.2887499999999998E-2</v>
      </c>
      <c r="W403" s="543">
        <f>SUM(C403:V403)</f>
        <v>0.45775000000000005</v>
      </c>
      <c r="X403" s="528">
        <f>W403/20</f>
        <v>2.2887500000000002E-2</v>
      </c>
    </row>
    <row r="404" spans="1:24" s="358" customFormat="1">
      <c r="A404" s="126"/>
      <c r="B404" s="567" t="s">
        <v>144</v>
      </c>
      <c r="C404" s="549">
        <f t="shared" ref="C404:X404" si="112">SUM(C402:C403)</f>
        <v>3.5738499999999999E-2</v>
      </c>
      <c r="D404" s="549">
        <f t="shared" si="112"/>
        <v>2.2887499999999998E-2</v>
      </c>
      <c r="E404" s="549">
        <f t="shared" si="112"/>
        <v>2.2887499999999998E-2</v>
      </c>
      <c r="F404" s="549">
        <f t="shared" si="112"/>
        <v>2.2887499999999998E-2</v>
      </c>
      <c r="G404" s="549">
        <f t="shared" si="112"/>
        <v>2.2887499999999998E-2</v>
      </c>
      <c r="H404" s="549">
        <f t="shared" si="112"/>
        <v>2.2887499999999998E-2</v>
      </c>
      <c r="I404" s="549">
        <f t="shared" si="112"/>
        <v>2.2887499999999998E-2</v>
      </c>
      <c r="J404" s="549">
        <f t="shared" si="112"/>
        <v>2.2887499999999998E-2</v>
      </c>
      <c r="K404" s="549">
        <f t="shared" si="112"/>
        <v>2.2887499999999998E-2</v>
      </c>
      <c r="L404" s="549">
        <f t="shared" si="112"/>
        <v>2.2887499999999998E-2</v>
      </c>
      <c r="M404" s="549">
        <f t="shared" si="112"/>
        <v>2.2887499999999998E-2</v>
      </c>
      <c r="N404" s="549">
        <f t="shared" si="112"/>
        <v>2.2887499999999998E-2</v>
      </c>
      <c r="O404" s="549">
        <f t="shared" si="112"/>
        <v>2.2887499999999998E-2</v>
      </c>
      <c r="P404" s="549">
        <f t="shared" si="112"/>
        <v>2.2887499999999998E-2</v>
      </c>
      <c r="Q404" s="549">
        <f t="shared" si="112"/>
        <v>2.2887499999999998E-2</v>
      </c>
      <c r="R404" s="549">
        <f t="shared" si="112"/>
        <v>2.2887499999999998E-2</v>
      </c>
      <c r="S404" s="549">
        <f t="shared" si="112"/>
        <v>2.2887499999999998E-2</v>
      </c>
      <c r="T404" s="549">
        <f t="shared" si="112"/>
        <v>2.2887499999999998E-2</v>
      </c>
      <c r="U404" s="549">
        <f t="shared" si="112"/>
        <v>2.2887499999999998E-2</v>
      </c>
      <c r="V404" s="549">
        <f t="shared" si="112"/>
        <v>2.2887499999999998E-2</v>
      </c>
      <c r="W404" s="544">
        <f t="shared" si="112"/>
        <v>0.47060100000000005</v>
      </c>
      <c r="X404" s="131">
        <f t="shared" si="112"/>
        <v>2.353005E-2</v>
      </c>
    </row>
    <row r="405" spans="1:24" s="358" customFormat="1">
      <c r="A405" s="129"/>
      <c r="B405" s="472" t="s">
        <v>146</v>
      </c>
      <c r="C405" s="530">
        <v>0.96618357487922713</v>
      </c>
      <c r="D405" s="530">
        <v>0.93351070036640305</v>
      </c>
      <c r="E405" s="530">
        <v>0.90194270566802237</v>
      </c>
      <c r="F405" s="530">
        <v>0.87144222769857238</v>
      </c>
      <c r="G405" s="530">
        <v>0.84197316685852419</v>
      </c>
      <c r="H405" s="530">
        <v>0.81350064430775282</v>
      </c>
      <c r="I405" s="530">
        <v>0.78599096068381913</v>
      </c>
      <c r="J405" s="530">
        <v>0.75941155621625056</v>
      </c>
      <c r="K405" s="530">
        <v>0.73373097218961414</v>
      </c>
      <c r="L405" s="530">
        <v>0.70891881370977217</v>
      </c>
      <c r="M405" s="530">
        <v>0.68494571372924851</v>
      </c>
      <c r="N405" s="530">
        <v>0.66178329828912896</v>
      </c>
      <c r="O405" s="530">
        <v>0.63940415293635666</v>
      </c>
      <c r="P405" s="530">
        <v>0.61778179027667302</v>
      </c>
      <c r="Q405" s="530">
        <v>0.59689061862480497</v>
      </c>
      <c r="R405" s="530">
        <v>0.57670591171478747</v>
      </c>
      <c r="S405" s="530">
        <v>0.55720377943457733</v>
      </c>
      <c r="T405" s="530">
        <v>0.53836113955031628</v>
      </c>
      <c r="U405" s="530">
        <v>0.52015569038677911</v>
      </c>
      <c r="V405" s="530">
        <v>0.50256588443167061</v>
      </c>
      <c r="W405" s="543"/>
      <c r="X405" s="531"/>
    </row>
    <row r="406" spans="1:24" s="358" customFormat="1">
      <c r="A406" s="135"/>
      <c r="B406" s="568" t="s">
        <v>1069</v>
      </c>
      <c r="C406" s="136">
        <f t="shared" ref="C406:V406" si="113">C405*C404</f>
        <v>3.4529951690821258E-2</v>
      </c>
      <c r="D406" s="136">
        <f t="shared" si="113"/>
        <v>2.1365726154636049E-2</v>
      </c>
      <c r="E406" s="136">
        <f t="shared" si="113"/>
        <v>2.0643213675976862E-2</v>
      </c>
      <c r="F406" s="136">
        <f t="shared" si="113"/>
        <v>1.9945133986451074E-2</v>
      </c>
      <c r="G406" s="136">
        <f t="shared" si="113"/>
        <v>1.927066085647447E-2</v>
      </c>
      <c r="H406" s="136">
        <f t="shared" si="113"/>
        <v>1.8618995996593692E-2</v>
      </c>
      <c r="I406" s="136">
        <f t="shared" si="113"/>
        <v>1.7989368112650908E-2</v>
      </c>
      <c r="J406" s="136">
        <f t="shared" si="113"/>
        <v>1.7381031992899434E-2</v>
      </c>
      <c r="K406" s="136">
        <f t="shared" si="113"/>
        <v>1.6793267625989792E-2</v>
      </c>
      <c r="L406" s="136">
        <f t="shared" si="113"/>
        <v>1.6225379348782411E-2</v>
      </c>
      <c r="M406" s="136">
        <f t="shared" si="113"/>
        <v>1.5676695022978172E-2</v>
      </c>
      <c r="N406" s="136">
        <f t="shared" si="113"/>
        <v>1.5146565239592439E-2</v>
      </c>
      <c r="O406" s="136">
        <f t="shared" si="113"/>
        <v>1.4634362550330862E-2</v>
      </c>
      <c r="P406" s="136">
        <f t="shared" si="113"/>
        <v>1.4139480724957352E-2</v>
      </c>
      <c r="Q406" s="136">
        <f t="shared" si="113"/>
        <v>1.3661334033775223E-2</v>
      </c>
      <c r="R406" s="136">
        <f t="shared" si="113"/>
        <v>1.3199356554372196E-2</v>
      </c>
      <c r="S406" s="136">
        <f t="shared" si="113"/>
        <v>1.2753001501808888E-2</v>
      </c>
      <c r="T406" s="136">
        <f t="shared" si="113"/>
        <v>1.2321740581457862E-2</v>
      </c>
      <c r="U406" s="136">
        <f t="shared" si="113"/>
        <v>1.1905063363727406E-2</v>
      </c>
      <c r="V406" s="136">
        <f t="shared" si="113"/>
        <v>1.150247667992986E-2</v>
      </c>
      <c r="W406" s="564">
        <f>SUM(C406:V406)</f>
        <v>0.33770280569420624</v>
      </c>
      <c r="X406" s="137"/>
    </row>
    <row r="407" spans="1:24" s="358" customFormat="1">
      <c r="A407" s="129" t="s">
        <v>387</v>
      </c>
      <c r="B407" s="138"/>
      <c r="C407" s="132"/>
      <c r="D407" s="132"/>
      <c r="E407" s="132"/>
      <c r="F407" s="132"/>
      <c r="G407" s="132"/>
      <c r="H407" s="132"/>
      <c r="I407" s="132"/>
      <c r="J407" s="132"/>
      <c r="K407" s="132"/>
      <c r="L407" s="132"/>
      <c r="M407" s="132"/>
      <c r="N407" s="132"/>
      <c r="O407" s="132"/>
      <c r="P407" s="132"/>
      <c r="Q407" s="132"/>
      <c r="R407" s="132"/>
      <c r="S407" s="132"/>
      <c r="T407" s="132"/>
      <c r="U407" s="132"/>
      <c r="V407" s="132"/>
      <c r="W407" s="544"/>
      <c r="X407" s="131"/>
    </row>
    <row r="408" spans="1:24" s="358" customFormat="1">
      <c r="A408" s="67" t="s">
        <v>511</v>
      </c>
      <c r="B408" s="138"/>
      <c r="C408" s="132"/>
      <c r="D408" s="132"/>
      <c r="E408" s="132"/>
      <c r="F408" s="132"/>
      <c r="G408" s="132"/>
      <c r="H408" s="132"/>
      <c r="I408" s="132"/>
      <c r="J408" s="132"/>
      <c r="K408" s="132"/>
      <c r="L408" s="132"/>
      <c r="M408" s="132"/>
      <c r="N408" s="132"/>
      <c r="O408" s="132"/>
      <c r="P408" s="132"/>
      <c r="Q408" s="132"/>
      <c r="R408" s="132"/>
      <c r="S408" s="132"/>
      <c r="T408" s="132"/>
      <c r="U408" s="132"/>
      <c r="V408" s="132"/>
      <c r="W408" s="544"/>
      <c r="X408" s="131"/>
    </row>
    <row r="409" spans="1:24" s="358" customFormat="1">
      <c r="A409" s="126"/>
      <c r="B409" s="134" t="s">
        <v>207</v>
      </c>
      <c r="C409" s="527">
        <f>'27. rMCZ specific costs'!R67</f>
        <v>0</v>
      </c>
      <c r="D409" s="527">
        <v>0</v>
      </c>
      <c r="E409" s="527">
        <v>0</v>
      </c>
      <c r="F409" s="527">
        <v>0</v>
      </c>
      <c r="G409" s="527">
        <v>0</v>
      </c>
      <c r="H409" s="527">
        <v>0</v>
      </c>
      <c r="I409" s="527">
        <v>0</v>
      </c>
      <c r="J409" s="527">
        <v>0</v>
      </c>
      <c r="K409" s="527">
        <v>0</v>
      </c>
      <c r="L409" s="527">
        <v>0</v>
      </c>
      <c r="M409" s="527">
        <v>0</v>
      </c>
      <c r="N409" s="527">
        <v>0</v>
      </c>
      <c r="O409" s="527">
        <v>0</v>
      </c>
      <c r="P409" s="527">
        <v>0</v>
      </c>
      <c r="Q409" s="527">
        <v>0</v>
      </c>
      <c r="R409" s="527">
        <v>0</v>
      </c>
      <c r="S409" s="527">
        <v>0</v>
      </c>
      <c r="T409" s="527">
        <v>0</v>
      </c>
      <c r="U409" s="527">
        <v>0</v>
      </c>
      <c r="V409" s="527">
        <v>0</v>
      </c>
      <c r="W409" s="543">
        <f>SUM(C409:V409)</f>
        <v>0</v>
      </c>
      <c r="X409" s="528">
        <f>W409/20</f>
        <v>0</v>
      </c>
    </row>
    <row r="410" spans="1:24" s="358" customFormat="1">
      <c r="A410" s="126"/>
      <c r="B410" s="134" t="s">
        <v>208</v>
      </c>
      <c r="C410" s="527">
        <f>'27. rMCZ specific costs'!$S$67</f>
        <v>0</v>
      </c>
      <c r="D410" s="527">
        <f>'27. rMCZ specific costs'!$S$67</f>
        <v>0</v>
      </c>
      <c r="E410" s="527">
        <f>'27. rMCZ specific costs'!$S$67</f>
        <v>0</v>
      </c>
      <c r="F410" s="527">
        <f>'27. rMCZ specific costs'!$S$67</f>
        <v>0</v>
      </c>
      <c r="G410" s="527">
        <f>'27. rMCZ specific costs'!$S$67</f>
        <v>0</v>
      </c>
      <c r="H410" s="527">
        <f>'27. rMCZ specific costs'!$S$67</f>
        <v>0</v>
      </c>
      <c r="I410" s="527">
        <f>'27. rMCZ specific costs'!$S$67</f>
        <v>0</v>
      </c>
      <c r="J410" s="527">
        <f>'27. rMCZ specific costs'!$S$67</f>
        <v>0</v>
      </c>
      <c r="K410" s="527">
        <f>'27. rMCZ specific costs'!$S$67</f>
        <v>0</v>
      </c>
      <c r="L410" s="527">
        <f>'27. rMCZ specific costs'!$S$67</f>
        <v>0</v>
      </c>
      <c r="M410" s="527">
        <f>'27. rMCZ specific costs'!$S$67</f>
        <v>0</v>
      </c>
      <c r="N410" s="527">
        <f>'27. rMCZ specific costs'!$S$67</f>
        <v>0</v>
      </c>
      <c r="O410" s="527">
        <f>'27. rMCZ specific costs'!$S$67</f>
        <v>0</v>
      </c>
      <c r="P410" s="527">
        <f>'27. rMCZ specific costs'!$S$67</f>
        <v>0</v>
      </c>
      <c r="Q410" s="527">
        <f>'27. rMCZ specific costs'!$S$67</f>
        <v>0</v>
      </c>
      <c r="R410" s="527">
        <f>'27. rMCZ specific costs'!$S$67</f>
        <v>0</v>
      </c>
      <c r="S410" s="527">
        <f>'27. rMCZ specific costs'!$S$67</f>
        <v>0</v>
      </c>
      <c r="T410" s="527">
        <f>'27. rMCZ specific costs'!$S$67</f>
        <v>0</v>
      </c>
      <c r="U410" s="527">
        <f>'27. rMCZ specific costs'!$S$67</f>
        <v>0</v>
      </c>
      <c r="V410" s="527">
        <f>'27. rMCZ specific costs'!$S$67</f>
        <v>0</v>
      </c>
      <c r="W410" s="543">
        <f>SUM(C410:V410)</f>
        <v>0</v>
      </c>
      <c r="X410" s="528">
        <f>W410/20</f>
        <v>0</v>
      </c>
    </row>
    <row r="411" spans="1:24" s="358" customFormat="1">
      <c r="A411" s="126"/>
      <c r="B411" s="567" t="s">
        <v>144</v>
      </c>
      <c r="C411" s="549">
        <f t="shared" ref="C411:X411" si="114">SUM(C409:C410)</f>
        <v>0</v>
      </c>
      <c r="D411" s="549">
        <f t="shared" si="114"/>
        <v>0</v>
      </c>
      <c r="E411" s="549">
        <f t="shared" si="114"/>
        <v>0</v>
      </c>
      <c r="F411" s="549">
        <f t="shared" si="114"/>
        <v>0</v>
      </c>
      <c r="G411" s="549">
        <f t="shared" si="114"/>
        <v>0</v>
      </c>
      <c r="H411" s="549">
        <f t="shared" si="114"/>
        <v>0</v>
      </c>
      <c r="I411" s="549">
        <f t="shared" si="114"/>
        <v>0</v>
      </c>
      <c r="J411" s="549">
        <f t="shared" si="114"/>
        <v>0</v>
      </c>
      <c r="K411" s="549">
        <f t="shared" si="114"/>
        <v>0</v>
      </c>
      <c r="L411" s="549">
        <f t="shared" si="114"/>
        <v>0</v>
      </c>
      <c r="M411" s="549">
        <f t="shared" si="114"/>
        <v>0</v>
      </c>
      <c r="N411" s="549">
        <f t="shared" si="114"/>
        <v>0</v>
      </c>
      <c r="O411" s="549">
        <f t="shared" si="114"/>
        <v>0</v>
      </c>
      <c r="P411" s="549">
        <f t="shared" si="114"/>
        <v>0</v>
      </c>
      <c r="Q411" s="549">
        <f t="shared" si="114"/>
        <v>0</v>
      </c>
      <c r="R411" s="549">
        <f t="shared" si="114"/>
        <v>0</v>
      </c>
      <c r="S411" s="549">
        <f t="shared" si="114"/>
        <v>0</v>
      </c>
      <c r="T411" s="549">
        <f t="shared" si="114"/>
        <v>0</v>
      </c>
      <c r="U411" s="549">
        <f t="shared" si="114"/>
        <v>0</v>
      </c>
      <c r="V411" s="549">
        <f t="shared" si="114"/>
        <v>0</v>
      </c>
      <c r="W411" s="544">
        <f t="shared" si="114"/>
        <v>0</v>
      </c>
      <c r="X411" s="131">
        <f t="shared" si="114"/>
        <v>0</v>
      </c>
    </row>
    <row r="412" spans="1:24" s="358" customFormat="1">
      <c r="A412" s="129"/>
      <c r="B412" s="472" t="s">
        <v>146</v>
      </c>
      <c r="C412" s="530">
        <v>0.96618357487922713</v>
      </c>
      <c r="D412" s="530">
        <v>0.93351070036640305</v>
      </c>
      <c r="E412" s="530">
        <v>0.90194270566802237</v>
      </c>
      <c r="F412" s="530">
        <v>0.87144222769857238</v>
      </c>
      <c r="G412" s="530">
        <v>0.84197316685852419</v>
      </c>
      <c r="H412" s="530">
        <v>0.81350064430775282</v>
      </c>
      <c r="I412" s="530">
        <v>0.78599096068381913</v>
      </c>
      <c r="J412" s="530">
        <v>0.75941155621625056</v>
      </c>
      <c r="K412" s="530">
        <v>0.73373097218961414</v>
      </c>
      <c r="L412" s="530">
        <v>0.70891881370977217</v>
      </c>
      <c r="M412" s="530">
        <v>0.68494571372924851</v>
      </c>
      <c r="N412" s="530">
        <v>0.66178329828912896</v>
      </c>
      <c r="O412" s="530">
        <v>0.63940415293635666</v>
      </c>
      <c r="P412" s="530">
        <v>0.61778179027667302</v>
      </c>
      <c r="Q412" s="530">
        <v>0.59689061862480497</v>
      </c>
      <c r="R412" s="530">
        <v>0.57670591171478747</v>
      </c>
      <c r="S412" s="530">
        <v>0.55720377943457733</v>
      </c>
      <c r="T412" s="530">
        <v>0.53836113955031628</v>
      </c>
      <c r="U412" s="530">
        <v>0.52015569038677911</v>
      </c>
      <c r="V412" s="530">
        <v>0.50256588443167061</v>
      </c>
      <c r="W412" s="543"/>
      <c r="X412" s="531"/>
    </row>
    <row r="413" spans="1:24" s="358" customFormat="1">
      <c r="A413" s="135"/>
      <c r="B413" s="568" t="s">
        <v>1069</v>
      </c>
      <c r="C413" s="136">
        <f t="shared" ref="C413:V413" si="115">C412*C411</f>
        <v>0</v>
      </c>
      <c r="D413" s="136">
        <f t="shared" si="115"/>
        <v>0</v>
      </c>
      <c r="E413" s="136">
        <f t="shared" si="115"/>
        <v>0</v>
      </c>
      <c r="F413" s="136">
        <f t="shared" si="115"/>
        <v>0</v>
      </c>
      <c r="G413" s="136">
        <f t="shared" si="115"/>
        <v>0</v>
      </c>
      <c r="H413" s="136">
        <f t="shared" si="115"/>
        <v>0</v>
      </c>
      <c r="I413" s="136">
        <f t="shared" si="115"/>
        <v>0</v>
      </c>
      <c r="J413" s="136">
        <f t="shared" si="115"/>
        <v>0</v>
      </c>
      <c r="K413" s="136">
        <f t="shared" si="115"/>
        <v>0</v>
      </c>
      <c r="L413" s="136">
        <f t="shared" si="115"/>
        <v>0</v>
      </c>
      <c r="M413" s="136">
        <f t="shared" si="115"/>
        <v>0</v>
      </c>
      <c r="N413" s="136">
        <f t="shared" si="115"/>
        <v>0</v>
      </c>
      <c r="O413" s="136">
        <f t="shared" si="115"/>
        <v>0</v>
      </c>
      <c r="P413" s="136">
        <f t="shared" si="115"/>
        <v>0</v>
      </c>
      <c r="Q413" s="136">
        <f t="shared" si="115"/>
        <v>0</v>
      </c>
      <c r="R413" s="136">
        <f t="shared" si="115"/>
        <v>0</v>
      </c>
      <c r="S413" s="136">
        <f t="shared" si="115"/>
        <v>0</v>
      </c>
      <c r="T413" s="136">
        <f t="shared" si="115"/>
        <v>0</v>
      </c>
      <c r="U413" s="136">
        <f t="shared" si="115"/>
        <v>0</v>
      </c>
      <c r="V413" s="136">
        <f t="shared" si="115"/>
        <v>0</v>
      </c>
      <c r="W413" s="564">
        <f>SUM(C413:V413)</f>
        <v>0</v>
      </c>
      <c r="X413" s="137"/>
    </row>
    <row r="414" spans="1:24" s="358" customFormat="1">
      <c r="A414" s="129" t="s">
        <v>387</v>
      </c>
      <c r="B414" s="138"/>
      <c r="C414" s="132"/>
      <c r="D414" s="132"/>
      <c r="E414" s="132"/>
      <c r="F414" s="132"/>
      <c r="G414" s="132"/>
      <c r="H414" s="132"/>
      <c r="I414" s="132"/>
      <c r="J414" s="132"/>
      <c r="K414" s="132"/>
      <c r="L414" s="132"/>
      <c r="M414" s="132"/>
      <c r="N414" s="132"/>
      <c r="O414" s="132"/>
      <c r="P414" s="132"/>
      <c r="Q414" s="132"/>
      <c r="R414" s="132"/>
      <c r="S414" s="132"/>
      <c r="T414" s="132"/>
      <c r="U414" s="132"/>
      <c r="V414" s="132"/>
      <c r="W414" s="544"/>
      <c r="X414" s="131"/>
    </row>
    <row r="415" spans="1:24" s="358" customFormat="1">
      <c r="A415" s="67" t="s">
        <v>512</v>
      </c>
      <c r="B415" s="138"/>
      <c r="C415" s="132"/>
      <c r="D415" s="132"/>
      <c r="E415" s="132"/>
      <c r="F415" s="132"/>
      <c r="G415" s="132"/>
      <c r="H415" s="132"/>
      <c r="I415" s="132"/>
      <c r="J415" s="132"/>
      <c r="K415" s="132"/>
      <c r="L415" s="132"/>
      <c r="M415" s="132"/>
      <c r="N415" s="132"/>
      <c r="O415" s="132"/>
      <c r="P415" s="132"/>
      <c r="Q415" s="132"/>
      <c r="R415" s="132"/>
      <c r="S415" s="132"/>
      <c r="T415" s="132"/>
      <c r="U415" s="132"/>
      <c r="V415" s="132"/>
      <c r="W415" s="544"/>
      <c r="X415" s="131"/>
    </row>
    <row r="416" spans="1:24" s="358" customFormat="1">
      <c r="A416" s="126"/>
      <c r="B416" s="134" t="s">
        <v>207</v>
      </c>
      <c r="C416" s="527">
        <f>'27. rMCZ specific costs'!R68</f>
        <v>0</v>
      </c>
      <c r="D416" s="527">
        <v>0</v>
      </c>
      <c r="E416" s="527">
        <v>0</v>
      </c>
      <c r="F416" s="527">
        <v>0</v>
      </c>
      <c r="G416" s="527">
        <v>0</v>
      </c>
      <c r="H416" s="527">
        <v>0</v>
      </c>
      <c r="I416" s="527">
        <v>0</v>
      </c>
      <c r="J416" s="527">
        <v>0</v>
      </c>
      <c r="K416" s="527">
        <v>0</v>
      </c>
      <c r="L416" s="527">
        <v>0</v>
      </c>
      <c r="M416" s="527">
        <v>0</v>
      </c>
      <c r="N416" s="527">
        <v>0</v>
      </c>
      <c r="O416" s="527">
        <v>0</v>
      </c>
      <c r="P416" s="527">
        <v>0</v>
      </c>
      <c r="Q416" s="527">
        <v>0</v>
      </c>
      <c r="R416" s="527">
        <v>0</v>
      </c>
      <c r="S416" s="527">
        <v>0</v>
      </c>
      <c r="T416" s="527">
        <v>0</v>
      </c>
      <c r="U416" s="527">
        <v>0</v>
      </c>
      <c r="V416" s="527">
        <v>0</v>
      </c>
      <c r="W416" s="543">
        <f>SUM(C416:V416)</f>
        <v>0</v>
      </c>
      <c r="X416" s="528">
        <f>W416/20</f>
        <v>0</v>
      </c>
    </row>
    <row r="417" spans="1:24" s="358" customFormat="1">
      <c r="A417" s="126"/>
      <c r="B417" s="134" t="s">
        <v>208</v>
      </c>
      <c r="C417" s="527">
        <f>'27. rMCZ specific costs'!$S$68</f>
        <v>0</v>
      </c>
      <c r="D417" s="527">
        <f>'27. rMCZ specific costs'!$S$68</f>
        <v>0</v>
      </c>
      <c r="E417" s="527">
        <f>'27. rMCZ specific costs'!$S$68</f>
        <v>0</v>
      </c>
      <c r="F417" s="527">
        <f>'27. rMCZ specific costs'!$S$68</f>
        <v>0</v>
      </c>
      <c r="G417" s="527">
        <f>'27. rMCZ specific costs'!$S$68</f>
        <v>0</v>
      </c>
      <c r="H417" s="527">
        <f>'27. rMCZ specific costs'!$S$68</f>
        <v>0</v>
      </c>
      <c r="I417" s="527">
        <f>'27. rMCZ specific costs'!$S$68</f>
        <v>0</v>
      </c>
      <c r="J417" s="527">
        <f>'27. rMCZ specific costs'!$S$68</f>
        <v>0</v>
      </c>
      <c r="K417" s="527">
        <f>'27. rMCZ specific costs'!$S$68</f>
        <v>0</v>
      </c>
      <c r="L417" s="527">
        <f>'27. rMCZ specific costs'!$S$68</f>
        <v>0</v>
      </c>
      <c r="M417" s="527">
        <f>'27. rMCZ specific costs'!$S$68</f>
        <v>0</v>
      </c>
      <c r="N417" s="527">
        <f>'27. rMCZ specific costs'!$S$68</f>
        <v>0</v>
      </c>
      <c r="O417" s="527">
        <f>'27. rMCZ specific costs'!$S$68</f>
        <v>0</v>
      </c>
      <c r="P417" s="527">
        <f>'27. rMCZ specific costs'!$S$68</f>
        <v>0</v>
      </c>
      <c r="Q417" s="527">
        <f>'27. rMCZ specific costs'!$S$68</f>
        <v>0</v>
      </c>
      <c r="R417" s="527">
        <f>'27. rMCZ specific costs'!$S$68</f>
        <v>0</v>
      </c>
      <c r="S417" s="527">
        <f>'27. rMCZ specific costs'!$S$68</f>
        <v>0</v>
      </c>
      <c r="T417" s="527">
        <f>'27. rMCZ specific costs'!$S$68</f>
        <v>0</v>
      </c>
      <c r="U417" s="527">
        <f>'27. rMCZ specific costs'!$S$68</f>
        <v>0</v>
      </c>
      <c r="V417" s="527">
        <f>'27. rMCZ specific costs'!$S$68</f>
        <v>0</v>
      </c>
      <c r="W417" s="543">
        <f>SUM(C417:V417)</f>
        <v>0</v>
      </c>
      <c r="X417" s="528">
        <f>W417/20</f>
        <v>0</v>
      </c>
    </row>
    <row r="418" spans="1:24" s="358" customFormat="1">
      <c r="A418" s="126"/>
      <c r="B418" s="567" t="s">
        <v>144</v>
      </c>
      <c r="C418" s="549">
        <f t="shared" ref="C418:X418" si="116">SUM(C416:C417)</f>
        <v>0</v>
      </c>
      <c r="D418" s="549">
        <f t="shared" si="116"/>
        <v>0</v>
      </c>
      <c r="E418" s="549">
        <f t="shared" si="116"/>
        <v>0</v>
      </c>
      <c r="F418" s="549">
        <f t="shared" si="116"/>
        <v>0</v>
      </c>
      <c r="G418" s="549">
        <f t="shared" si="116"/>
        <v>0</v>
      </c>
      <c r="H418" s="549">
        <f t="shared" si="116"/>
        <v>0</v>
      </c>
      <c r="I418" s="549">
        <f t="shared" si="116"/>
        <v>0</v>
      </c>
      <c r="J418" s="549">
        <f t="shared" si="116"/>
        <v>0</v>
      </c>
      <c r="K418" s="549">
        <f t="shared" si="116"/>
        <v>0</v>
      </c>
      <c r="L418" s="549">
        <f t="shared" si="116"/>
        <v>0</v>
      </c>
      <c r="M418" s="549">
        <f t="shared" si="116"/>
        <v>0</v>
      </c>
      <c r="N418" s="549">
        <f t="shared" si="116"/>
        <v>0</v>
      </c>
      <c r="O418" s="549">
        <f t="shared" si="116"/>
        <v>0</v>
      </c>
      <c r="P418" s="549">
        <f t="shared" si="116"/>
        <v>0</v>
      </c>
      <c r="Q418" s="549">
        <f t="shared" si="116"/>
        <v>0</v>
      </c>
      <c r="R418" s="549">
        <f t="shared" si="116"/>
        <v>0</v>
      </c>
      <c r="S418" s="549">
        <f t="shared" si="116"/>
        <v>0</v>
      </c>
      <c r="T418" s="549">
        <f t="shared" si="116"/>
        <v>0</v>
      </c>
      <c r="U418" s="549">
        <f t="shared" si="116"/>
        <v>0</v>
      </c>
      <c r="V418" s="549">
        <f t="shared" si="116"/>
        <v>0</v>
      </c>
      <c r="W418" s="544">
        <f t="shared" si="116"/>
        <v>0</v>
      </c>
      <c r="X418" s="131">
        <f t="shared" si="116"/>
        <v>0</v>
      </c>
    </row>
    <row r="419" spans="1:24" s="358" customFormat="1">
      <c r="A419" s="129"/>
      <c r="B419" s="472" t="s">
        <v>146</v>
      </c>
      <c r="C419" s="530">
        <v>0.96618357487922713</v>
      </c>
      <c r="D419" s="530">
        <v>0.93351070036640305</v>
      </c>
      <c r="E419" s="530">
        <v>0.90194270566802237</v>
      </c>
      <c r="F419" s="530">
        <v>0.87144222769857238</v>
      </c>
      <c r="G419" s="530">
        <v>0.84197316685852419</v>
      </c>
      <c r="H419" s="530">
        <v>0.81350064430775282</v>
      </c>
      <c r="I419" s="530">
        <v>0.78599096068381913</v>
      </c>
      <c r="J419" s="530">
        <v>0.75941155621625056</v>
      </c>
      <c r="K419" s="530">
        <v>0.73373097218961414</v>
      </c>
      <c r="L419" s="530">
        <v>0.70891881370977217</v>
      </c>
      <c r="M419" s="530">
        <v>0.68494571372924851</v>
      </c>
      <c r="N419" s="530">
        <v>0.66178329828912896</v>
      </c>
      <c r="O419" s="530">
        <v>0.63940415293635666</v>
      </c>
      <c r="P419" s="530">
        <v>0.61778179027667302</v>
      </c>
      <c r="Q419" s="530">
        <v>0.59689061862480497</v>
      </c>
      <c r="R419" s="530">
        <v>0.57670591171478747</v>
      </c>
      <c r="S419" s="530">
        <v>0.55720377943457733</v>
      </c>
      <c r="T419" s="530">
        <v>0.53836113955031628</v>
      </c>
      <c r="U419" s="530">
        <v>0.52015569038677911</v>
      </c>
      <c r="V419" s="530">
        <v>0.50256588443167061</v>
      </c>
      <c r="W419" s="543"/>
      <c r="X419" s="531"/>
    </row>
    <row r="420" spans="1:24" s="358" customFormat="1">
      <c r="A420" s="135"/>
      <c r="B420" s="568" t="s">
        <v>1069</v>
      </c>
      <c r="C420" s="136">
        <f t="shared" ref="C420:V420" si="117">C419*C418</f>
        <v>0</v>
      </c>
      <c r="D420" s="136">
        <f t="shared" si="117"/>
        <v>0</v>
      </c>
      <c r="E420" s="136">
        <f t="shared" si="117"/>
        <v>0</v>
      </c>
      <c r="F420" s="136">
        <f t="shared" si="117"/>
        <v>0</v>
      </c>
      <c r="G420" s="136">
        <f t="shared" si="117"/>
        <v>0</v>
      </c>
      <c r="H420" s="136">
        <f t="shared" si="117"/>
        <v>0</v>
      </c>
      <c r="I420" s="136">
        <f t="shared" si="117"/>
        <v>0</v>
      </c>
      <c r="J420" s="136">
        <f t="shared" si="117"/>
        <v>0</v>
      </c>
      <c r="K420" s="136">
        <f t="shared" si="117"/>
        <v>0</v>
      </c>
      <c r="L420" s="136">
        <f t="shared" si="117"/>
        <v>0</v>
      </c>
      <c r="M420" s="136">
        <f t="shared" si="117"/>
        <v>0</v>
      </c>
      <c r="N420" s="136">
        <f t="shared" si="117"/>
        <v>0</v>
      </c>
      <c r="O420" s="136">
        <f t="shared" si="117"/>
        <v>0</v>
      </c>
      <c r="P420" s="136">
        <f t="shared" si="117"/>
        <v>0</v>
      </c>
      <c r="Q420" s="136">
        <f t="shared" si="117"/>
        <v>0</v>
      </c>
      <c r="R420" s="136">
        <f t="shared" si="117"/>
        <v>0</v>
      </c>
      <c r="S420" s="136">
        <f t="shared" si="117"/>
        <v>0</v>
      </c>
      <c r="T420" s="136">
        <f t="shared" si="117"/>
        <v>0</v>
      </c>
      <c r="U420" s="136">
        <f t="shared" si="117"/>
        <v>0</v>
      </c>
      <c r="V420" s="136">
        <f t="shared" si="117"/>
        <v>0</v>
      </c>
      <c r="W420" s="564">
        <f>SUM(C420:V420)</f>
        <v>0</v>
      </c>
      <c r="X420" s="137"/>
    </row>
    <row r="421" spans="1:24" s="358" customFormat="1">
      <c r="A421" s="129" t="s">
        <v>387</v>
      </c>
      <c r="B421" s="138"/>
      <c r="C421" s="132"/>
      <c r="D421" s="132"/>
      <c r="E421" s="132"/>
      <c r="F421" s="132"/>
      <c r="G421" s="132"/>
      <c r="H421" s="132"/>
      <c r="I421" s="132"/>
      <c r="J421" s="132"/>
      <c r="K421" s="132"/>
      <c r="L421" s="132"/>
      <c r="M421" s="132"/>
      <c r="N421" s="132"/>
      <c r="O421" s="132"/>
      <c r="P421" s="132"/>
      <c r="Q421" s="132"/>
      <c r="R421" s="132"/>
      <c r="S421" s="132"/>
      <c r="T421" s="132"/>
      <c r="U421" s="132"/>
      <c r="V421" s="132"/>
      <c r="W421" s="544"/>
      <c r="X421" s="131"/>
    </row>
    <row r="422" spans="1:24" s="358" customFormat="1" ht="25.5">
      <c r="A422" s="67" t="s">
        <v>513</v>
      </c>
      <c r="B422" s="138"/>
      <c r="C422" s="132"/>
      <c r="D422" s="132"/>
      <c r="E422" s="132"/>
      <c r="F422" s="132"/>
      <c r="G422" s="132"/>
      <c r="H422" s="132"/>
      <c r="I422" s="132"/>
      <c r="J422" s="132"/>
      <c r="K422" s="132"/>
      <c r="L422" s="132"/>
      <c r="M422" s="132"/>
      <c r="N422" s="132"/>
      <c r="O422" s="132"/>
      <c r="P422" s="132"/>
      <c r="Q422" s="132"/>
      <c r="R422" s="132"/>
      <c r="S422" s="132"/>
      <c r="T422" s="132"/>
      <c r="U422" s="132"/>
      <c r="V422" s="132"/>
      <c r="W422" s="544"/>
      <c r="X422" s="131"/>
    </row>
    <row r="423" spans="1:24" s="358" customFormat="1">
      <c r="A423" s="126"/>
      <c r="B423" s="134" t="s">
        <v>207</v>
      </c>
      <c r="C423" s="527">
        <f>'27. rMCZ specific costs'!R69</f>
        <v>0</v>
      </c>
      <c r="D423" s="527">
        <v>0</v>
      </c>
      <c r="E423" s="527">
        <v>0</v>
      </c>
      <c r="F423" s="527">
        <v>0</v>
      </c>
      <c r="G423" s="527">
        <v>0</v>
      </c>
      <c r="H423" s="527">
        <v>0</v>
      </c>
      <c r="I423" s="527">
        <v>0</v>
      </c>
      <c r="J423" s="527">
        <v>0</v>
      </c>
      <c r="K423" s="527">
        <v>0</v>
      </c>
      <c r="L423" s="527">
        <v>0</v>
      </c>
      <c r="M423" s="527">
        <v>0</v>
      </c>
      <c r="N423" s="527">
        <v>0</v>
      </c>
      <c r="O423" s="527">
        <v>0</v>
      </c>
      <c r="P423" s="527">
        <v>0</v>
      </c>
      <c r="Q423" s="527">
        <v>0</v>
      </c>
      <c r="R423" s="527">
        <v>0</v>
      </c>
      <c r="S423" s="527">
        <v>0</v>
      </c>
      <c r="T423" s="527">
        <v>0</v>
      </c>
      <c r="U423" s="527">
        <v>0</v>
      </c>
      <c r="V423" s="527">
        <v>0</v>
      </c>
      <c r="W423" s="543">
        <f>SUM(C423:V423)</f>
        <v>0</v>
      </c>
      <c r="X423" s="528">
        <f>W423/20</f>
        <v>0</v>
      </c>
    </row>
    <row r="424" spans="1:24" s="358" customFormat="1">
      <c r="A424" s="126"/>
      <c r="B424" s="134" t="s">
        <v>208</v>
      </c>
      <c r="C424" s="527">
        <f>'27. rMCZ specific costs'!$S$69</f>
        <v>0</v>
      </c>
      <c r="D424" s="527">
        <f>'27. rMCZ specific costs'!$S$69</f>
        <v>0</v>
      </c>
      <c r="E424" s="527">
        <f>'27. rMCZ specific costs'!$S$69</f>
        <v>0</v>
      </c>
      <c r="F424" s="527">
        <f>'27. rMCZ specific costs'!$S$69</f>
        <v>0</v>
      </c>
      <c r="G424" s="527">
        <f>'27. rMCZ specific costs'!$S$69</f>
        <v>0</v>
      </c>
      <c r="H424" s="527">
        <f>'27. rMCZ specific costs'!$S$69</f>
        <v>0</v>
      </c>
      <c r="I424" s="527">
        <f>'27. rMCZ specific costs'!$S$69</f>
        <v>0</v>
      </c>
      <c r="J424" s="527">
        <f>'27. rMCZ specific costs'!$S$69</f>
        <v>0</v>
      </c>
      <c r="K424" s="527">
        <f>'27. rMCZ specific costs'!$S$69</f>
        <v>0</v>
      </c>
      <c r="L424" s="527">
        <f>'27. rMCZ specific costs'!$S$69</f>
        <v>0</v>
      </c>
      <c r="M424" s="527">
        <f>'27. rMCZ specific costs'!$S$69</f>
        <v>0</v>
      </c>
      <c r="N424" s="527">
        <f>'27. rMCZ specific costs'!$S$69</f>
        <v>0</v>
      </c>
      <c r="O424" s="527">
        <f>'27. rMCZ specific costs'!$S$69</f>
        <v>0</v>
      </c>
      <c r="P424" s="527">
        <f>'27. rMCZ specific costs'!$S$69</f>
        <v>0</v>
      </c>
      <c r="Q424" s="527">
        <f>'27. rMCZ specific costs'!$S$69</f>
        <v>0</v>
      </c>
      <c r="R424" s="527">
        <f>'27. rMCZ specific costs'!$S$69</f>
        <v>0</v>
      </c>
      <c r="S424" s="527">
        <f>'27. rMCZ specific costs'!$S$69</f>
        <v>0</v>
      </c>
      <c r="T424" s="527">
        <f>'27. rMCZ specific costs'!$S$69</f>
        <v>0</v>
      </c>
      <c r="U424" s="527">
        <f>'27. rMCZ specific costs'!$S$69</f>
        <v>0</v>
      </c>
      <c r="V424" s="527">
        <f>'27. rMCZ specific costs'!$S$69</f>
        <v>0</v>
      </c>
      <c r="W424" s="543">
        <f>SUM(C424:V424)</f>
        <v>0</v>
      </c>
      <c r="X424" s="528">
        <f>W424/20</f>
        <v>0</v>
      </c>
    </row>
    <row r="425" spans="1:24" s="358" customFormat="1">
      <c r="A425" s="126"/>
      <c r="B425" s="567" t="s">
        <v>144</v>
      </c>
      <c r="C425" s="549">
        <f t="shared" ref="C425:X425" si="118">SUM(C423:C424)</f>
        <v>0</v>
      </c>
      <c r="D425" s="549">
        <f t="shared" si="118"/>
        <v>0</v>
      </c>
      <c r="E425" s="549">
        <f t="shared" si="118"/>
        <v>0</v>
      </c>
      <c r="F425" s="549">
        <f t="shared" si="118"/>
        <v>0</v>
      </c>
      <c r="G425" s="549">
        <f t="shared" si="118"/>
        <v>0</v>
      </c>
      <c r="H425" s="549">
        <f t="shared" si="118"/>
        <v>0</v>
      </c>
      <c r="I425" s="549">
        <f t="shared" si="118"/>
        <v>0</v>
      </c>
      <c r="J425" s="549">
        <f t="shared" si="118"/>
        <v>0</v>
      </c>
      <c r="K425" s="549">
        <f t="shared" si="118"/>
        <v>0</v>
      </c>
      <c r="L425" s="549">
        <f t="shared" si="118"/>
        <v>0</v>
      </c>
      <c r="M425" s="549">
        <f t="shared" si="118"/>
        <v>0</v>
      </c>
      <c r="N425" s="549">
        <f t="shared" si="118"/>
        <v>0</v>
      </c>
      <c r="O425" s="549">
        <f t="shared" si="118"/>
        <v>0</v>
      </c>
      <c r="P425" s="549">
        <f t="shared" si="118"/>
        <v>0</v>
      </c>
      <c r="Q425" s="549">
        <f t="shared" si="118"/>
        <v>0</v>
      </c>
      <c r="R425" s="549">
        <f t="shared" si="118"/>
        <v>0</v>
      </c>
      <c r="S425" s="549">
        <f t="shared" si="118"/>
        <v>0</v>
      </c>
      <c r="T425" s="549">
        <f t="shared" si="118"/>
        <v>0</v>
      </c>
      <c r="U425" s="549">
        <f t="shared" si="118"/>
        <v>0</v>
      </c>
      <c r="V425" s="549">
        <f t="shared" si="118"/>
        <v>0</v>
      </c>
      <c r="W425" s="544">
        <f t="shared" si="118"/>
        <v>0</v>
      </c>
      <c r="X425" s="131">
        <f t="shared" si="118"/>
        <v>0</v>
      </c>
    </row>
    <row r="426" spans="1:24" s="358" customFormat="1">
      <c r="A426" s="129"/>
      <c r="B426" s="472" t="s">
        <v>146</v>
      </c>
      <c r="C426" s="530">
        <v>0.96618357487922713</v>
      </c>
      <c r="D426" s="530">
        <v>0.93351070036640305</v>
      </c>
      <c r="E426" s="530">
        <v>0.90194270566802237</v>
      </c>
      <c r="F426" s="530">
        <v>0.87144222769857238</v>
      </c>
      <c r="G426" s="530">
        <v>0.84197316685852419</v>
      </c>
      <c r="H426" s="530">
        <v>0.81350064430775282</v>
      </c>
      <c r="I426" s="530">
        <v>0.78599096068381913</v>
      </c>
      <c r="J426" s="530">
        <v>0.75941155621625056</v>
      </c>
      <c r="K426" s="530">
        <v>0.73373097218961414</v>
      </c>
      <c r="L426" s="530">
        <v>0.70891881370977217</v>
      </c>
      <c r="M426" s="530">
        <v>0.68494571372924851</v>
      </c>
      <c r="N426" s="530">
        <v>0.66178329828912896</v>
      </c>
      <c r="O426" s="530">
        <v>0.63940415293635666</v>
      </c>
      <c r="P426" s="530">
        <v>0.61778179027667302</v>
      </c>
      <c r="Q426" s="530">
        <v>0.59689061862480497</v>
      </c>
      <c r="R426" s="530">
        <v>0.57670591171478747</v>
      </c>
      <c r="S426" s="530">
        <v>0.55720377943457733</v>
      </c>
      <c r="T426" s="530">
        <v>0.53836113955031628</v>
      </c>
      <c r="U426" s="530">
        <v>0.52015569038677911</v>
      </c>
      <c r="V426" s="530">
        <v>0.50256588443167061</v>
      </c>
      <c r="W426" s="543"/>
      <c r="X426" s="531"/>
    </row>
    <row r="427" spans="1:24" s="358" customFormat="1">
      <c r="A427" s="135"/>
      <c r="B427" s="568" t="s">
        <v>1069</v>
      </c>
      <c r="C427" s="136">
        <f t="shared" ref="C427:V427" si="119">C426*C425</f>
        <v>0</v>
      </c>
      <c r="D427" s="136">
        <f t="shared" si="119"/>
        <v>0</v>
      </c>
      <c r="E427" s="136">
        <f t="shared" si="119"/>
        <v>0</v>
      </c>
      <c r="F427" s="136">
        <f t="shared" si="119"/>
        <v>0</v>
      </c>
      <c r="G427" s="136">
        <f t="shared" si="119"/>
        <v>0</v>
      </c>
      <c r="H427" s="136">
        <f t="shared" si="119"/>
        <v>0</v>
      </c>
      <c r="I427" s="136">
        <f t="shared" si="119"/>
        <v>0</v>
      </c>
      <c r="J427" s="136">
        <f t="shared" si="119"/>
        <v>0</v>
      </c>
      <c r="K427" s="136">
        <f t="shared" si="119"/>
        <v>0</v>
      </c>
      <c r="L427" s="136">
        <f t="shared" si="119"/>
        <v>0</v>
      </c>
      <c r="M427" s="136">
        <f t="shared" si="119"/>
        <v>0</v>
      </c>
      <c r="N427" s="136">
        <f t="shared" si="119"/>
        <v>0</v>
      </c>
      <c r="O427" s="136">
        <f t="shared" si="119"/>
        <v>0</v>
      </c>
      <c r="P427" s="136">
        <f t="shared" si="119"/>
        <v>0</v>
      </c>
      <c r="Q427" s="136">
        <f t="shared" si="119"/>
        <v>0</v>
      </c>
      <c r="R427" s="136">
        <f t="shared" si="119"/>
        <v>0</v>
      </c>
      <c r="S427" s="136">
        <f t="shared" si="119"/>
        <v>0</v>
      </c>
      <c r="T427" s="136">
        <f t="shared" si="119"/>
        <v>0</v>
      </c>
      <c r="U427" s="136">
        <f t="shared" si="119"/>
        <v>0</v>
      </c>
      <c r="V427" s="136">
        <f t="shared" si="119"/>
        <v>0</v>
      </c>
      <c r="W427" s="564">
        <f>SUM(C427:V427)</f>
        <v>0</v>
      </c>
      <c r="X427" s="137"/>
    </row>
    <row r="428" spans="1:24" s="358" customFormat="1">
      <c r="A428" s="129" t="s">
        <v>387</v>
      </c>
      <c r="B428" s="138"/>
      <c r="C428" s="132"/>
      <c r="D428" s="132"/>
      <c r="E428" s="132"/>
      <c r="F428" s="132"/>
      <c r="G428" s="132"/>
      <c r="H428" s="132"/>
      <c r="I428" s="132"/>
      <c r="J428" s="132"/>
      <c r="K428" s="132"/>
      <c r="L428" s="132"/>
      <c r="M428" s="132"/>
      <c r="N428" s="132"/>
      <c r="O428" s="132"/>
      <c r="P428" s="132"/>
      <c r="Q428" s="132"/>
      <c r="R428" s="132"/>
      <c r="S428" s="132"/>
      <c r="T428" s="132"/>
      <c r="U428" s="132"/>
      <c r="V428" s="132"/>
      <c r="W428" s="544"/>
      <c r="X428" s="131"/>
    </row>
    <row r="429" spans="1:24" s="358" customFormat="1" ht="25.5">
      <c r="A429" s="67" t="s">
        <v>514</v>
      </c>
      <c r="B429" s="138"/>
      <c r="C429" s="132"/>
      <c r="D429" s="132"/>
      <c r="E429" s="132"/>
      <c r="F429" s="132"/>
      <c r="G429" s="132"/>
      <c r="H429" s="132"/>
      <c r="I429" s="132"/>
      <c r="J429" s="132"/>
      <c r="K429" s="132"/>
      <c r="L429" s="132"/>
      <c r="M429" s="132"/>
      <c r="N429" s="132"/>
      <c r="O429" s="132"/>
      <c r="P429" s="132"/>
      <c r="Q429" s="132"/>
      <c r="R429" s="132"/>
      <c r="S429" s="132"/>
      <c r="T429" s="132"/>
      <c r="U429" s="132"/>
      <c r="V429" s="132"/>
      <c r="W429" s="544"/>
      <c r="X429" s="131"/>
    </row>
    <row r="430" spans="1:24" s="358" customFormat="1">
      <c r="A430" s="126"/>
      <c r="B430" s="134" t="s">
        <v>207</v>
      </c>
      <c r="C430" s="527">
        <f>'27. rMCZ specific costs'!R70</f>
        <v>0</v>
      </c>
      <c r="D430" s="527">
        <v>0</v>
      </c>
      <c r="E430" s="527">
        <v>0</v>
      </c>
      <c r="F430" s="527">
        <v>0</v>
      </c>
      <c r="G430" s="527">
        <v>0</v>
      </c>
      <c r="H430" s="527">
        <v>0</v>
      </c>
      <c r="I430" s="527">
        <v>0</v>
      </c>
      <c r="J430" s="527">
        <v>0</v>
      </c>
      <c r="K430" s="527">
        <v>0</v>
      </c>
      <c r="L430" s="527">
        <v>0</v>
      </c>
      <c r="M430" s="527">
        <v>0</v>
      </c>
      <c r="N430" s="527">
        <v>0</v>
      </c>
      <c r="O430" s="527">
        <v>0</v>
      </c>
      <c r="P430" s="527">
        <v>0</v>
      </c>
      <c r="Q430" s="527">
        <v>0</v>
      </c>
      <c r="R430" s="527">
        <v>0</v>
      </c>
      <c r="S430" s="527">
        <v>0</v>
      </c>
      <c r="T430" s="527">
        <v>0</v>
      </c>
      <c r="U430" s="527">
        <v>0</v>
      </c>
      <c r="V430" s="527">
        <v>0</v>
      </c>
      <c r="W430" s="543">
        <f>SUM(C430:V430)</f>
        <v>0</v>
      </c>
      <c r="X430" s="528">
        <f>W430/20</f>
        <v>0</v>
      </c>
    </row>
    <row r="431" spans="1:24" s="358" customFormat="1">
      <c r="A431" s="126"/>
      <c r="B431" s="134" t="s">
        <v>208</v>
      </c>
      <c r="C431" s="527">
        <f>'27. rMCZ specific costs'!$S$70</f>
        <v>0</v>
      </c>
      <c r="D431" s="527">
        <f>'27. rMCZ specific costs'!$S$70</f>
        <v>0</v>
      </c>
      <c r="E431" s="527">
        <f>'27. rMCZ specific costs'!$S$70</f>
        <v>0</v>
      </c>
      <c r="F431" s="527">
        <f>'27. rMCZ specific costs'!$S$70</f>
        <v>0</v>
      </c>
      <c r="G431" s="527">
        <f>'27. rMCZ specific costs'!$S$70</f>
        <v>0</v>
      </c>
      <c r="H431" s="527">
        <f>'27. rMCZ specific costs'!$S$70</f>
        <v>0</v>
      </c>
      <c r="I431" s="527">
        <f>'27. rMCZ specific costs'!$S$70</f>
        <v>0</v>
      </c>
      <c r="J431" s="527">
        <f>'27. rMCZ specific costs'!$S$70</f>
        <v>0</v>
      </c>
      <c r="K431" s="527">
        <f>'27. rMCZ specific costs'!$S$70</f>
        <v>0</v>
      </c>
      <c r="L431" s="527">
        <f>'27. rMCZ specific costs'!$S$70</f>
        <v>0</v>
      </c>
      <c r="M431" s="527">
        <f>'27. rMCZ specific costs'!$S$70</f>
        <v>0</v>
      </c>
      <c r="N431" s="527">
        <f>'27. rMCZ specific costs'!$S$70</f>
        <v>0</v>
      </c>
      <c r="O431" s="527">
        <f>'27. rMCZ specific costs'!$S$70</f>
        <v>0</v>
      </c>
      <c r="P431" s="527">
        <f>'27. rMCZ specific costs'!$S$70</f>
        <v>0</v>
      </c>
      <c r="Q431" s="527">
        <f>'27. rMCZ specific costs'!$S$70</f>
        <v>0</v>
      </c>
      <c r="R431" s="527">
        <f>'27. rMCZ specific costs'!$S$70</f>
        <v>0</v>
      </c>
      <c r="S431" s="527">
        <f>'27. rMCZ specific costs'!$S$70</f>
        <v>0</v>
      </c>
      <c r="T431" s="527">
        <f>'27. rMCZ specific costs'!$S$70</f>
        <v>0</v>
      </c>
      <c r="U431" s="527">
        <f>'27. rMCZ specific costs'!$S$70</f>
        <v>0</v>
      </c>
      <c r="V431" s="527">
        <f>'27. rMCZ specific costs'!$S$70</f>
        <v>0</v>
      </c>
      <c r="W431" s="543">
        <f>SUM(C431:V431)</f>
        <v>0</v>
      </c>
      <c r="X431" s="528">
        <f>W431/20</f>
        <v>0</v>
      </c>
    </row>
    <row r="432" spans="1:24" s="358" customFormat="1">
      <c r="A432" s="126"/>
      <c r="B432" s="567" t="s">
        <v>144</v>
      </c>
      <c r="C432" s="549">
        <f t="shared" ref="C432:X432" si="120">SUM(C430:C431)</f>
        <v>0</v>
      </c>
      <c r="D432" s="549">
        <f t="shared" si="120"/>
        <v>0</v>
      </c>
      <c r="E432" s="549">
        <f t="shared" si="120"/>
        <v>0</v>
      </c>
      <c r="F432" s="549">
        <f t="shared" si="120"/>
        <v>0</v>
      </c>
      <c r="G432" s="549">
        <f t="shared" si="120"/>
        <v>0</v>
      </c>
      <c r="H432" s="549">
        <f t="shared" si="120"/>
        <v>0</v>
      </c>
      <c r="I432" s="549">
        <f t="shared" si="120"/>
        <v>0</v>
      </c>
      <c r="J432" s="549">
        <f t="shared" si="120"/>
        <v>0</v>
      </c>
      <c r="K432" s="549">
        <f t="shared" si="120"/>
        <v>0</v>
      </c>
      <c r="L432" s="549">
        <f t="shared" si="120"/>
        <v>0</v>
      </c>
      <c r="M432" s="549">
        <f t="shared" si="120"/>
        <v>0</v>
      </c>
      <c r="N432" s="549">
        <f t="shared" si="120"/>
        <v>0</v>
      </c>
      <c r="O432" s="549">
        <f t="shared" si="120"/>
        <v>0</v>
      </c>
      <c r="P432" s="549">
        <f t="shared" si="120"/>
        <v>0</v>
      </c>
      <c r="Q432" s="549">
        <f t="shared" si="120"/>
        <v>0</v>
      </c>
      <c r="R432" s="549">
        <f t="shared" si="120"/>
        <v>0</v>
      </c>
      <c r="S432" s="549">
        <f t="shared" si="120"/>
        <v>0</v>
      </c>
      <c r="T432" s="549">
        <f t="shared" si="120"/>
        <v>0</v>
      </c>
      <c r="U432" s="549">
        <f t="shared" si="120"/>
        <v>0</v>
      </c>
      <c r="V432" s="549">
        <f t="shared" si="120"/>
        <v>0</v>
      </c>
      <c r="W432" s="544">
        <f t="shared" si="120"/>
        <v>0</v>
      </c>
      <c r="X432" s="131">
        <f t="shared" si="120"/>
        <v>0</v>
      </c>
    </row>
    <row r="433" spans="1:24" s="358" customFormat="1">
      <c r="A433" s="129"/>
      <c r="B433" s="472" t="s">
        <v>146</v>
      </c>
      <c r="C433" s="530">
        <v>0.96618357487922713</v>
      </c>
      <c r="D433" s="530">
        <v>0.93351070036640305</v>
      </c>
      <c r="E433" s="530">
        <v>0.90194270566802237</v>
      </c>
      <c r="F433" s="530">
        <v>0.87144222769857238</v>
      </c>
      <c r="G433" s="530">
        <v>0.84197316685852419</v>
      </c>
      <c r="H433" s="530">
        <v>0.81350064430775282</v>
      </c>
      <c r="I433" s="530">
        <v>0.78599096068381913</v>
      </c>
      <c r="J433" s="530">
        <v>0.75941155621625056</v>
      </c>
      <c r="K433" s="530">
        <v>0.73373097218961414</v>
      </c>
      <c r="L433" s="530">
        <v>0.70891881370977217</v>
      </c>
      <c r="M433" s="530">
        <v>0.68494571372924851</v>
      </c>
      <c r="N433" s="530">
        <v>0.66178329828912896</v>
      </c>
      <c r="O433" s="530">
        <v>0.63940415293635666</v>
      </c>
      <c r="P433" s="530">
        <v>0.61778179027667302</v>
      </c>
      <c r="Q433" s="530">
        <v>0.59689061862480497</v>
      </c>
      <c r="R433" s="530">
        <v>0.57670591171478747</v>
      </c>
      <c r="S433" s="530">
        <v>0.55720377943457733</v>
      </c>
      <c r="T433" s="530">
        <v>0.53836113955031628</v>
      </c>
      <c r="U433" s="530">
        <v>0.52015569038677911</v>
      </c>
      <c r="V433" s="530">
        <v>0.50256588443167061</v>
      </c>
      <c r="W433" s="543"/>
      <c r="X433" s="531"/>
    </row>
    <row r="434" spans="1:24" s="358" customFormat="1">
      <c r="A434" s="135"/>
      <c r="B434" s="568" t="s">
        <v>1069</v>
      </c>
      <c r="C434" s="136">
        <f t="shared" ref="C434:V434" si="121">C433*C432</f>
        <v>0</v>
      </c>
      <c r="D434" s="136">
        <f t="shared" si="121"/>
        <v>0</v>
      </c>
      <c r="E434" s="136">
        <f t="shared" si="121"/>
        <v>0</v>
      </c>
      <c r="F434" s="136">
        <f t="shared" si="121"/>
        <v>0</v>
      </c>
      <c r="G434" s="136">
        <f t="shared" si="121"/>
        <v>0</v>
      </c>
      <c r="H434" s="136">
        <f t="shared" si="121"/>
        <v>0</v>
      </c>
      <c r="I434" s="136">
        <f t="shared" si="121"/>
        <v>0</v>
      </c>
      <c r="J434" s="136">
        <f t="shared" si="121"/>
        <v>0</v>
      </c>
      <c r="K434" s="136">
        <f t="shared" si="121"/>
        <v>0</v>
      </c>
      <c r="L434" s="136">
        <f t="shared" si="121"/>
        <v>0</v>
      </c>
      <c r="M434" s="136">
        <f t="shared" si="121"/>
        <v>0</v>
      </c>
      <c r="N434" s="136">
        <f t="shared" si="121"/>
        <v>0</v>
      </c>
      <c r="O434" s="136">
        <f t="shared" si="121"/>
        <v>0</v>
      </c>
      <c r="P434" s="136">
        <f t="shared" si="121"/>
        <v>0</v>
      </c>
      <c r="Q434" s="136">
        <f t="shared" si="121"/>
        <v>0</v>
      </c>
      <c r="R434" s="136">
        <f t="shared" si="121"/>
        <v>0</v>
      </c>
      <c r="S434" s="136">
        <f t="shared" si="121"/>
        <v>0</v>
      </c>
      <c r="T434" s="136">
        <f t="shared" si="121"/>
        <v>0</v>
      </c>
      <c r="U434" s="136">
        <f t="shared" si="121"/>
        <v>0</v>
      </c>
      <c r="V434" s="136">
        <f t="shared" si="121"/>
        <v>0</v>
      </c>
      <c r="W434" s="564">
        <f>SUM(C434:V434)</f>
        <v>0</v>
      </c>
      <c r="X434" s="137"/>
    </row>
    <row r="435" spans="1:24" s="358" customFormat="1">
      <c r="A435" s="129" t="s">
        <v>387</v>
      </c>
      <c r="B435" s="138"/>
      <c r="C435" s="132"/>
      <c r="D435" s="132"/>
      <c r="E435" s="132"/>
      <c r="F435" s="132"/>
      <c r="G435" s="132"/>
      <c r="H435" s="132"/>
      <c r="I435" s="132"/>
      <c r="J435" s="132"/>
      <c r="K435" s="132"/>
      <c r="L435" s="132"/>
      <c r="M435" s="132"/>
      <c r="N435" s="132"/>
      <c r="O435" s="132"/>
      <c r="P435" s="132"/>
      <c r="Q435" s="132"/>
      <c r="R435" s="132"/>
      <c r="S435" s="132"/>
      <c r="T435" s="132"/>
      <c r="U435" s="132"/>
      <c r="V435" s="132"/>
      <c r="W435" s="544"/>
      <c r="X435" s="131"/>
    </row>
    <row r="436" spans="1:24" s="358" customFormat="1" ht="27.75" customHeight="1">
      <c r="A436" s="254" t="s">
        <v>543</v>
      </c>
      <c r="B436" s="138"/>
      <c r="C436" s="132"/>
      <c r="D436" s="132"/>
      <c r="E436" s="132"/>
      <c r="F436" s="132"/>
      <c r="G436" s="132"/>
      <c r="H436" s="132"/>
      <c r="I436" s="132"/>
      <c r="J436" s="132"/>
      <c r="K436" s="132"/>
      <c r="L436" s="132"/>
      <c r="M436" s="132"/>
      <c r="N436" s="132"/>
      <c r="O436" s="132"/>
      <c r="P436" s="132"/>
      <c r="Q436" s="132"/>
      <c r="R436" s="132"/>
      <c r="S436" s="132"/>
      <c r="T436" s="132"/>
      <c r="U436" s="132"/>
      <c r="V436" s="132"/>
      <c r="W436" s="544"/>
      <c r="X436" s="131"/>
    </row>
    <row r="437" spans="1:24" s="358" customFormat="1">
      <c r="A437" s="126"/>
      <c r="B437" s="134" t="s">
        <v>207</v>
      </c>
      <c r="C437" s="527">
        <f>'27. rMCZ specific costs'!R71</f>
        <v>4.5439999999999994E-3</v>
      </c>
      <c r="D437" s="527">
        <v>0</v>
      </c>
      <c r="E437" s="527">
        <v>0</v>
      </c>
      <c r="F437" s="527">
        <v>0</v>
      </c>
      <c r="G437" s="527">
        <v>0</v>
      </c>
      <c r="H437" s="527">
        <v>0</v>
      </c>
      <c r="I437" s="527">
        <v>0</v>
      </c>
      <c r="J437" s="527">
        <v>0</v>
      </c>
      <c r="K437" s="527">
        <v>0</v>
      </c>
      <c r="L437" s="527">
        <v>0</v>
      </c>
      <c r="M437" s="527">
        <v>0</v>
      </c>
      <c r="N437" s="527">
        <v>0</v>
      </c>
      <c r="O437" s="527">
        <v>0</v>
      </c>
      <c r="P437" s="527">
        <v>0</v>
      </c>
      <c r="Q437" s="527">
        <v>0</v>
      </c>
      <c r="R437" s="527">
        <v>0</v>
      </c>
      <c r="S437" s="527">
        <v>0</v>
      </c>
      <c r="T437" s="527">
        <v>0</v>
      </c>
      <c r="U437" s="527">
        <v>0</v>
      </c>
      <c r="V437" s="527">
        <v>0</v>
      </c>
      <c r="W437" s="543">
        <f>SUM(C437:V437)</f>
        <v>4.5439999999999994E-3</v>
      </c>
      <c r="X437" s="528">
        <f>W437/20</f>
        <v>2.2719999999999997E-4</v>
      </c>
    </row>
    <row r="438" spans="1:24" s="358" customFormat="1">
      <c r="A438" s="126"/>
      <c r="B438" s="134" t="s">
        <v>208</v>
      </c>
      <c r="C438" s="527">
        <f>'27. rMCZ specific costs'!$S$71</f>
        <v>6.6883100000000003E-3</v>
      </c>
      <c r="D438" s="527">
        <f>'27. rMCZ specific costs'!$S$71</f>
        <v>6.6883100000000003E-3</v>
      </c>
      <c r="E438" s="527">
        <f>'27. rMCZ specific costs'!$S$71</f>
        <v>6.6883100000000003E-3</v>
      </c>
      <c r="F438" s="527">
        <f>'27. rMCZ specific costs'!$S$71</f>
        <v>6.6883100000000003E-3</v>
      </c>
      <c r="G438" s="527">
        <f>'27. rMCZ specific costs'!$S$71</f>
        <v>6.6883100000000003E-3</v>
      </c>
      <c r="H438" s="527">
        <f>'27. rMCZ specific costs'!$S$71</f>
        <v>6.6883100000000003E-3</v>
      </c>
      <c r="I438" s="527">
        <f>'27. rMCZ specific costs'!$S$71</f>
        <v>6.6883100000000003E-3</v>
      </c>
      <c r="J438" s="527">
        <f>'27. rMCZ specific costs'!$S$71</f>
        <v>6.6883100000000003E-3</v>
      </c>
      <c r="K438" s="527">
        <f>'27. rMCZ specific costs'!$S$71</f>
        <v>6.6883100000000003E-3</v>
      </c>
      <c r="L438" s="527">
        <f>'27. rMCZ specific costs'!$S$71</f>
        <v>6.6883100000000003E-3</v>
      </c>
      <c r="M438" s="527">
        <f>'27. rMCZ specific costs'!$S$71</f>
        <v>6.6883100000000003E-3</v>
      </c>
      <c r="N438" s="527">
        <f>'27. rMCZ specific costs'!$S$71</f>
        <v>6.6883100000000003E-3</v>
      </c>
      <c r="O438" s="527">
        <f>'27. rMCZ specific costs'!$S$71</f>
        <v>6.6883100000000003E-3</v>
      </c>
      <c r="P438" s="527">
        <f>'27. rMCZ specific costs'!$S$71</f>
        <v>6.6883100000000003E-3</v>
      </c>
      <c r="Q438" s="527">
        <f>'27. rMCZ specific costs'!$S$71</f>
        <v>6.6883100000000003E-3</v>
      </c>
      <c r="R438" s="527">
        <f>'27. rMCZ specific costs'!$S$71</f>
        <v>6.6883100000000003E-3</v>
      </c>
      <c r="S438" s="527">
        <f>'27. rMCZ specific costs'!$S$71</f>
        <v>6.6883100000000003E-3</v>
      </c>
      <c r="T438" s="527">
        <f>'27. rMCZ specific costs'!$S$71</f>
        <v>6.6883100000000003E-3</v>
      </c>
      <c r="U438" s="527">
        <f>'27. rMCZ specific costs'!$S$71</f>
        <v>6.6883100000000003E-3</v>
      </c>
      <c r="V438" s="527">
        <f>'27. rMCZ specific costs'!$S$71</f>
        <v>6.6883100000000003E-3</v>
      </c>
      <c r="W438" s="543">
        <f>SUM(C438:V438)</f>
        <v>0.13376620000000003</v>
      </c>
      <c r="X438" s="528">
        <f>W438/20</f>
        <v>6.6883100000000011E-3</v>
      </c>
    </row>
    <row r="439" spans="1:24" s="358" customFormat="1">
      <c r="A439" s="126"/>
      <c r="B439" s="567" t="s">
        <v>144</v>
      </c>
      <c r="C439" s="549">
        <f t="shared" ref="C439:X439" si="122">SUM(C437:C438)</f>
        <v>1.1232309999999999E-2</v>
      </c>
      <c r="D439" s="549">
        <f t="shared" si="122"/>
        <v>6.6883100000000003E-3</v>
      </c>
      <c r="E439" s="549">
        <f t="shared" si="122"/>
        <v>6.6883100000000003E-3</v>
      </c>
      <c r="F439" s="549">
        <f t="shared" si="122"/>
        <v>6.6883100000000003E-3</v>
      </c>
      <c r="G439" s="549">
        <f t="shared" si="122"/>
        <v>6.6883100000000003E-3</v>
      </c>
      <c r="H439" s="549">
        <f t="shared" si="122"/>
        <v>6.6883100000000003E-3</v>
      </c>
      <c r="I439" s="549">
        <f t="shared" si="122"/>
        <v>6.6883100000000003E-3</v>
      </c>
      <c r="J439" s="549">
        <f t="shared" si="122"/>
        <v>6.6883100000000003E-3</v>
      </c>
      <c r="K439" s="549">
        <f t="shared" si="122"/>
        <v>6.6883100000000003E-3</v>
      </c>
      <c r="L439" s="549">
        <f t="shared" si="122"/>
        <v>6.6883100000000003E-3</v>
      </c>
      <c r="M439" s="549">
        <f t="shared" si="122"/>
        <v>6.6883100000000003E-3</v>
      </c>
      <c r="N439" s="549">
        <f t="shared" si="122"/>
        <v>6.6883100000000003E-3</v>
      </c>
      <c r="O439" s="549">
        <f t="shared" si="122"/>
        <v>6.6883100000000003E-3</v>
      </c>
      <c r="P439" s="549">
        <f t="shared" si="122"/>
        <v>6.6883100000000003E-3</v>
      </c>
      <c r="Q439" s="549">
        <f t="shared" si="122"/>
        <v>6.6883100000000003E-3</v>
      </c>
      <c r="R439" s="549">
        <f t="shared" si="122"/>
        <v>6.6883100000000003E-3</v>
      </c>
      <c r="S439" s="549">
        <f t="shared" si="122"/>
        <v>6.6883100000000003E-3</v>
      </c>
      <c r="T439" s="549">
        <f t="shared" si="122"/>
        <v>6.6883100000000003E-3</v>
      </c>
      <c r="U439" s="549">
        <f t="shared" si="122"/>
        <v>6.6883100000000003E-3</v>
      </c>
      <c r="V439" s="549">
        <f t="shared" si="122"/>
        <v>6.6883100000000003E-3</v>
      </c>
      <c r="W439" s="544">
        <f t="shared" si="122"/>
        <v>0.13831020000000002</v>
      </c>
      <c r="X439" s="131">
        <f t="shared" si="122"/>
        <v>6.9155100000000014E-3</v>
      </c>
    </row>
    <row r="440" spans="1:24" s="358" customFormat="1">
      <c r="A440" s="129"/>
      <c r="B440" s="472" t="s">
        <v>146</v>
      </c>
      <c r="C440" s="530">
        <v>0.96618357487922713</v>
      </c>
      <c r="D440" s="530">
        <v>0.93351070036640305</v>
      </c>
      <c r="E440" s="530">
        <v>0.90194270566802237</v>
      </c>
      <c r="F440" s="530">
        <v>0.87144222769857238</v>
      </c>
      <c r="G440" s="530">
        <v>0.84197316685852419</v>
      </c>
      <c r="H440" s="530">
        <v>0.81350064430775282</v>
      </c>
      <c r="I440" s="530">
        <v>0.78599096068381913</v>
      </c>
      <c r="J440" s="530">
        <v>0.75941155621625056</v>
      </c>
      <c r="K440" s="530">
        <v>0.73373097218961414</v>
      </c>
      <c r="L440" s="530">
        <v>0.70891881370977217</v>
      </c>
      <c r="M440" s="530">
        <v>0.68494571372924851</v>
      </c>
      <c r="N440" s="530">
        <v>0.66178329828912896</v>
      </c>
      <c r="O440" s="530">
        <v>0.63940415293635666</v>
      </c>
      <c r="P440" s="530">
        <v>0.61778179027667302</v>
      </c>
      <c r="Q440" s="530">
        <v>0.59689061862480497</v>
      </c>
      <c r="R440" s="530">
        <v>0.57670591171478747</v>
      </c>
      <c r="S440" s="530">
        <v>0.55720377943457733</v>
      </c>
      <c r="T440" s="530">
        <v>0.53836113955031628</v>
      </c>
      <c r="U440" s="530">
        <v>0.52015569038677911</v>
      </c>
      <c r="V440" s="530">
        <v>0.50256588443167061</v>
      </c>
      <c r="W440" s="543"/>
      <c r="X440" s="531"/>
    </row>
    <row r="441" spans="1:24" s="358" customFormat="1">
      <c r="A441" s="135"/>
      <c r="B441" s="568" t="s">
        <v>1069</v>
      </c>
      <c r="C441" s="136">
        <f t="shared" ref="C441:V441" si="123">C440*C439</f>
        <v>1.085247342995169E-2</v>
      </c>
      <c r="D441" s="136">
        <f t="shared" si="123"/>
        <v>6.2436089523676174E-3</v>
      </c>
      <c r="E441" s="136">
        <f t="shared" si="123"/>
        <v>6.0324724177464907E-3</v>
      </c>
      <c r="F441" s="136">
        <f t="shared" si="123"/>
        <v>5.8284757659386385E-3</v>
      </c>
      <c r="G441" s="136">
        <f t="shared" si="123"/>
        <v>5.6313775516315364E-3</v>
      </c>
      <c r="H441" s="136">
        <f t="shared" si="123"/>
        <v>5.4409444943299863E-3</v>
      </c>
      <c r="I441" s="136">
        <f t="shared" si="123"/>
        <v>5.2569512022511942E-3</v>
      </c>
      <c r="J441" s="136">
        <f t="shared" si="123"/>
        <v>5.0791799055567109E-3</v>
      </c>
      <c r="K441" s="136">
        <f t="shared" si="123"/>
        <v>4.9074201986055183E-3</v>
      </c>
      <c r="L441" s="136">
        <f t="shared" si="123"/>
        <v>4.7414687909232067E-3</v>
      </c>
      <c r="M441" s="136">
        <f t="shared" si="123"/>
        <v>4.5811292665924701E-3</v>
      </c>
      <c r="N441" s="136">
        <f t="shared" si="123"/>
        <v>4.426211851780164E-3</v>
      </c>
      <c r="O441" s="136">
        <f t="shared" si="123"/>
        <v>4.276533190125764E-3</v>
      </c>
      <c r="P441" s="136">
        <f t="shared" si="123"/>
        <v>4.1319161257253748E-3</v>
      </c>
      <c r="Q441" s="136">
        <f t="shared" si="123"/>
        <v>3.9921894934544693E-3</v>
      </c>
      <c r="R441" s="136">
        <f t="shared" si="123"/>
        <v>3.8571879163811305E-3</v>
      </c>
      <c r="S441" s="136">
        <f t="shared" si="123"/>
        <v>3.726751610030078E-3</v>
      </c>
      <c r="T441" s="136">
        <f t="shared" si="123"/>
        <v>3.6007261932657761E-3</v>
      </c>
      <c r="U441" s="136">
        <f t="shared" si="123"/>
        <v>3.4789625055707987E-3</v>
      </c>
      <c r="V441" s="136">
        <f t="shared" si="123"/>
        <v>3.361316430503187E-3</v>
      </c>
      <c r="W441" s="564">
        <f>SUM(C441:V441)</f>
        <v>9.9447297292731801E-2</v>
      </c>
      <c r="X441" s="137"/>
    </row>
    <row r="442" spans="1:24" s="358" customFormat="1">
      <c r="A442" s="129" t="s">
        <v>387</v>
      </c>
      <c r="B442" s="138"/>
      <c r="C442" s="132"/>
      <c r="D442" s="132"/>
      <c r="E442" s="132"/>
      <c r="F442" s="132"/>
      <c r="G442" s="132"/>
      <c r="H442" s="132"/>
      <c r="I442" s="132"/>
      <c r="J442" s="132"/>
      <c r="K442" s="132"/>
      <c r="L442" s="132"/>
      <c r="M442" s="132"/>
      <c r="N442" s="132"/>
      <c r="O442" s="132"/>
      <c r="P442" s="132"/>
      <c r="Q442" s="132"/>
      <c r="R442" s="132"/>
      <c r="S442" s="132"/>
      <c r="T442" s="132"/>
      <c r="U442" s="132"/>
      <c r="V442" s="132"/>
      <c r="W442" s="544"/>
      <c r="X442" s="131"/>
    </row>
    <row r="443" spans="1:24" s="358" customFormat="1">
      <c r="A443" s="254" t="s">
        <v>541</v>
      </c>
      <c r="B443" s="138"/>
      <c r="C443" s="132"/>
      <c r="D443" s="132"/>
      <c r="E443" s="132"/>
      <c r="F443" s="132"/>
      <c r="G443" s="132"/>
      <c r="H443" s="132"/>
      <c r="I443" s="132"/>
      <c r="J443" s="132"/>
      <c r="K443" s="132"/>
      <c r="L443" s="132"/>
      <c r="M443" s="132"/>
      <c r="N443" s="132"/>
      <c r="O443" s="132"/>
      <c r="P443" s="132"/>
      <c r="Q443" s="132"/>
      <c r="R443" s="132"/>
      <c r="S443" s="132"/>
      <c r="T443" s="132"/>
      <c r="U443" s="132"/>
      <c r="V443" s="132"/>
      <c r="W443" s="544"/>
      <c r="X443" s="131"/>
    </row>
    <row r="444" spans="1:24" s="358" customFormat="1">
      <c r="A444" s="126"/>
      <c r="B444" s="134" t="s">
        <v>207</v>
      </c>
      <c r="C444" s="527">
        <f>'27. rMCZ specific costs'!R72</f>
        <v>5.1143500000000001E-2</v>
      </c>
      <c r="D444" s="527">
        <v>0</v>
      </c>
      <c r="E444" s="527">
        <v>0</v>
      </c>
      <c r="F444" s="527">
        <v>0</v>
      </c>
      <c r="G444" s="527">
        <v>0</v>
      </c>
      <c r="H444" s="527">
        <v>0</v>
      </c>
      <c r="I444" s="527">
        <v>0</v>
      </c>
      <c r="J444" s="527">
        <v>0</v>
      </c>
      <c r="K444" s="527">
        <v>0</v>
      </c>
      <c r="L444" s="527">
        <v>0</v>
      </c>
      <c r="M444" s="527">
        <v>0</v>
      </c>
      <c r="N444" s="527">
        <v>0</v>
      </c>
      <c r="O444" s="527">
        <v>0</v>
      </c>
      <c r="P444" s="527">
        <v>0</v>
      </c>
      <c r="Q444" s="527">
        <v>0</v>
      </c>
      <c r="R444" s="527">
        <v>0</v>
      </c>
      <c r="S444" s="527">
        <v>0</v>
      </c>
      <c r="T444" s="527">
        <v>0</v>
      </c>
      <c r="U444" s="527">
        <v>0</v>
      </c>
      <c r="V444" s="527">
        <v>0</v>
      </c>
      <c r="W444" s="543">
        <f>SUM(C444:V444)</f>
        <v>5.1143500000000001E-2</v>
      </c>
      <c r="X444" s="528">
        <f>W444/20</f>
        <v>2.5571750000000001E-3</v>
      </c>
    </row>
    <row r="445" spans="1:24" s="358" customFormat="1">
      <c r="A445" s="126"/>
      <c r="B445" s="134" t="s">
        <v>208</v>
      </c>
      <c r="C445" s="527">
        <f>'27. rMCZ specific costs'!$S$72</f>
        <v>2.2887499999999998E-2</v>
      </c>
      <c r="D445" s="527">
        <f>'27. rMCZ specific costs'!$S$72</f>
        <v>2.2887499999999998E-2</v>
      </c>
      <c r="E445" s="527">
        <f>'27. rMCZ specific costs'!$S$72</f>
        <v>2.2887499999999998E-2</v>
      </c>
      <c r="F445" s="527">
        <f>'27. rMCZ specific costs'!$S$72</f>
        <v>2.2887499999999998E-2</v>
      </c>
      <c r="G445" s="527">
        <f>'27. rMCZ specific costs'!$S$72</f>
        <v>2.2887499999999998E-2</v>
      </c>
      <c r="H445" s="527">
        <f>'27. rMCZ specific costs'!$S$72</f>
        <v>2.2887499999999998E-2</v>
      </c>
      <c r="I445" s="527">
        <f>'27. rMCZ specific costs'!$S$72</f>
        <v>2.2887499999999998E-2</v>
      </c>
      <c r="J445" s="527">
        <f>'27. rMCZ specific costs'!$S$72</f>
        <v>2.2887499999999998E-2</v>
      </c>
      <c r="K445" s="527">
        <f>'27. rMCZ specific costs'!$S$72</f>
        <v>2.2887499999999998E-2</v>
      </c>
      <c r="L445" s="527">
        <f>'27. rMCZ specific costs'!$S$72</f>
        <v>2.2887499999999998E-2</v>
      </c>
      <c r="M445" s="527">
        <f>'27. rMCZ specific costs'!$S$72</f>
        <v>2.2887499999999998E-2</v>
      </c>
      <c r="N445" s="527">
        <f>'27. rMCZ specific costs'!$S$72</f>
        <v>2.2887499999999998E-2</v>
      </c>
      <c r="O445" s="527">
        <f>'27. rMCZ specific costs'!$S$72</f>
        <v>2.2887499999999998E-2</v>
      </c>
      <c r="P445" s="527">
        <f>'27. rMCZ specific costs'!$S$72</f>
        <v>2.2887499999999998E-2</v>
      </c>
      <c r="Q445" s="527">
        <f>'27. rMCZ specific costs'!$S$72</f>
        <v>2.2887499999999998E-2</v>
      </c>
      <c r="R445" s="527">
        <f>'27. rMCZ specific costs'!$S$72</f>
        <v>2.2887499999999998E-2</v>
      </c>
      <c r="S445" s="527">
        <f>'27. rMCZ specific costs'!$S$72</f>
        <v>2.2887499999999998E-2</v>
      </c>
      <c r="T445" s="527">
        <f>'27. rMCZ specific costs'!$S$72</f>
        <v>2.2887499999999998E-2</v>
      </c>
      <c r="U445" s="527">
        <f>'27. rMCZ specific costs'!$S$72</f>
        <v>2.2887499999999998E-2</v>
      </c>
      <c r="V445" s="527">
        <f>'27. rMCZ specific costs'!$S$72</f>
        <v>2.2887499999999998E-2</v>
      </c>
      <c r="W445" s="543">
        <f>SUM(C445:V445)</f>
        <v>0.45775000000000005</v>
      </c>
      <c r="X445" s="528">
        <f>W445/20</f>
        <v>2.2887500000000002E-2</v>
      </c>
    </row>
    <row r="446" spans="1:24" s="358" customFormat="1">
      <c r="A446" s="126"/>
      <c r="B446" s="567" t="s">
        <v>144</v>
      </c>
      <c r="C446" s="549">
        <f t="shared" ref="C446:X446" si="124">SUM(C444:C445)</f>
        <v>7.4031E-2</v>
      </c>
      <c r="D446" s="549">
        <f t="shared" si="124"/>
        <v>2.2887499999999998E-2</v>
      </c>
      <c r="E446" s="549">
        <f t="shared" si="124"/>
        <v>2.2887499999999998E-2</v>
      </c>
      <c r="F446" s="549">
        <f t="shared" si="124"/>
        <v>2.2887499999999998E-2</v>
      </c>
      <c r="G446" s="549">
        <f t="shared" si="124"/>
        <v>2.2887499999999998E-2</v>
      </c>
      <c r="H446" s="549">
        <f t="shared" si="124"/>
        <v>2.2887499999999998E-2</v>
      </c>
      <c r="I446" s="549">
        <f t="shared" si="124"/>
        <v>2.2887499999999998E-2</v>
      </c>
      <c r="J446" s="549">
        <f t="shared" si="124"/>
        <v>2.2887499999999998E-2</v>
      </c>
      <c r="K446" s="549">
        <f t="shared" si="124"/>
        <v>2.2887499999999998E-2</v>
      </c>
      <c r="L446" s="549">
        <f t="shared" si="124"/>
        <v>2.2887499999999998E-2</v>
      </c>
      <c r="M446" s="549">
        <f t="shared" si="124"/>
        <v>2.2887499999999998E-2</v>
      </c>
      <c r="N446" s="549">
        <f t="shared" si="124"/>
        <v>2.2887499999999998E-2</v>
      </c>
      <c r="O446" s="549">
        <f t="shared" si="124"/>
        <v>2.2887499999999998E-2</v>
      </c>
      <c r="P446" s="549">
        <f t="shared" si="124"/>
        <v>2.2887499999999998E-2</v>
      </c>
      <c r="Q446" s="549">
        <f t="shared" si="124"/>
        <v>2.2887499999999998E-2</v>
      </c>
      <c r="R446" s="549">
        <f t="shared" si="124"/>
        <v>2.2887499999999998E-2</v>
      </c>
      <c r="S446" s="549">
        <f t="shared" si="124"/>
        <v>2.2887499999999998E-2</v>
      </c>
      <c r="T446" s="549">
        <f t="shared" si="124"/>
        <v>2.2887499999999998E-2</v>
      </c>
      <c r="U446" s="549">
        <f t="shared" si="124"/>
        <v>2.2887499999999998E-2</v>
      </c>
      <c r="V446" s="549">
        <f t="shared" si="124"/>
        <v>2.2887499999999998E-2</v>
      </c>
      <c r="W446" s="544">
        <f t="shared" si="124"/>
        <v>0.5088935</v>
      </c>
      <c r="X446" s="131">
        <f t="shared" si="124"/>
        <v>2.5444675E-2</v>
      </c>
    </row>
    <row r="447" spans="1:24" s="358" customFormat="1">
      <c r="A447" s="129"/>
      <c r="B447" s="472" t="s">
        <v>146</v>
      </c>
      <c r="C447" s="530">
        <v>0.96618357487922713</v>
      </c>
      <c r="D447" s="530">
        <v>0.93351070036640305</v>
      </c>
      <c r="E447" s="530">
        <v>0.90194270566802237</v>
      </c>
      <c r="F447" s="530">
        <v>0.87144222769857238</v>
      </c>
      <c r="G447" s="530">
        <v>0.84197316685852419</v>
      </c>
      <c r="H447" s="530">
        <v>0.81350064430775282</v>
      </c>
      <c r="I447" s="530">
        <v>0.78599096068381913</v>
      </c>
      <c r="J447" s="530">
        <v>0.75941155621625056</v>
      </c>
      <c r="K447" s="530">
        <v>0.73373097218961414</v>
      </c>
      <c r="L447" s="530">
        <v>0.70891881370977217</v>
      </c>
      <c r="M447" s="530">
        <v>0.68494571372924851</v>
      </c>
      <c r="N447" s="530">
        <v>0.66178329828912896</v>
      </c>
      <c r="O447" s="530">
        <v>0.63940415293635666</v>
      </c>
      <c r="P447" s="530">
        <v>0.61778179027667302</v>
      </c>
      <c r="Q447" s="530">
        <v>0.59689061862480497</v>
      </c>
      <c r="R447" s="530">
        <v>0.57670591171478747</v>
      </c>
      <c r="S447" s="530">
        <v>0.55720377943457733</v>
      </c>
      <c r="T447" s="530">
        <v>0.53836113955031628</v>
      </c>
      <c r="U447" s="530">
        <v>0.52015569038677911</v>
      </c>
      <c r="V447" s="530">
        <v>0.50256588443167061</v>
      </c>
      <c r="W447" s="543"/>
      <c r="X447" s="531"/>
    </row>
    <row r="448" spans="1:24" s="358" customFormat="1">
      <c r="A448" s="135"/>
      <c r="B448" s="568" t="s">
        <v>1069</v>
      </c>
      <c r="C448" s="136">
        <f t="shared" ref="C448:V448" si="125">C447*C446</f>
        <v>7.1527536231884056E-2</v>
      </c>
      <c r="D448" s="136">
        <f t="shared" si="125"/>
        <v>2.1365726154636049E-2</v>
      </c>
      <c r="E448" s="136">
        <f t="shared" si="125"/>
        <v>2.0643213675976862E-2</v>
      </c>
      <c r="F448" s="136">
        <f t="shared" si="125"/>
        <v>1.9945133986451074E-2</v>
      </c>
      <c r="G448" s="136">
        <f t="shared" si="125"/>
        <v>1.927066085647447E-2</v>
      </c>
      <c r="H448" s="136">
        <f t="shared" si="125"/>
        <v>1.8618995996593692E-2</v>
      </c>
      <c r="I448" s="136">
        <f t="shared" si="125"/>
        <v>1.7989368112650908E-2</v>
      </c>
      <c r="J448" s="136">
        <f t="shared" si="125"/>
        <v>1.7381031992899434E-2</v>
      </c>
      <c r="K448" s="136">
        <f t="shared" si="125"/>
        <v>1.6793267625989792E-2</v>
      </c>
      <c r="L448" s="136">
        <f t="shared" si="125"/>
        <v>1.6225379348782411E-2</v>
      </c>
      <c r="M448" s="136">
        <f t="shared" si="125"/>
        <v>1.5676695022978172E-2</v>
      </c>
      <c r="N448" s="136">
        <f t="shared" si="125"/>
        <v>1.5146565239592439E-2</v>
      </c>
      <c r="O448" s="136">
        <f t="shared" si="125"/>
        <v>1.4634362550330862E-2</v>
      </c>
      <c r="P448" s="136">
        <f t="shared" si="125"/>
        <v>1.4139480724957352E-2</v>
      </c>
      <c r="Q448" s="136">
        <f t="shared" si="125"/>
        <v>1.3661334033775223E-2</v>
      </c>
      <c r="R448" s="136">
        <f t="shared" si="125"/>
        <v>1.3199356554372196E-2</v>
      </c>
      <c r="S448" s="136">
        <f t="shared" si="125"/>
        <v>1.2753001501808888E-2</v>
      </c>
      <c r="T448" s="136">
        <f t="shared" si="125"/>
        <v>1.2321740581457862E-2</v>
      </c>
      <c r="U448" s="136">
        <f t="shared" si="125"/>
        <v>1.1905063363727406E-2</v>
      </c>
      <c r="V448" s="136">
        <f t="shared" si="125"/>
        <v>1.150247667992986E-2</v>
      </c>
      <c r="W448" s="564">
        <f>SUM(C448:V448)</f>
        <v>0.37470039023526908</v>
      </c>
      <c r="X448" s="137"/>
    </row>
    <row r="449" spans="1:24" s="358" customFormat="1">
      <c r="A449" s="129" t="s">
        <v>387</v>
      </c>
      <c r="B449" s="138"/>
      <c r="C449" s="132"/>
      <c r="D449" s="132"/>
      <c r="E449" s="132"/>
      <c r="F449" s="132"/>
      <c r="G449" s="132"/>
      <c r="H449" s="132"/>
      <c r="I449" s="132"/>
      <c r="J449" s="132"/>
      <c r="K449" s="132"/>
      <c r="L449" s="132"/>
      <c r="M449" s="132"/>
      <c r="N449" s="132"/>
      <c r="O449" s="132"/>
      <c r="P449" s="132"/>
      <c r="Q449" s="132"/>
      <c r="R449" s="132"/>
      <c r="S449" s="132"/>
      <c r="T449" s="132"/>
      <c r="U449" s="132"/>
      <c r="V449" s="132"/>
      <c r="W449" s="544"/>
      <c r="X449" s="131"/>
    </row>
    <row r="450" spans="1:24" s="358" customFormat="1" ht="25.5">
      <c r="A450" s="254" t="s">
        <v>759</v>
      </c>
      <c r="B450" s="138"/>
      <c r="C450" s="132"/>
      <c r="D450" s="132"/>
      <c r="E450" s="132"/>
      <c r="F450" s="132"/>
      <c r="G450" s="132"/>
      <c r="H450" s="132"/>
      <c r="I450" s="132"/>
      <c r="J450" s="132"/>
      <c r="K450" s="132"/>
      <c r="L450" s="132"/>
      <c r="M450" s="132"/>
      <c r="N450" s="132"/>
      <c r="O450" s="132"/>
      <c r="P450" s="132"/>
      <c r="Q450" s="132"/>
      <c r="R450" s="132"/>
      <c r="S450" s="132"/>
      <c r="T450" s="132"/>
      <c r="U450" s="132"/>
      <c r="V450" s="132"/>
      <c r="W450" s="544"/>
      <c r="X450" s="131"/>
    </row>
    <row r="451" spans="1:24" s="358" customFormat="1">
      <c r="A451" s="126"/>
      <c r="B451" s="134" t="s">
        <v>207</v>
      </c>
      <c r="C451" s="527">
        <f>'27. rMCZ specific costs'!R73</f>
        <v>7.0351999999999998E-2</v>
      </c>
      <c r="D451" s="527">
        <v>0</v>
      </c>
      <c r="E451" s="527">
        <v>0</v>
      </c>
      <c r="F451" s="527">
        <v>0</v>
      </c>
      <c r="G451" s="527">
        <v>0</v>
      </c>
      <c r="H451" s="527">
        <v>0</v>
      </c>
      <c r="I451" s="527">
        <v>0</v>
      </c>
      <c r="J451" s="527">
        <v>0</v>
      </c>
      <c r="K451" s="527">
        <v>0</v>
      </c>
      <c r="L451" s="527">
        <v>0</v>
      </c>
      <c r="M451" s="527">
        <v>0</v>
      </c>
      <c r="N451" s="527">
        <v>0</v>
      </c>
      <c r="O451" s="527">
        <v>0</v>
      </c>
      <c r="P451" s="527">
        <v>0</v>
      </c>
      <c r="Q451" s="527">
        <v>0</v>
      </c>
      <c r="R451" s="527">
        <v>0</v>
      </c>
      <c r="S451" s="527">
        <v>0</v>
      </c>
      <c r="T451" s="527">
        <v>0</v>
      </c>
      <c r="U451" s="527">
        <v>0</v>
      </c>
      <c r="V451" s="527">
        <v>0</v>
      </c>
      <c r="W451" s="543">
        <f>SUM(C451:V451)</f>
        <v>7.0351999999999998E-2</v>
      </c>
      <c r="X451" s="528">
        <f>W451/20</f>
        <v>3.5176000000000001E-3</v>
      </c>
    </row>
    <row r="452" spans="1:24" s="358" customFormat="1">
      <c r="A452" s="126"/>
      <c r="B452" s="134" t="s">
        <v>208</v>
      </c>
      <c r="C452" s="527">
        <f>'27. rMCZ specific costs'!$S$73</f>
        <v>2.9575810000000001E-2</v>
      </c>
      <c r="D452" s="527">
        <f>'27. rMCZ specific costs'!$S$73</f>
        <v>2.9575810000000001E-2</v>
      </c>
      <c r="E452" s="527">
        <f>'27. rMCZ specific costs'!$S$73</f>
        <v>2.9575810000000001E-2</v>
      </c>
      <c r="F452" s="527">
        <f>'27. rMCZ specific costs'!$S$73</f>
        <v>2.9575810000000001E-2</v>
      </c>
      <c r="G452" s="527">
        <f>'27. rMCZ specific costs'!$S$73</f>
        <v>2.9575810000000001E-2</v>
      </c>
      <c r="H452" s="527">
        <f>'27. rMCZ specific costs'!$S$73</f>
        <v>2.9575810000000001E-2</v>
      </c>
      <c r="I452" s="527">
        <f>'27. rMCZ specific costs'!$S$73</f>
        <v>2.9575810000000001E-2</v>
      </c>
      <c r="J452" s="527">
        <f>'27. rMCZ specific costs'!$S$73</f>
        <v>2.9575810000000001E-2</v>
      </c>
      <c r="K452" s="527">
        <f>'27. rMCZ specific costs'!$S$73</f>
        <v>2.9575810000000001E-2</v>
      </c>
      <c r="L452" s="527">
        <f>'27. rMCZ specific costs'!$S$73</f>
        <v>2.9575810000000001E-2</v>
      </c>
      <c r="M452" s="527">
        <f>'27. rMCZ specific costs'!$S$73</f>
        <v>2.9575810000000001E-2</v>
      </c>
      <c r="N452" s="527">
        <f>'27. rMCZ specific costs'!$S$73</f>
        <v>2.9575810000000001E-2</v>
      </c>
      <c r="O452" s="527">
        <f>'27. rMCZ specific costs'!$S$73</f>
        <v>2.9575810000000001E-2</v>
      </c>
      <c r="P452" s="527">
        <f>'27. rMCZ specific costs'!$S$73</f>
        <v>2.9575810000000001E-2</v>
      </c>
      <c r="Q452" s="527">
        <f>'27. rMCZ specific costs'!$S$73</f>
        <v>2.9575810000000001E-2</v>
      </c>
      <c r="R452" s="527">
        <f>'27. rMCZ specific costs'!$S$73</f>
        <v>2.9575810000000001E-2</v>
      </c>
      <c r="S452" s="527">
        <f>'27. rMCZ specific costs'!$S$73</f>
        <v>2.9575810000000001E-2</v>
      </c>
      <c r="T452" s="527">
        <f>'27. rMCZ specific costs'!$S$73</f>
        <v>2.9575810000000001E-2</v>
      </c>
      <c r="U452" s="527">
        <f>'27. rMCZ specific costs'!$S$73</f>
        <v>2.9575810000000001E-2</v>
      </c>
      <c r="V452" s="527">
        <f>'27. rMCZ specific costs'!$S$73</f>
        <v>2.9575810000000001E-2</v>
      </c>
      <c r="W452" s="543">
        <f>SUM(C452:V452)</f>
        <v>0.59151619999999983</v>
      </c>
      <c r="X452" s="528">
        <f>W452/20</f>
        <v>2.9575809999999991E-2</v>
      </c>
    </row>
    <row r="453" spans="1:24" s="358" customFormat="1">
      <c r="A453" s="126"/>
      <c r="B453" s="567" t="s">
        <v>144</v>
      </c>
      <c r="C453" s="549">
        <f t="shared" ref="C453:X453" si="126">SUM(C451:C452)</f>
        <v>9.9927810000000006E-2</v>
      </c>
      <c r="D453" s="549">
        <f t="shared" si="126"/>
        <v>2.9575810000000001E-2</v>
      </c>
      <c r="E453" s="549">
        <f t="shared" si="126"/>
        <v>2.9575810000000001E-2</v>
      </c>
      <c r="F453" s="549">
        <f t="shared" si="126"/>
        <v>2.9575810000000001E-2</v>
      </c>
      <c r="G453" s="549">
        <f t="shared" si="126"/>
        <v>2.9575810000000001E-2</v>
      </c>
      <c r="H453" s="549">
        <f t="shared" si="126"/>
        <v>2.9575810000000001E-2</v>
      </c>
      <c r="I453" s="549">
        <f t="shared" si="126"/>
        <v>2.9575810000000001E-2</v>
      </c>
      <c r="J453" s="549">
        <f t="shared" si="126"/>
        <v>2.9575810000000001E-2</v>
      </c>
      <c r="K453" s="549">
        <f t="shared" si="126"/>
        <v>2.9575810000000001E-2</v>
      </c>
      <c r="L453" s="549">
        <f t="shared" si="126"/>
        <v>2.9575810000000001E-2</v>
      </c>
      <c r="M453" s="549">
        <f t="shared" si="126"/>
        <v>2.9575810000000001E-2</v>
      </c>
      <c r="N453" s="549">
        <f t="shared" si="126"/>
        <v>2.9575810000000001E-2</v>
      </c>
      <c r="O453" s="549">
        <f t="shared" si="126"/>
        <v>2.9575810000000001E-2</v>
      </c>
      <c r="P453" s="549">
        <f t="shared" si="126"/>
        <v>2.9575810000000001E-2</v>
      </c>
      <c r="Q453" s="549">
        <f t="shared" si="126"/>
        <v>2.9575810000000001E-2</v>
      </c>
      <c r="R453" s="549">
        <f t="shared" si="126"/>
        <v>2.9575810000000001E-2</v>
      </c>
      <c r="S453" s="549">
        <f t="shared" si="126"/>
        <v>2.9575810000000001E-2</v>
      </c>
      <c r="T453" s="549">
        <f t="shared" si="126"/>
        <v>2.9575810000000001E-2</v>
      </c>
      <c r="U453" s="549">
        <f t="shared" si="126"/>
        <v>2.9575810000000001E-2</v>
      </c>
      <c r="V453" s="549">
        <f t="shared" si="126"/>
        <v>2.9575810000000001E-2</v>
      </c>
      <c r="W453" s="544">
        <f t="shared" si="126"/>
        <v>0.6618681999999998</v>
      </c>
      <c r="X453" s="131">
        <f t="shared" si="126"/>
        <v>3.309340999999999E-2</v>
      </c>
    </row>
    <row r="454" spans="1:24" s="358" customFormat="1">
      <c r="A454" s="129"/>
      <c r="B454" s="472" t="s">
        <v>146</v>
      </c>
      <c r="C454" s="530">
        <v>0.96618357487922713</v>
      </c>
      <c r="D454" s="530">
        <v>0.93351070036640305</v>
      </c>
      <c r="E454" s="530">
        <v>0.90194270566802237</v>
      </c>
      <c r="F454" s="530">
        <v>0.87144222769857238</v>
      </c>
      <c r="G454" s="530">
        <v>0.84197316685852419</v>
      </c>
      <c r="H454" s="530">
        <v>0.81350064430775282</v>
      </c>
      <c r="I454" s="530">
        <v>0.78599096068381913</v>
      </c>
      <c r="J454" s="530">
        <v>0.75941155621625056</v>
      </c>
      <c r="K454" s="530">
        <v>0.73373097218961414</v>
      </c>
      <c r="L454" s="530">
        <v>0.70891881370977217</v>
      </c>
      <c r="M454" s="530">
        <v>0.68494571372924851</v>
      </c>
      <c r="N454" s="530">
        <v>0.66178329828912896</v>
      </c>
      <c r="O454" s="530">
        <v>0.63940415293635666</v>
      </c>
      <c r="P454" s="530">
        <v>0.61778179027667302</v>
      </c>
      <c r="Q454" s="530">
        <v>0.59689061862480497</v>
      </c>
      <c r="R454" s="530">
        <v>0.57670591171478747</v>
      </c>
      <c r="S454" s="530">
        <v>0.55720377943457733</v>
      </c>
      <c r="T454" s="530">
        <v>0.53836113955031628</v>
      </c>
      <c r="U454" s="530">
        <v>0.52015569038677911</v>
      </c>
      <c r="V454" s="530">
        <v>0.50256588443167061</v>
      </c>
      <c r="W454" s="543"/>
      <c r="X454" s="531"/>
    </row>
    <row r="455" spans="1:24" s="358" customFormat="1">
      <c r="A455" s="135"/>
      <c r="B455" s="568" t="s">
        <v>1069</v>
      </c>
      <c r="C455" s="136">
        <f t="shared" ref="C455:V455" si="127">C454*C453</f>
        <v>9.6548608695652183E-2</v>
      </c>
      <c r="D455" s="136">
        <f t="shared" si="127"/>
        <v>2.7609335107003669E-2</v>
      </c>
      <c r="E455" s="136">
        <f t="shared" si="127"/>
        <v>2.6675686093723353E-2</v>
      </c>
      <c r="F455" s="136">
        <f t="shared" si="127"/>
        <v>2.5773609752389716E-2</v>
      </c>
      <c r="G455" s="136">
        <f t="shared" si="127"/>
        <v>2.4902038408106009E-2</v>
      </c>
      <c r="H455" s="136">
        <f t="shared" si="127"/>
        <v>2.4059940490923679E-2</v>
      </c>
      <c r="I455" s="136">
        <f t="shared" si="127"/>
        <v>2.3246319314902106E-2</v>
      </c>
      <c r="J455" s="136">
        <f t="shared" si="127"/>
        <v>2.2460211898456147E-2</v>
      </c>
      <c r="K455" s="136">
        <f t="shared" si="127"/>
        <v>2.1700687824595312E-2</v>
      </c>
      <c r="L455" s="136">
        <f t="shared" si="127"/>
        <v>2.0966848139705618E-2</v>
      </c>
      <c r="M455" s="136">
        <f t="shared" si="127"/>
        <v>2.0257824289570646E-2</v>
      </c>
      <c r="N455" s="136">
        <f t="shared" si="127"/>
        <v>1.9572777091372603E-2</v>
      </c>
      <c r="O455" s="136">
        <f t="shared" si="127"/>
        <v>1.8910895740456627E-2</v>
      </c>
      <c r="P455" s="136">
        <f t="shared" si="127"/>
        <v>1.8271396850682728E-2</v>
      </c>
      <c r="Q455" s="136">
        <f t="shared" si="127"/>
        <v>1.7653523527229695E-2</v>
      </c>
      <c r="R455" s="136">
        <f t="shared" si="127"/>
        <v>1.7056544470753329E-2</v>
      </c>
      <c r="S455" s="136">
        <f t="shared" si="127"/>
        <v>1.6479753111838968E-2</v>
      </c>
      <c r="T455" s="136">
        <f t="shared" si="127"/>
        <v>1.5922466774723639E-2</v>
      </c>
      <c r="U455" s="136">
        <f t="shared" si="127"/>
        <v>1.5384025869298205E-2</v>
      </c>
      <c r="V455" s="136">
        <f t="shared" si="127"/>
        <v>1.4863793110433048E-2</v>
      </c>
      <c r="W455" s="564">
        <f>SUM(C455:V455)</f>
        <v>0.48831628656181736</v>
      </c>
      <c r="X455" s="137"/>
    </row>
    <row r="456" spans="1:24" s="358" customFormat="1">
      <c r="A456" s="129" t="s">
        <v>387</v>
      </c>
      <c r="B456" s="138"/>
      <c r="C456" s="132"/>
      <c r="D456" s="132"/>
      <c r="E456" s="132"/>
      <c r="F456" s="132"/>
      <c r="G456" s="132"/>
      <c r="H456" s="132"/>
      <c r="I456" s="132"/>
      <c r="J456" s="132"/>
      <c r="K456" s="132"/>
      <c r="L456" s="132"/>
      <c r="M456" s="132"/>
      <c r="N456" s="132"/>
      <c r="O456" s="132"/>
      <c r="P456" s="132"/>
      <c r="Q456" s="132"/>
      <c r="R456" s="132"/>
      <c r="S456" s="132"/>
      <c r="T456" s="132"/>
      <c r="U456" s="132"/>
      <c r="V456" s="132"/>
      <c r="W456" s="544"/>
      <c r="X456" s="131"/>
    </row>
    <row r="457" spans="1:24" s="358" customFormat="1" ht="25.5">
      <c r="A457" s="254" t="s">
        <v>581</v>
      </c>
      <c r="B457" s="138"/>
      <c r="C457" s="132"/>
      <c r="D457" s="132"/>
      <c r="E457" s="132"/>
      <c r="F457" s="132"/>
      <c r="G457" s="132"/>
      <c r="H457" s="132"/>
      <c r="I457" s="132"/>
      <c r="J457" s="132"/>
      <c r="K457" s="132"/>
      <c r="L457" s="132"/>
      <c r="M457" s="132"/>
      <c r="N457" s="132"/>
      <c r="O457" s="132"/>
      <c r="P457" s="132"/>
      <c r="Q457" s="132"/>
      <c r="R457" s="132"/>
      <c r="S457" s="132"/>
      <c r="T457" s="132"/>
      <c r="U457" s="132"/>
      <c r="V457" s="132"/>
      <c r="W457" s="544"/>
      <c r="X457" s="131"/>
    </row>
    <row r="458" spans="1:24" s="358" customFormat="1">
      <c r="A458" s="126"/>
      <c r="B458" s="134" t="s">
        <v>207</v>
      </c>
      <c r="C458" s="527">
        <f>'27. rMCZ specific costs'!R74</f>
        <v>2.7374464285714287E-2</v>
      </c>
      <c r="D458" s="527">
        <v>0</v>
      </c>
      <c r="E458" s="527">
        <v>0</v>
      </c>
      <c r="F458" s="527">
        <v>0</v>
      </c>
      <c r="G458" s="527">
        <v>0</v>
      </c>
      <c r="H458" s="527">
        <v>0</v>
      </c>
      <c r="I458" s="527">
        <v>0</v>
      </c>
      <c r="J458" s="527">
        <v>0</v>
      </c>
      <c r="K458" s="527">
        <v>0</v>
      </c>
      <c r="L458" s="527">
        <v>0</v>
      </c>
      <c r="M458" s="527">
        <v>0</v>
      </c>
      <c r="N458" s="527">
        <v>0</v>
      </c>
      <c r="O458" s="527">
        <v>0</v>
      </c>
      <c r="P458" s="527">
        <v>0</v>
      </c>
      <c r="Q458" s="527">
        <v>0</v>
      </c>
      <c r="R458" s="527">
        <v>0</v>
      </c>
      <c r="S458" s="527">
        <v>0</v>
      </c>
      <c r="T458" s="527">
        <v>0</v>
      </c>
      <c r="U458" s="527">
        <v>0</v>
      </c>
      <c r="V458" s="527">
        <v>0</v>
      </c>
      <c r="W458" s="543">
        <f>SUM(C458:V458)</f>
        <v>2.7374464285714287E-2</v>
      </c>
      <c r="X458" s="528">
        <f>W458/20</f>
        <v>1.3687232142857142E-3</v>
      </c>
    </row>
    <row r="459" spans="1:24" s="358" customFormat="1">
      <c r="A459" s="126"/>
      <c r="B459" s="134" t="s">
        <v>208</v>
      </c>
      <c r="C459" s="527">
        <f>'27. rMCZ specific costs'!$S$74</f>
        <v>3.0075810000000001E-2</v>
      </c>
      <c r="D459" s="527">
        <f>'27. rMCZ specific costs'!$S$74</f>
        <v>3.0075810000000001E-2</v>
      </c>
      <c r="E459" s="527">
        <f>'27. rMCZ specific costs'!$S$74</f>
        <v>3.0075810000000001E-2</v>
      </c>
      <c r="F459" s="527">
        <f>'27. rMCZ specific costs'!$S$74</f>
        <v>3.0075810000000001E-2</v>
      </c>
      <c r="G459" s="527">
        <f>'27. rMCZ specific costs'!$S$74</f>
        <v>3.0075810000000001E-2</v>
      </c>
      <c r="H459" s="527">
        <f>'27. rMCZ specific costs'!$S$74</f>
        <v>3.0075810000000001E-2</v>
      </c>
      <c r="I459" s="527">
        <f>'27. rMCZ specific costs'!$S$74</f>
        <v>3.0075810000000001E-2</v>
      </c>
      <c r="J459" s="527">
        <f>'27. rMCZ specific costs'!$S$74</f>
        <v>3.0075810000000001E-2</v>
      </c>
      <c r="K459" s="527">
        <f>'27. rMCZ specific costs'!$S$74</f>
        <v>3.0075810000000001E-2</v>
      </c>
      <c r="L459" s="527">
        <f>'27. rMCZ specific costs'!$S$74</f>
        <v>3.0075810000000001E-2</v>
      </c>
      <c r="M459" s="527">
        <f>'27. rMCZ specific costs'!$S$74</f>
        <v>3.0075810000000001E-2</v>
      </c>
      <c r="N459" s="527">
        <f>'27. rMCZ specific costs'!$S$74</f>
        <v>3.0075810000000001E-2</v>
      </c>
      <c r="O459" s="527">
        <f>'27. rMCZ specific costs'!$S$74</f>
        <v>3.0075810000000001E-2</v>
      </c>
      <c r="P459" s="527">
        <f>'27. rMCZ specific costs'!$S$74</f>
        <v>3.0075810000000001E-2</v>
      </c>
      <c r="Q459" s="527">
        <f>'27. rMCZ specific costs'!$S$74</f>
        <v>3.0075810000000001E-2</v>
      </c>
      <c r="R459" s="527">
        <f>'27. rMCZ specific costs'!$S$74</f>
        <v>3.0075810000000001E-2</v>
      </c>
      <c r="S459" s="527">
        <f>'27. rMCZ specific costs'!$S$74</f>
        <v>3.0075810000000001E-2</v>
      </c>
      <c r="T459" s="527">
        <f>'27. rMCZ specific costs'!$S$74</f>
        <v>3.0075810000000001E-2</v>
      </c>
      <c r="U459" s="527">
        <f>'27. rMCZ specific costs'!$S$74</f>
        <v>3.0075810000000001E-2</v>
      </c>
      <c r="V459" s="527">
        <f>'27. rMCZ specific costs'!$S$74</f>
        <v>3.0075810000000001E-2</v>
      </c>
      <c r="W459" s="543">
        <f>SUM(C459:V459)</f>
        <v>0.60151620000000006</v>
      </c>
      <c r="X459" s="528">
        <f>W459/20</f>
        <v>3.0075810000000001E-2</v>
      </c>
    </row>
    <row r="460" spans="1:24" s="358" customFormat="1">
      <c r="A460" s="126"/>
      <c r="B460" s="567" t="s">
        <v>144</v>
      </c>
      <c r="C460" s="549">
        <f t="shared" ref="C460:X460" si="128">SUM(C458:C459)</f>
        <v>5.7450274285714288E-2</v>
      </c>
      <c r="D460" s="549">
        <f t="shared" si="128"/>
        <v>3.0075810000000001E-2</v>
      </c>
      <c r="E460" s="549">
        <f t="shared" si="128"/>
        <v>3.0075810000000001E-2</v>
      </c>
      <c r="F460" s="549">
        <f t="shared" si="128"/>
        <v>3.0075810000000001E-2</v>
      </c>
      <c r="G460" s="549">
        <f t="shared" si="128"/>
        <v>3.0075810000000001E-2</v>
      </c>
      <c r="H460" s="549">
        <f t="shared" si="128"/>
        <v>3.0075810000000001E-2</v>
      </c>
      <c r="I460" s="549">
        <f t="shared" si="128"/>
        <v>3.0075810000000001E-2</v>
      </c>
      <c r="J460" s="549">
        <f t="shared" si="128"/>
        <v>3.0075810000000001E-2</v>
      </c>
      <c r="K460" s="549">
        <f t="shared" si="128"/>
        <v>3.0075810000000001E-2</v>
      </c>
      <c r="L460" s="549">
        <f t="shared" si="128"/>
        <v>3.0075810000000001E-2</v>
      </c>
      <c r="M460" s="549">
        <f t="shared" si="128"/>
        <v>3.0075810000000001E-2</v>
      </c>
      <c r="N460" s="549">
        <f t="shared" si="128"/>
        <v>3.0075810000000001E-2</v>
      </c>
      <c r="O460" s="549">
        <f t="shared" si="128"/>
        <v>3.0075810000000001E-2</v>
      </c>
      <c r="P460" s="549">
        <f t="shared" si="128"/>
        <v>3.0075810000000001E-2</v>
      </c>
      <c r="Q460" s="549">
        <f t="shared" si="128"/>
        <v>3.0075810000000001E-2</v>
      </c>
      <c r="R460" s="549">
        <f t="shared" si="128"/>
        <v>3.0075810000000001E-2</v>
      </c>
      <c r="S460" s="549">
        <f t="shared" si="128"/>
        <v>3.0075810000000001E-2</v>
      </c>
      <c r="T460" s="549">
        <f t="shared" si="128"/>
        <v>3.0075810000000001E-2</v>
      </c>
      <c r="U460" s="549">
        <f t="shared" si="128"/>
        <v>3.0075810000000001E-2</v>
      </c>
      <c r="V460" s="549">
        <f t="shared" si="128"/>
        <v>3.0075810000000001E-2</v>
      </c>
      <c r="W460" s="544">
        <f t="shared" si="128"/>
        <v>0.62889066428571438</v>
      </c>
      <c r="X460" s="131">
        <f t="shared" si="128"/>
        <v>3.1444533214285718E-2</v>
      </c>
    </row>
    <row r="461" spans="1:24" s="358" customFormat="1">
      <c r="A461" s="129"/>
      <c r="B461" s="472" t="s">
        <v>146</v>
      </c>
      <c r="C461" s="530">
        <v>0.96618357487922713</v>
      </c>
      <c r="D461" s="530">
        <v>0.93351070036640305</v>
      </c>
      <c r="E461" s="530">
        <v>0.90194270566802237</v>
      </c>
      <c r="F461" s="530">
        <v>0.87144222769857238</v>
      </c>
      <c r="G461" s="530">
        <v>0.84197316685852419</v>
      </c>
      <c r="H461" s="530">
        <v>0.81350064430775282</v>
      </c>
      <c r="I461" s="530">
        <v>0.78599096068381913</v>
      </c>
      <c r="J461" s="530">
        <v>0.75941155621625056</v>
      </c>
      <c r="K461" s="530">
        <v>0.73373097218961414</v>
      </c>
      <c r="L461" s="530">
        <v>0.70891881370977217</v>
      </c>
      <c r="M461" s="530">
        <v>0.68494571372924851</v>
      </c>
      <c r="N461" s="530">
        <v>0.66178329828912896</v>
      </c>
      <c r="O461" s="530">
        <v>0.63940415293635666</v>
      </c>
      <c r="P461" s="530">
        <v>0.61778179027667302</v>
      </c>
      <c r="Q461" s="530">
        <v>0.59689061862480497</v>
      </c>
      <c r="R461" s="530">
        <v>0.57670591171478747</v>
      </c>
      <c r="S461" s="530">
        <v>0.55720377943457733</v>
      </c>
      <c r="T461" s="530">
        <v>0.53836113955031628</v>
      </c>
      <c r="U461" s="530">
        <v>0.52015569038677911</v>
      </c>
      <c r="V461" s="530">
        <v>0.50256588443167061</v>
      </c>
      <c r="W461" s="543"/>
      <c r="X461" s="531"/>
    </row>
    <row r="462" spans="1:24" s="358" customFormat="1">
      <c r="A462" s="135"/>
      <c r="B462" s="568" t="s">
        <v>1069</v>
      </c>
      <c r="C462" s="136">
        <f t="shared" ref="C462:V462" si="129">C461*C460</f>
        <v>5.5507511387163568E-2</v>
      </c>
      <c r="D462" s="136">
        <f t="shared" si="129"/>
        <v>2.807609045718687E-2</v>
      </c>
      <c r="E462" s="136">
        <f t="shared" si="129"/>
        <v>2.7126657446557366E-2</v>
      </c>
      <c r="F462" s="136">
        <f t="shared" si="129"/>
        <v>2.6209330866239E-2</v>
      </c>
      <c r="G462" s="136">
        <f t="shared" si="129"/>
        <v>2.532302499153527E-2</v>
      </c>
      <c r="H462" s="136">
        <f t="shared" si="129"/>
        <v>2.4466690813077556E-2</v>
      </c>
      <c r="I462" s="136">
        <f t="shared" si="129"/>
        <v>2.3639314795244015E-2</v>
      </c>
      <c r="J462" s="136">
        <f t="shared" si="129"/>
        <v>2.2839917676564271E-2</v>
      </c>
      <c r="K462" s="136">
        <f t="shared" si="129"/>
        <v>2.206755331069012E-2</v>
      </c>
      <c r="L462" s="136">
        <f t="shared" si="129"/>
        <v>2.1321307546560503E-2</v>
      </c>
      <c r="M462" s="136">
        <f t="shared" si="129"/>
        <v>2.060029714643527E-2</v>
      </c>
      <c r="N462" s="136">
        <f t="shared" si="129"/>
        <v>1.9903668740517168E-2</v>
      </c>
      <c r="O462" s="136">
        <f t="shared" si="129"/>
        <v>1.9230597816924808E-2</v>
      </c>
      <c r="P462" s="136">
        <f t="shared" si="129"/>
        <v>1.8580287745821066E-2</v>
      </c>
      <c r="Q462" s="136">
        <f t="shared" si="129"/>
        <v>1.7951968836542095E-2</v>
      </c>
      <c r="R462" s="136">
        <f t="shared" si="129"/>
        <v>1.7344897426610724E-2</v>
      </c>
      <c r="S462" s="136">
        <f t="shared" si="129"/>
        <v>1.6758355001556258E-2</v>
      </c>
      <c r="T462" s="136">
        <f t="shared" si="129"/>
        <v>1.6191647344498798E-2</v>
      </c>
      <c r="U462" s="136">
        <f t="shared" si="129"/>
        <v>1.5644103714491597E-2</v>
      </c>
      <c r="V462" s="136">
        <f t="shared" si="129"/>
        <v>1.5115076052648883E-2</v>
      </c>
      <c r="W462" s="564">
        <f>SUM(C462:V462)</f>
        <v>0.45389829911686519</v>
      </c>
      <c r="X462" s="137"/>
    </row>
    <row r="463" spans="1:24" s="358" customFormat="1">
      <c r="A463" s="129" t="s">
        <v>387</v>
      </c>
      <c r="B463" s="138"/>
      <c r="C463" s="132"/>
      <c r="D463" s="132"/>
      <c r="E463" s="132"/>
      <c r="F463" s="132"/>
      <c r="G463" s="132"/>
      <c r="H463" s="132"/>
      <c r="I463" s="132"/>
      <c r="J463" s="132"/>
      <c r="K463" s="132"/>
      <c r="L463" s="132"/>
      <c r="M463" s="132"/>
      <c r="N463" s="132"/>
      <c r="O463" s="132"/>
      <c r="P463" s="132"/>
      <c r="Q463" s="132"/>
      <c r="R463" s="132"/>
      <c r="S463" s="132"/>
      <c r="T463" s="132"/>
      <c r="U463" s="132"/>
      <c r="V463" s="132"/>
      <c r="W463" s="544"/>
      <c r="X463" s="131"/>
    </row>
    <row r="464" spans="1:24" s="358" customFormat="1">
      <c r="A464" s="254" t="s">
        <v>563</v>
      </c>
      <c r="B464" s="138"/>
      <c r="C464" s="132"/>
      <c r="D464" s="132"/>
      <c r="E464" s="132"/>
      <c r="F464" s="132"/>
      <c r="G464" s="132"/>
      <c r="H464" s="132"/>
      <c r="I464" s="132"/>
      <c r="J464" s="132"/>
      <c r="K464" s="132"/>
      <c r="L464" s="132"/>
      <c r="M464" s="132"/>
      <c r="N464" s="132"/>
      <c r="O464" s="132"/>
      <c r="P464" s="132"/>
      <c r="Q464" s="132"/>
      <c r="R464" s="132"/>
      <c r="S464" s="132"/>
      <c r="T464" s="132"/>
      <c r="U464" s="132"/>
      <c r="V464" s="132"/>
      <c r="W464" s="544"/>
      <c r="X464" s="131"/>
    </row>
    <row r="465" spans="1:24" s="358" customFormat="1">
      <c r="A465" s="126"/>
      <c r="B465" s="134" t="s">
        <v>207</v>
      </c>
      <c r="C465" s="527">
        <f>'27. rMCZ specific costs'!R75</f>
        <v>1.92085E-2</v>
      </c>
      <c r="D465" s="527">
        <v>0</v>
      </c>
      <c r="E465" s="527">
        <v>0</v>
      </c>
      <c r="F465" s="527">
        <v>0</v>
      </c>
      <c r="G465" s="527">
        <v>0</v>
      </c>
      <c r="H465" s="527">
        <v>0</v>
      </c>
      <c r="I465" s="527">
        <v>0</v>
      </c>
      <c r="J465" s="527">
        <v>0</v>
      </c>
      <c r="K465" s="527">
        <v>0</v>
      </c>
      <c r="L465" s="527">
        <v>0</v>
      </c>
      <c r="M465" s="527">
        <v>0</v>
      </c>
      <c r="N465" s="527">
        <v>0</v>
      </c>
      <c r="O465" s="527">
        <v>0</v>
      </c>
      <c r="P465" s="527">
        <v>0</v>
      </c>
      <c r="Q465" s="527">
        <v>0</v>
      </c>
      <c r="R465" s="527">
        <v>0</v>
      </c>
      <c r="S465" s="527">
        <v>0</v>
      </c>
      <c r="T465" s="527">
        <v>0</v>
      </c>
      <c r="U465" s="527">
        <v>0</v>
      </c>
      <c r="V465" s="527">
        <v>0</v>
      </c>
      <c r="W465" s="543">
        <f>SUM(C465:V465)</f>
        <v>1.92085E-2</v>
      </c>
      <c r="X465" s="528">
        <f>W465/20</f>
        <v>9.6042499999999999E-4</v>
      </c>
    </row>
    <row r="466" spans="1:24" s="358" customFormat="1">
      <c r="A466" s="126"/>
      <c r="B466" s="134" t="s">
        <v>208</v>
      </c>
      <c r="C466" s="527">
        <f>'27. rMCZ specific costs'!$S$75</f>
        <v>2.39096E-2</v>
      </c>
      <c r="D466" s="527">
        <f>'27. rMCZ specific costs'!$S$75</f>
        <v>2.39096E-2</v>
      </c>
      <c r="E466" s="527">
        <f>'27. rMCZ specific costs'!$S$75</f>
        <v>2.39096E-2</v>
      </c>
      <c r="F466" s="527">
        <f>'27. rMCZ specific costs'!$S$75</f>
        <v>2.39096E-2</v>
      </c>
      <c r="G466" s="527">
        <f>'27. rMCZ specific costs'!$S$75</f>
        <v>2.39096E-2</v>
      </c>
      <c r="H466" s="527">
        <f>'27. rMCZ specific costs'!$S$75</f>
        <v>2.39096E-2</v>
      </c>
      <c r="I466" s="527">
        <f>'27. rMCZ specific costs'!$S$75</f>
        <v>2.39096E-2</v>
      </c>
      <c r="J466" s="527">
        <f>'27. rMCZ specific costs'!$S$75</f>
        <v>2.39096E-2</v>
      </c>
      <c r="K466" s="527">
        <f>'27. rMCZ specific costs'!$S$75</f>
        <v>2.39096E-2</v>
      </c>
      <c r="L466" s="527">
        <f>'27. rMCZ specific costs'!$S$75</f>
        <v>2.39096E-2</v>
      </c>
      <c r="M466" s="527">
        <f>'27. rMCZ specific costs'!$S$75</f>
        <v>2.39096E-2</v>
      </c>
      <c r="N466" s="527">
        <f>'27. rMCZ specific costs'!$S$75</f>
        <v>2.39096E-2</v>
      </c>
      <c r="O466" s="527">
        <f>'27. rMCZ specific costs'!$S$75</f>
        <v>2.39096E-2</v>
      </c>
      <c r="P466" s="527">
        <f>'27. rMCZ specific costs'!$S$75</f>
        <v>2.39096E-2</v>
      </c>
      <c r="Q466" s="527">
        <f>'27. rMCZ specific costs'!$S$75</f>
        <v>2.39096E-2</v>
      </c>
      <c r="R466" s="527">
        <f>'27. rMCZ specific costs'!$S$75</f>
        <v>2.39096E-2</v>
      </c>
      <c r="S466" s="527">
        <f>'27. rMCZ specific costs'!$S$75</f>
        <v>2.39096E-2</v>
      </c>
      <c r="T466" s="527">
        <f>'27. rMCZ specific costs'!$S$75</f>
        <v>2.39096E-2</v>
      </c>
      <c r="U466" s="527">
        <f>'27. rMCZ specific costs'!$S$75</f>
        <v>2.39096E-2</v>
      </c>
      <c r="V466" s="527">
        <f>'27. rMCZ specific costs'!$S$75</f>
        <v>2.39096E-2</v>
      </c>
      <c r="W466" s="543">
        <f>SUM(C466:V466)</f>
        <v>0.47819199999999978</v>
      </c>
      <c r="X466" s="528">
        <f>W466/20</f>
        <v>2.3909599999999989E-2</v>
      </c>
    </row>
    <row r="467" spans="1:24" s="358" customFormat="1">
      <c r="A467" s="126"/>
      <c r="B467" s="567" t="s">
        <v>144</v>
      </c>
      <c r="C467" s="549">
        <f t="shared" ref="C467:X467" si="130">SUM(C465:C466)</f>
        <v>4.3118099999999999E-2</v>
      </c>
      <c r="D467" s="549">
        <f t="shared" si="130"/>
        <v>2.39096E-2</v>
      </c>
      <c r="E467" s="549">
        <f t="shared" si="130"/>
        <v>2.39096E-2</v>
      </c>
      <c r="F467" s="549">
        <f t="shared" si="130"/>
        <v>2.39096E-2</v>
      </c>
      <c r="G467" s="549">
        <f t="shared" si="130"/>
        <v>2.39096E-2</v>
      </c>
      <c r="H467" s="549">
        <f t="shared" si="130"/>
        <v>2.39096E-2</v>
      </c>
      <c r="I467" s="549">
        <f t="shared" si="130"/>
        <v>2.39096E-2</v>
      </c>
      <c r="J467" s="549">
        <f t="shared" si="130"/>
        <v>2.39096E-2</v>
      </c>
      <c r="K467" s="549">
        <f t="shared" si="130"/>
        <v>2.39096E-2</v>
      </c>
      <c r="L467" s="549">
        <f t="shared" si="130"/>
        <v>2.39096E-2</v>
      </c>
      <c r="M467" s="549">
        <f t="shared" si="130"/>
        <v>2.39096E-2</v>
      </c>
      <c r="N467" s="549">
        <f t="shared" si="130"/>
        <v>2.39096E-2</v>
      </c>
      <c r="O467" s="549">
        <f t="shared" si="130"/>
        <v>2.39096E-2</v>
      </c>
      <c r="P467" s="549">
        <f t="shared" si="130"/>
        <v>2.39096E-2</v>
      </c>
      <c r="Q467" s="549">
        <f t="shared" si="130"/>
        <v>2.39096E-2</v>
      </c>
      <c r="R467" s="549">
        <f t="shared" si="130"/>
        <v>2.39096E-2</v>
      </c>
      <c r="S467" s="549">
        <f t="shared" si="130"/>
        <v>2.39096E-2</v>
      </c>
      <c r="T467" s="549">
        <f t="shared" si="130"/>
        <v>2.39096E-2</v>
      </c>
      <c r="U467" s="549">
        <f t="shared" si="130"/>
        <v>2.39096E-2</v>
      </c>
      <c r="V467" s="549">
        <f t="shared" si="130"/>
        <v>2.39096E-2</v>
      </c>
      <c r="W467" s="544">
        <f t="shared" si="130"/>
        <v>0.4974004999999998</v>
      </c>
      <c r="X467" s="131">
        <f t="shared" si="130"/>
        <v>2.487002499999999E-2</v>
      </c>
    </row>
    <row r="468" spans="1:24" s="358" customFormat="1">
      <c r="A468" s="129"/>
      <c r="B468" s="472" t="s">
        <v>146</v>
      </c>
      <c r="C468" s="530">
        <v>0.96618357487922713</v>
      </c>
      <c r="D468" s="530">
        <v>0.93351070036640305</v>
      </c>
      <c r="E468" s="530">
        <v>0.90194270566802237</v>
      </c>
      <c r="F468" s="530">
        <v>0.87144222769857238</v>
      </c>
      <c r="G468" s="530">
        <v>0.84197316685852419</v>
      </c>
      <c r="H468" s="530">
        <v>0.81350064430775282</v>
      </c>
      <c r="I468" s="530">
        <v>0.78599096068381913</v>
      </c>
      <c r="J468" s="530">
        <v>0.75941155621625056</v>
      </c>
      <c r="K468" s="530">
        <v>0.73373097218961414</v>
      </c>
      <c r="L468" s="530">
        <v>0.70891881370977217</v>
      </c>
      <c r="M468" s="530">
        <v>0.68494571372924851</v>
      </c>
      <c r="N468" s="530">
        <v>0.66178329828912896</v>
      </c>
      <c r="O468" s="530">
        <v>0.63940415293635666</v>
      </c>
      <c r="P468" s="530">
        <v>0.61778179027667302</v>
      </c>
      <c r="Q468" s="530">
        <v>0.59689061862480497</v>
      </c>
      <c r="R468" s="530">
        <v>0.57670591171478747</v>
      </c>
      <c r="S468" s="530">
        <v>0.55720377943457733</v>
      </c>
      <c r="T468" s="530">
        <v>0.53836113955031628</v>
      </c>
      <c r="U468" s="530">
        <v>0.52015569038677911</v>
      </c>
      <c r="V468" s="530">
        <v>0.50256588443167061</v>
      </c>
      <c r="W468" s="543"/>
      <c r="X468" s="531"/>
    </row>
    <row r="469" spans="1:24" s="358" customFormat="1">
      <c r="A469" s="135"/>
      <c r="B469" s="568" t="s">
        <v>1069</v>
      </c>
      <c r="C469" s="136">
        <f t="shared" ref="C469:V469" si="131">C468*C467</f>
        <v>4.1660000000000003E-2</v>
      </c>
      <c r="D469" s="136">
        <f t="shared" si="131"/>
        <v>2.231986744148055E-2</v>
      </c>
      <c r="E469" s="136">
        <f t="shared" si="131"/>
        <v>2.1565089315440149E-2</v>
      </c>
      <c r="F469" s="136">
        <f t="shared" si="131"/>
        <v>2.0835835087381786E-2</v>
      </c>
      <c r="G469" s="136">
        <f t="shared" si="131"/>
        <v>2.0131241630320571E-2</v>
      </c>
      <c r="H469" s="136">
        <f t="shared" si="131"/>
        <v>1.9450475005140647E-2</v>
      </c>
      <c r="I469" s="136">
        <f t="shared" si="131"/>
        <v>1.879272947356584E-2</v>
      </c>
      <c r="J469" s="136">
        <f t="shared" si="131"/>
        <v>1.8157226544508066E-2</v>
      </c>
      <c r="K469" s="136">
        <f t="shared" si="131"/>
        <v>1.7543214052664798E-2</v>
      </c>
      <c r="L469" s="136">
        <f t="shared" si="131"/>
        <v>1.6949965268275167E-2</v>
      </c>
      <c r="M469" s="136">
        <f t="shared" si="131"/>
        <v>1.637677803698084E-2</v>
      </c>
      <c r="N469" s="136">
        <f t="shared" si="131"/>
        <v>1.5822973948773758E-2</v>
      </c>
      <c r="O469" s="136">
        <f t="shared" si="131"/>
        <v>1.5287897535047112E-2</v>
      </c>
      <c r="P469" s="136">
        <f t="shared" si="131"/>
        <v>1.4770915492799141E-2</v>
      </c>
      <c r="Q469" s="136">
        <f t="shared" si="131"/>
        <v>1.4271415935071637E-2</v>
      </c>
      <c r="R469" s="136">
        <f t="shared" si="131"/>
        <v>1.3788807666735882E-2</v>
      </c>
      <c r="S469" s="136">
        <f t="shared" si="131"/>
        <v>1.3322519484768969E-2</v>
      </c>
      <c r="T469" s="136">
        <f t="shared" si="131"/>
        <v>1.2871999502192241E-2</v>
      </c>
      <c r="U469" s="136">
        <f t="shared" si="131"/>
        <v>1.2436714494871734E-2</v>
      </c>
      <c r="V469" s="136">
        <f t="shared" si="131"/>
        <v>1.2016149270407471E-2</v>
      </c>
      <c r="W469" s="564">
        <f>SUM(C469:V469)</f>
        <v>0.35837181518642636</v>
      </c>
      <c r="X469" s="137"/>
    </row>
    <row r="470" spans="1:24" s="358" customFormat="1">
      <c r="A470" s="129" t="s">
        <v>387</v>
      </c>
      <c r="B470" s="138"/>
      <c r="C470" s="132"/>
      <c r="D470" s="132"/>
      <c r="E470" s="132"/>
      <c r="F470" s="132"/>
      <c r="G470" s="132"/>
      <c r="H470" s="132"/>
      <c r="I470" s="132"/>
      <c r="J470" s="132"/>
      <c r="K470" s="132"/>
      <c r="L470" s="132"/>
      <c r="M470" s="132"/>
      <c r="N470" s="132"/>
      <c r="O470" s="132"/>
      <c r="P470" s="132"/>
      <c r="Q470" s="132"/>
      <c r="R470" s="132"/>
      <c r="S470" s="132"/>
      <c r="T470" s="132"/>
      <c r="U470" s="132"/>
      <c r="V470" s="132"/>
      <c r="W470" s="544"/>
      <c r="X470" s="131"/>
    </row>
    <row r="471" spans="1:24" s="358" customFormat="1">
      <c r="A471" s="460" t="s">
        <v>760</v>
      </c>
      <c r="B471" s="138"/>
      <c r="C471" s="132"/>
      <c r="D471" s="132"/>
      <c r="E471" s="132"/>
      <c r="F471" s="132"/>
      <c r="G471" s="132"/>
      <c r="H471" s="132"/>
      <c r="I471" s="132"/>
      <c r="J471" s="132"/>
      <c r="K471" s="132"/>
      <c r="L471" s="132"/>
      <c r="M471" s="132"/>
      <c r="N471" s="132"/>
      <c r="O471" s="132"/>
      <c r="P471" s="132"/>
      <c r="Q471" s="132"/>
      <c r="R471" s="132"/>
      <c r="S471" s="132"/>
      <c r="T471" s="132"/>
      <c r="U471" s="132"/>
      <c r="V471" s="132"/>
      <c r="W471" s="544"/>
      <c r="X471" s="131"/>
    </row>
    <row r="472" spans="1:24" s="358" customFormat="1">
      <c r="A472" s="126"/>
      <c r="B472" s="134" t="s">
        <v>207</v>
      </c>
      <c r="C472" s="527">
        <f>'27. rMCZ specific costs'!R76</f>
        <v>7.0351999999999998E-2</v>
      </c>
      <c r="D472" s="527">
        <v>0</v>
      </c>
      <c r="E472" s="527">
        <v>0</v>
      </c>
      <c r="F472" s="527">
        <v>0</v>
      </c>
      <c r="G472" s="527">
        <v>0</v>
      </c>
      <c r="H472" s="527">
        <v>0</v>
      </c>
      <c r="I472" s="527">
        <v>0</v>
      </c>
      <c r="J472" s="527">
        <v>0</v>
      </c>
      <c r="K472" s="527">
        <v>0</v>
      </c>
      <c r="L472" s="527">
        <v>0</v>
      </c>
      <c r="M472" s="527">
        <v>0</v>
      </c>
      <c r="N472" s="527">
        <v>0</v>
      </c>
      <c r="O472" s="527">
        <v>0</v>
      </c>
      <c r="P472" s="527">
        <v>0</v>
      </c>
      <c r="Q472" s="527">
        <v>0</v>
      </c>
      <c r="R472" s="527">
        <v>0</v>
      </c>
      <c r="S472" s="527">
        <v>0</v>
      </c>
      <c r="T472" s="527">
        <v>0</v>
      </c>
      <c r="U472" s="527">
        <v>0</v>
      </c>
      <c r="V472" s="527">
        <v>0</v>
      </c>
      <c r="W472" s="543">
        <f>SUM(C472:V472)</f>
        <v>7.0351999999999998E-2</v>
      </c>
      <c r="X472" s="528">
        <f>W472/20</f>
        <v>3.5176000000000001E-3</v>
      </c>
    </row>
    <row r="473" spans="1:24" s="358" customFormat="1">
      <c r="A473" s="126"/>
      <c r="B473" s="134" t="s">
        <v>208</v>
      </c>
      <c r="C473" s="527">
        <f>'27. rMCZ specific costs'!$S$76</f>
        <v>2.9259850000000004E-2</v>
      </c>
      <c r="D473" s="527">
        <f>'27. rMCZ specific costs'!$S$76</f>
        <v>2.9259850000000004E-2</v>
      </c>
      <c r="E473" s="527">
        <f>'27. rMCZ specific costs'!$S$76</f>
        <v>2.9259850000000004E-2</v>
      </c>
      <c r="F473" s="527">
        <f>'27. rMCZ specific costs'!$S$76</f>
        <v>2.9259850000000004E-2</v>
      </c>
      <c r="G473" s="527">
        <f>'27. rMCZ specific costs'!$S$76</f>
        <v>2.9259850000000004E-2</v>
      </c>
      <c r="H473" s="527">
        <f>'27. rMCZ specific costs'!$S$76</f>
        <v>2.9259850000000004E-2</v>
      </c>
      <c r="I473" s="527">
        <f>'27. rMCZ specific costs'!$S$76</f>
        <v>2.9259850000000004E-2</v>
      </c>
      <c r="J473" s="527">
        <f>'27. rMCZ specific costs'!$S$76</f>
        <v>2.9259850000000004E-2</v>
      </c>
      <c r="K473" s="527">
        <f>'27. rMCZ specific costs'!$S$76</f>
        <v>2.9259850000000004E-2</v>
      </c>
      <c r="L473" s="527">
        <f>'27. rMCZ specific costs'!$S$76</f>
        <v>2.9259850000000004E-2</v>
      </c>
      <c r="M473" s="527">
        <f>'27. rMCZ specific costs'!$S$76</f>
        <v>2.9259850000000004E-2</v>
      </c>
      <c r="N473" s="527">
        <f>'27. rMCZ specific costs'!$S$76</f>
        <v>2.9259850000000004E-2</v>
      </c>
      <c r="O473" s="527">
        <f>'27. rMCZ specific costs'!$S$76</f>
        <v>2.9259850000000004E-2</v>
      </c>
      <c r="P473" s="527">
        <f>'27. rMCZ specific costs'!$S$76</f>
        <v>2.9259850000000004E-2</v>
      </c>
      <c r="Q473" s="527">
        <f>'27. rMCZ specific costs'!$S$76</f>
        <v>2.9259850000000004E-2</v>
      </c>
      <c r="R473" s="527">
        <f>'27. rMCZ specific costs'!$S$76</f>
        <v>2.9259850000000004E-2</v>
      </c>
      <c r="S473" s="527">
        <f>'27. rMCZ specific costs'!$S$76</f>
        <v>2.9259850000000004E-2</v>
      </c>
      <c r="T473" s="527">
        <f>'27. rMCZ specific costs'!$S$76</f>
        <v>2.9259850000000004E-2</v>
      </c>
      <c r="U473" s="527">
        <f>'27. rMCZ specific costs'!$S$76</f>
        <v>2.9259850000000004E-2</v>
      </c>
      <c r="V473" s="527">
        <f>'27. rMCZ specific costs'!$S$76</f>
        <v>2.9259850000000004E-2</v>
      </c>
      <c r="W473" s="543">
        <f>SUM(C473:V473)</f>
        <v>0.58519699999999975</v>
      </c>
      <c r="X473" s="528">
        <f>W473/20</f>
        <v>2.9259849999999987E-2</v>
      </c>
    </row>
    <row r="474" spans="1:24" s="358" customFormat="1">
      <c r="A474" s="126"/>
      <c r="B474" s="567" t="s">
        <v>144</v>
      </c>
      <c r="C474" s="549">
        <f t="shared" ref="C474:X474" si="132">SUM(C472:C473)</f>
        <v>9.9611850000000002E-2</v>
      </c>
      <c r="D474" s="549">
        <f t="shared" si="132"/>
        <v>2.9259850000000004E-2</v>
      </c>
      <c r="E474" s="549">
        <f t="shared" si="132"/>
        <v>2.9259850000000004E-2</v>
      </c>
      <c r="F474" s="549">
        <f t="shared" si="132"/>
        <v>2.9259850000000004E-2</v>
      </c>
      <c r="G474" s="549">
        <f t="shared" si="132"/>
        <v>2.9259850000000004E-2</v>
      </c>
      <c r="H474" s="549">
        <f t="shared" si="132"/>
        <v>2.9259850000000004E-2</v>
      </c>
      <c r="I474" s="549">
        <f t="shared" si="132"/>
        <v>2.9259850000000004E-2</v>
      </c>
      <c r="J474" s="549">
        <f t="shared" si="132"/>
        <v>2.9259850000000004E-2</v>
      </c>
      <c r="K474" s="549">
        <f t="shared" si="132"/>
        <v>2.9259850000000004E-2</v>
      </c>
      <c r="L474" s="549">
        <f t="shared" si="132"/>
        <v>2.9259850000000004E-2</v>
      </c>
      <c r="M474" s="549">
        <f t="shared" si="132"/>
        <v>2.9259850000000004E-2</v>
      </c>
      <c r="N474" s="549">
        <f t="shared" si="132"/>
        <v>2.9259850000000004E-2</v>
      </c>
      <c r="O474" s="549">
        <f t="shared" si="132"/>
        <v>2.9259850000000004E-2</v>
      </c>
      <c r="P474" s="549">
        <f t="shared" si="132"/>
        <v>2.9259850000000004E-2</v>
      </c>
      <c r="Q474" s="549">
        <f t="shared" si="132"/>
        <v>2.9259850000000004E-2</v>
      </c>
      <c r="R474" s="549">
        <f t="shared" si="132"/>
        <v>2.9259850000000004E-2</v>
      </c>
      <c r="S474" s="549">
        <f t="shared" si="132"/>
        <v>2.9259850000000004E-2</v>
      </c>
      <c r="T474" s="549">
        <f t="shared" si="132"/>
        <v>2.9259850000000004E-2</v>
      </c>
      <c r="U474" s="549">
        <f t="shared" si="132"/>
        <v>2.9259850000000004E-2</v>
      </c>
      <c r="V474" s="549">
        <f t="shared" si="132"/>
        <v>2.9259850000000004E-2</v>
      </c>
      <c r="W474" s="544">
        <f t="shared" si="132"/>
        <v>0.65554899999999972</v>
      </c>
      <c r="X474" s="131">
        <f t="shared" si="132"/>
        <v>3.2777449999999986E-2</v>
      </c>
    </row>
    <row r="475" spans="1:24" s="358" customFormat="1">
      <c r="A475" s="129"/>
      <c r="B475" s="472" t="s">
        <v>146</v>
      </c>
      <c r="C475" s="530">
        <v>0.96618357487922713</v>
      </c>
      <c r="D475" s="530">
        <v>0.93351070036640305</v>
      </c>
      <c r="E475" s="530">
        <v>0.90194270566802237</v>
      </c>
      <c r="F475" s="530">
        <v>0.87144222769857238</v>
      </c>
      <c r="G475" s="530">
        <v>0.84197316685852419</v>
      </c>
      <c r="H475" s="530">
        <v>0.81350064430775282</v>
      </c>
      <c r="I475" s="530">
        <v>0.78599096068381913</v>
      </c>
      <c r="J475" s="530">
        <v>0.75941155621625056</v>
      </c>
      <c r="K475" s="530">
        <v>0.73373097218961414</v>
      </c>
      <c r="L475" s="530">
        <v>0.70891881370977217</v>
      </c>
      <c r="M475" s="530">
        <v>0.68494571372924851</v>
      </c>
      <c r="N475" s="530">
        <v>0.66178329828912896</v>
      </c>
      <c r="O475" s="530">
        <v>0.63940415293635666</v>
      </c>
      <c r="P475" s="530">
        <v>0.61778179027667302</v>
      </c>
      <c r="Q475" s="530">
        <v>0.59689061862480497</v>
      </c>
      <c r="R475" s="530">
        <v>0.57670591171478747</v>
      </c>
      <c r="S475" s="530">
        <v>0.55720377943457733</v>
      </c>
      <c r="T475" s="530">
        <v>0.53836113955031628</v>
      </c>
      <c r="U475" s="530">
        <v>0.52015569038677911</v>
      </c>
      <c r="V475" s="530">
        <v>0.50256588443167061</v>
      </c>
      <c r="W475" s="543"/>
      <c r="X475" s="531"/>
    </row>
    <row r="476" spans="1:24" s="358" customFormat="1">
      <c r="A476" s="135"/>
      <c r="B476" s="568" t="s">
        <v>1069</v>
      </c>
      <c r="C476" s="136">
        <f t="shared" ref="C476:V476" si="133">C475*C474</f>
        <v>9.6243333333333347E-2</v>
      </c>
      <c r="D476" s="136">
        <f t="shared" si="133"/>
        <v>2.7314383066115902E-2</v>
      </c>
      <c r="E476" s="136">
        <f t="shared" si="133"/>
        <v>2.6390708276440487E-2</v>
      </c>
      <c r="F476" s="136">
        <f t="shared" si="133"/>
        <v>2.5498268866126078E-2</v>
      </c>
      <c r="G476" s="136">
        <f t="shared" si="133"/>
        <v>2.4636008566305392E-2</v>
      </c>
      <c r="H476" s="136">
        <f t="shared" si="133"/>
        <v>2.3802906827348206E-2</v>
      </c>
      <c r="I476" s="136">
        <f t="shared" si="133"/>
        <v>2.2997977610964448E-2</v>
      </c>
      <c r="J476" s="136">
        <f t="shared" si="133"/>
        <v>2.2220268223154063E-2</v>
      </c>
      <c r="K476" s="136">
        <f t="shared" si="133"/>
        <v>2.1468858186622284E-2</v>
      </c>
      <c r="L476" s="136">
        <f t="shared" si="133"/>
        <v>2.0742858151325878E-2</v>
      </c>
      <c r="M476" s="136">
        <f t="shared" si="133"/>
        <v>2.0041408841860755E-2</v>
      </c>
      <c r="N476" s="136">
        <f t="shared" si="133"/>
        <v>1.9363680040445173E-2</v>
      </c>
      <c r="O476" s="136">
        <f t="shared" si="133"/>
        <v>1.8708869604294857E-2</v>
      </c>
      <c r="P476" s="136">
        <f t="shared" si="133"/>
        <v>1.8076202516226915E-2</v>
      </c>
      <c r="Q476" s="136">
        <f t="shared" si="133"/>
        <v>1.7464929967369001E-2</v>
      </c>
      <c r="R476" s="136">
        <f t="shared" si="133"/>
        <v>1.6874328470887927E-2</v>
      </c>
      <c r="S476" s="136">
        <f t="shared" si="133"/>
        <v>1.6303699005688819E-2</v>
      </c>
      <c r="T476" s="136">
        <f t="shared" si="133"/>
        <v>1.5752366189071325E-2</v>
      </c>
      <c r="U476" s="136">
        <f t="shared" si="133"/>
        <v>1.5219677477363601E-2</v>
      </c>
      <c r="V476" s="136">
        <f t="shared" si="133"/>
        <v>1.470500239358802E-2</v>
      </c>
      <c r="W476" s="564">
        <f>SUM(C476:V476)</f>
        <v>0.48382573561453246</v>
      </c>
      <c r="X476" s="137"/>
    </row>
    <row r="477" spans="1:24" s="358" customFormat="1">
      <c r="A477" s="129" t="s">
        <v>387</v>
      </c>
      <c r="B477" s="138"/>
      <c r="C477" s="132"/>
      <c r="D477" s="132"/>
      <c r="E477" s="132"/>
      <c r="F477" s="132"/>
      <c r="G477" s="132"/>
      <c r="H477" s="132"/>
      <c r="I477" s="132"/>
      <c r="J477" s="132"/>
      <c r="K477" s="132"/>
      <c r="L477" s="132"/>
      <c r="M477" s="132"/>
      <c r="N477" s="132"/>
      <c r="O477" s="132"/>
      <c r="P477" s="132"/>
      <c r="Q477" s="132"/>
      <c r="R477" s="132"/>
      <c r="S477" s="132"/>
      <c r="T477" s="132"/>
      <c r="U477" s="132"/>
      <c r="V477" s="132"/>
      <c r="W477" s="544"/>
      <c r="X477" s="131"/>
    </row>
    <row r="478" spans="1:24" s="358" customFormat="1" ht="25.5">
      <c r="A478" s="460" t="s">
        <v>544</v>
      </c>
      <c r="B478" s="138"/>
      <c r="C478" s="132"/>
      <c r="D478" s="132"/>
      <c r="E478" s="132"/>
      <c r="F478" s="132"/>
      <c r="G478" s="132"/>
      <c r="H478" s="132"/>
      <c r="I478" s="132"/>
      <c r="J478" s="132"/>
      <c r="K478" s="132"/>
      <c r="L478" s="132"/>
      <c r="M478" s="132"/>
      <c r="N478" s="132"/>
      <c r="O478" s="132"/>
      <c r="P478" s="132"/>
      <c r="Q478" s="132"/>
      <c r="R478" s="132"/>
      <c r="S478" s="132"/>
      <c r="T478" s="132"/>
      <c r="U478" s="132"/>
      <c r="V478" s="132"/>
      <c r="W478" s="544"/>
      <c r="X478" s="131"/>
    </row>
    <row r="479" spans="1:24" s="358" customFormat="1">
      <c r="A479" s="126"/>
      <c r="B479" s="134" t="s">
        <v>207</v>
      </c>
      <c r="C479" s="527">
        <f>'27. rMCZ specific costs'!R77</f>
        <v>7.2292000000000009E-2</v>
      </c>
      <c r="D479" s="527">
        <v>0</v>
      </c>
      <c r="E479" s="527">
        <v>0</v>
      </c>
      <c r="F479" s="527">
        <v>0</v>
      </c>
      <c r="G479" s="527">
        <v>0</v>
      </c>
      <c r="H479" s="527">
        <v>0</v>
      </c>
      <c r="I479" s="527">
        <v>0</v>
      </c>
      <c r="J479" s="527">
        <v>0</v>
      </c>
      <c r="K479" s="527">
        <v>0</v>
      </c>
      <c r="L479" s="527">
        <v>0</v>
      </c>
      <c r="M479" s="527">
        <v>0</v>
      </c>
      <c r="N479" s="527">
        <v>0</v>
      </c>
      <c r="O479" s="527">
        <v>0</v>
      </c>
      <c r="P479" s="527">
        <v>0</v>
      </c>
      <c r="Q479" s="527">
        <v>0</v>
      </c>
      <c r="R479" s="527">
        <v>0</v>
      </c>
      <c r="S479" s="527">
        <v>0</v>
      </c>
      <c r="T479" s="527">
        <v>0</v>
      </c>
      <c r="U479" s="527">
        <v>0</v>
      </c>
      <c r="V479" s="527">
        <v>0</v>
      </c>
      <c r="W479" s="543">
        <f>SUM(C479:V479)</f>
        <v>7.2292000000000009E-2</v>
      </c>
      <c r="X479" s="528">
        <f>W479/20</f>
        <v>3.6146000000000004E-3</v>
      </c>
    </row>
    <row r="480" spans="1:24" s="358" customFormat="1">
      <c r="A480" s="126"/>
      <c r="B480" s="134" t="s">
        <v>208</v>
      </c>
      <c r="C480" s="527">
        <f>'27. rMCZ specific costs'!$S$77</f>
        <v>4.7297099999999995E-2</v>
      </c>
      <c r="D480" s="527">
        <f>'27. rMCZ specific costs'!$S$77</f>
        <v>4.7297099999999995E-2</v>
      </c>
      <c r="E480" s="527">
        <f>'27. rMCZ specific costs'!$S$77</f>
        <v>4.7297099999999995E-2</v>
      </c>
      <c r="F480" s="527">
        <f>'27. rMCZ specific costs'!$S$77</f>
        <v>4.7297099999999995E-2</v>
      </c>
      <c r="G480" s="527">
        <f>'27. rMCZ specific costs'!$S$77</f>
        <v>4.7297099999999995E-2</v>
      </c>
      <c r="H480" s="527">
        <f>'27. rMCZ specific costs'!$S$77</f>
        <v>4.7297099999999995E-2</v>
      </c>
      <c r="I480" s="527">
        <f>'27. rMCZ specific costs'!$S$77</f>
        <v>4.7297099999999995E-2</v>
      </c>
      <c r="J480" s="527">
        <f>'27. rMCZ specific costs'!$S$77</f>
        <v>4.7297099999999995E-2</v>
      </c>
      <c r="K480" s="527">
        <f>'27. rMCZ specific costs'!$S$77</f>
        <v>4.7297099999999995E-2</v>
      </c>
      <c r="L480" s="527">
        <f>'27. rMCZ specific costs'!$S$77</f>
        <v>4.7297099999999995E-2</v>
      </c>
      <c r="M480" s="527">
        <f>'27. rMCZ specific costs'!$S$77</f>
        <v>4.7297099999999995E-2</v>
      </c>
      <c r="N480" s="527">
        <f>'27. rMCZ specific costs'!$S$77</f>
        <v>4.7297099999999995E-2</v>
      </c>
      <c r="O480" s="527">
        <f>'27. rMCZ specific costs'!$S$77</f>
        <v>4.7297099999999995E-2</v>
      </c>
      <c r="P480" s="527">
        <f>'27. rMCZ specific costs'!$S$77</f>
        <v>4.7297099999999995E-2</v>
      </c>
      <c r="Q480" s="527">
        <f>'27. rMCZ specific costs'!$S$77</f>
        <v>4.7297099999999995E-2</v>
      </c>
      <c r="R480" s="527">
        <f>'27. rMCZ specific costs'!$S$77</f>
        <v>4.7297099999999995E-2</v>
      </c>
      <c r="S480" s="527">
        <f>'27. rMCZ specific costs'!$S$77</f>
        <v>4.7297099999999995E-2</v>
      </c>
      <c r="T480" s="527">
        <f>'27. rMCZ specific costs'!$S$77</f>
        <v>4.7297099999999995E-2</v>
      </c>
      <c r="U480" s="527">
        <f>'27. rMCZ specific costs'!$S$77</f>
        <v>4.7297099999999995E-2</v>
      </c>
      <c r="V480" s="527">
        <f>'27. rMCZ specific costs'!$S$77</f>
        <v>4.7297099999999995E-2</v>
      </c>
      <c r="W480" s="543">
        <f>SUM(C480:V480)</f>
        <v>0.94594199999999973</v>
      </c>
      <c r="X480" s="528">
        <f>W480/20</f>
        <v>4.7297099999999988E-2</v>
      </c>
    </row>
    <row r="481" spans="1:24" s="358" customFormat="1">
      <c r="A481" s="126"/>
      <c r="B481" s="567" t="s">
        <v>144</v>
      </c>
      <c r="C481" s="549">
        <f t="shared" ref="C481:X481" si="134">SUM(C479:C480)</f>
        <v>0.1195891</v>
      </c>
      <c r="D481" s="549">
        <f t="shared" si="134"/>
        <v>4.7297099999999995E-2</v>
      </c>
      <c r="E481" s="549">
        <f t="shared" si="134"/>
        <v>4.7297099999999995E-2</v>
      </c>
      <c r="F481" s="549">
        <f t="shared" si="134"/>
        <v>4.7297099999999995E-2</v>
      </c>
      <c r="G481" s="549">
        <f t="shared" si="134"/>
        <v>4.7297099999999995E-2</v>
      </c>
      <c r="H481" s="549">
        <f t="shared" si="134"/>
        <v>4.7297099999999995E-2</v>
      </c>
      <c r="I481" s="549">
        <f t="shared" si="134"/>
        <v>4.7297099999999995E-2</v>
      </c>
      <c r="J481" s="549">
        <f t="shared" si="134"/>
        <v>4.7297099999999995E-2</v>
      </c>
      <c r="K481" s="549">
        <f t="shared" si="134"/>
        <v>4.7297099999999995E-2</v>
      </c>
      <c r="L481" s="549">
        <f t="shared" si="134"/>
        <v>4.7297099999999995E-2</v>
      </c>
      <c r="M481" s="549">
        <f t="shared" si="134"/>
        <v>4.7297099999999995E-2</v>
      </c>
      <c r="N481" s="549">
        <f t="shared" si="134"/>
        <v>4.7297099999999995E-2</v>
      </c>
      <c r="O481" s="549">
        <f t="shared" si="134"/>
        <v>4.7297099999999995E-2</v>
      </c>
      <c r="P481" s="549">
        <f t="shared" si="134"/>
        <v>4.7297099999999995E-2</v>
      </c>
      <c r="Q481" s="549">
        <f t="shared" si="134"/>
        <v>4.7297099999999995E-2</v>
      </c>
      <c r="R481" s="549">
        <f t="shared" si="134"/>
        <v>4.7297099999999995E-2</v>
      </c>
      <c r="S481" s="549">
        <f t="shared" si="134"/>
        <v>4.7297099999999995E-2</v>
      </c>
      <c r="T481" s="549">
        <f t="shared" si="134"/>
        <v>4.7297099999999995E-2</v>
      </c>
      <c r="U481" s="549">
        <f t="shared" si="134"/>
        <v>4.7297099999999995E-2</v>
      </c>
      <c r="V481" s="549">
        <f t="shared" si="134"/>
        <v>4.7297099999999995E-2</v>
      </c>
      <c r="W481" s="544">
        <f t="shared" si="134"/>
        <v>1.0182339999999996</v>
      </c>
      <c r="X481" s="131">
        <f t="shared" si="134"/>
        <v>5.091169999999999E-2</v>
      </c>
    </row>
    <row r="482" spans="1:24" s="358" customFormat="1">
      <c r="A482" s="129"/>
      <c r="B482" s="472" t="s">
        <v>146</v>
      </c>
      <c r="C482" s="530">
        <v>0.96618357487922713</v>
      </c>
      <c r="D482" s="530">
        <v>0.93351070036640305</v>
      </c>
      <c r="E482" s="530">
        <v>0.90194270566802237</v>
      </c>
      <c r="F482" s="530">
        <v>0.87144222769857238</v>
      </c>
      <c r="G482" s="530">
        <v>0.84197316685852419</v>
      </c>
      <c r="H482" s="530">
        <v>0.81350064430775282</v>
      </c>
      <c r="I482" s="530">
        <v>0.78599096068381913</v>
      </c>
      <c r="J482" s="530">
        <v>0.75941155621625056</v>
      </c>
      <c r="K482" s="530">
        <v>0.73373097218961414</v>
      </c>
      <c r="L482" s="530">
        <v>0.70891881370977217</v>
      </c>
      <c r="M482" s="530">
        <v>0.68494571372924851</v>
      </c>
      <c r="N482" s="530">
        <v>0.66178329828912896</v>
      </c>
      <c r="O482" s="530">
        <v>0.63940415293635666</v>
      </c>
      <c r="P482" s="530">
        <v>0.61778179027667302</v>
      </c>
      <c r="Q482" s="530">
        <v>0.59689061862480497</v>
      </c>
      <c r="R482" s="530">
        <v>0.57670591171478747</v>
      </c>
      <c r="S482" s="530">
        <v>0.55720377943457733</v>
      </c>
      <c r="T482" s="530">
        <v>0.53836113955031628</v>
      </c>
      <c r="U482" s="530">
        <v>0.52015569038677911</v>
      </c>
      <c r="V482" s="530">
        <v>0.50256588443167061</v>
      </c>
      <c r="W482" s="543"/>
      <c r="X482" s="531"/>
    </row>
    <row r="483" spans="1:24" s="358" customFormat="1">
      <c r="A483" s="135"/>
      <c r="B483" s="568" t="s">
        <v>1069</v>
      </c>
      <c r="C483" s="136">
        <f t="shared" ref="C483:V483" si="135">C482*C481</f>
        <v>0.11554502415458938</v>
      </c>
      <c r="D483" s="136">
        <f t="shared" si="135"/>
        <v>4.4152348946299796E-2</v>
      </c>
      <c r="E483" s="136">
        <f t="shared" si="135"/>
        <v>4.2659274344251014E-2</v>
      </c>
      <c r="F483" s="136">
        <f t="shared" si="135"/>
        <v>4.1216690187682141E-2</v>
      </c>
      <c r="G483" s="136">
        <f t="shared" si="135"/>
        <v>3.9822889070224299E-2</v>
      </c>
      <c r="H483" s="136">
        <f t="shared" si="135"/>
        <v>3.8476221323888213E-2</v>
      </c>
      <c r="I483" s="136">
        <f t="shared" si="135"/>
        <v>3.7175093066558661E-2</v>
      </c>
      <c r="J483" s="136">
        <f t="shared" si="135"/>
        <v>3.5917964315515617E-2</v>
      </c>
      <c r="K483" s="136">
        <f t="shared" si="135"/>
        <v>3.4703347164749397E-2</v>
      </c>
      <c r="L483" s="136">
        <f t="shared" si="135"/>
        <v>3.3529804023912459E-2</v>
      </c>
      <c r="M483" s="136">
        <f t="shared" si="135"/>
        <v>3.2395945916823633E-2</v>
      </c>
      <c r="N483" s="136">
        <f t="shared" si="135"/>
        <v>3.1300430837510759E-2</v>
      </c>
      <c r="O483" s="136">
        <f t="shared" si="135"/>
        <v>3.0241962161846152E-2</v>
      </c>
      <c r="P483" s="136">
        <f t="shared" si="135"/>
        <v>2.9219287112894829E-2</v>
      </c>
      <c r="Q483" s="136">
        <f t="shared" si="135"/>
        <v>2.823119527815926E-2</v>
      </c>
      <c r="R483" s="136">
        <f t="shared" si="135"/>
        <v>2.727651717696547E-2</v>
      </c>
      <c r="S483" s="136">
        <f t="shared" si="135"/>
        <v>2.6354122876295145E-2</v>
      </c>
      <c r="T483" s="136">
        <f t="shared" si="135"/>
        <v>2.5462920653425262E-2</v>
      </c>
      <c r="U483" s="136">
        <f t="shared" si="135"/>
        <v>2.4601855703792527E-2</v>
      </c>
      <c r="V483" s="136">
        <f t="shared" si="135"/>
        <v>2.3769908892553166E-2</v>
      </c>
      <c r="W483" s="564">
        <f>SUM(C483:V483)</f>
        <v>0.7420528032079371</v>
      </c>
      <c r="X483" s="137"/>
    </row>
    <row r="484" spans="1:24" s="358" customFormat="1">
      <c r="A484" s="129" t="s">
        <v>387</v>
      </c>
      <c r="B484" s="138"/>
      <c r="C484" s="132"/>
      <c r="D484" s="132"/>
      <c r="E484" s="132"/>
      <c r="F484" s="132"/>
      <c r="G484" s="132"/>
      <c r="H484" s="132"/>
      <c r="I484" s="132"/>
      <c r="J484" s="132"/>
      <c r="K484" s="132"/>
      <c r="L484" s="132"/>
      <c r="M484" s="132"/>
      <c r="N484" s="132"/>
      <c r="O484" s="132"/>
      <c r="P484" s="132"/>
      <c r="Q484" s="132"/>
      <c r="R484" s="132"/>
      <c r="S484" s="132"/>
      <c r="T484" s="132"/>
      <c r="U484" s="132"/>
      <c r="V484" s="132"/>
      <c r="W484" s="544"/>
      <c r="X484" s="131"/>
    </row>
    <row r="485" spans="1:24" s="358" customFormat="1" ht="25.5">
      <c r="A485" s="460" t="s">
        <v>539</v>
      </c>
      <c r="B485" s="138"/>
      <c r="C485" s="132"/>
      <c r="D485" s="132"/>
      <c r="E485" s="132"/>
      <c r="F485" s="132"/>
      <c r="G485" s="132"/>
      <c r="H485" s="132"/>
      <c r="I485" s="132"/>
      <c r="J485" s="132"/>
      <c r="K485" s="132"/>
      <c r="L485" s="132"/>
      <c r="M485" s="132"/>
      <c r="N485" s="132"/>
      <c r="O485" s="132"/>
      <c r="P485" s="132"/>
      <c r="Q485" s="132"/>
      <c r="R485" s="132"/>
      <c r="S485" s="132"/>
      <c r="T485" s="132"/>
      <c r="U485" s="132"/>
      <c r="V485" s="132"/>
      <c r="W485" s="544"/>
      <c r="X485" s="131"/>
    </row>
    <row r="486" spans="1:24" s="358" customFormat="1">
      <c r="A486" s="126"/>
      <c r="B486" s="134" t="s">
        <v>207</v>
      </c>
      <c r="C486" s="527">
        <f>'27. rMCZ specific costs'!R78</f>
        <v>0</v>
      </c>
      <c r="D486" s="527">
        <v>0</v>
      </c>
      <c r="E486" s="527">
        <v>0</v>
      </c>
      <c r="F486" s="527">
        <v>0</v>
      </c>
      <c r="G486" s="527">
        <v>0</v>
      </c>
      <c r="H486" s="527">
        <v>0</v>
      </c>
      <c r="I486" s="527">
        <v>0</v>
      </c>
      <c r="J486" s="527">
        <v>0</v>
      </c>
      <c r="K486" s="527">
        <v>0</v>
      </c>
      <c r="L486" s="527">
        <v>0</v>
      </c>
      <c r="M486" s="527">
        <v>0</v>
      </c>
      <c r="N486" s="527">
        <v>0</v>
      </c>
      <c r="O486" s="527">
        <v>0</v>
      </c>
      <c r="P486" s="527">
        <v>0</v>
      </c>
      <c r="Q486" s="527">
        <v>0</v>
      </c>
      <c r="R486" s="527">
        <v>0</v>
      </c>
      <c r="S486" s="527">
        <v>0</v>
      </c>
      <c r="T486" s="527">
        <v>0</v>
      </c>
      <c r="U486" s="527">
        <v>0</v>
      </c>
      <c r="V486" s="527">
        <v>0</v>
      </c>
      <c r="W486" s="543">
        <f>SUM(C486:V486)</f>
        <v>0</v>
      </c>
      <c r="X486" s="528">
        <f>W486/20</f>
        <v>0</v>
      </c>
    </row>
    <row r="487" spans="1:24" s="358" customFormat="1">
      <c r="A487" s="126"/>
      <c r="B487" s="134" t="s">
        <v>208</v>
      </c>
      <c r="C487" s="527">
        <f>'27. rMCZ specific costs'!$S$78</f>
        <v>0</v>
      </c>
      <c r="D487" s="527">
        <f>'27. rMCZ specific costs'!$S$78</f>
        <v>0</v>
      </c>
      <c r="E487" s="527">
        <f>'27. rMCZ specific costs'!$S$78</f>
        <v>0</v>
      </c>
      <c r="F487" s="527">
        <f>'27. rMCZ specific costs'!$S$78</f>
        <v>0</v>
      </c>
      <c r="G487" s="527">
        <f>'27. rMCZ specific costs'!$S$78</f>
        <v>0</v>
      </c>
      <c r="H487" s="527">
        <f>'27. rMCZ specific costs'!$S$78</f>
        <v>0</v>
      </c>
      <c r="I487" s="527">
        <f>'27. rMCZ specific costs'!$S$78</f>
        <v>0</v>
      </c>
      <c r="J487" s="527">
        <f>'27. rMCZ specific costs'!$S$78</f>
        <v>0</v>
      </c>
      <c r="K487" s="527">
        <f>'27. rMCZ specific costs'!$S$78</f>
        <v>0</v>
      </c>
      <c r="L487" s="527">
        <f>'27. rMCZ specific costs'!$S$78</f>
        <v>0</v>
      </c>
      <c r="M487" s="527">
        <f>'27. rMCZ specific costs'!$S$78</f>
        <v>0</v>
      </c>
      <c r="N487" s="527">
        <f>'27. rMCZ specific costs'!$S$78</f>
        <v>0</v>
      </c>
      <c r="O487" s="527">
        <f>'27. rMCZ specific costs'!$S$78</f>
        <v>0</v>
      </c>
      <c r="P487" s="527">
        <f>'27. rMCZ specific costs'!$S$78</f>
        <v>0</v>
      </c>
      <c r="Q487" s="527">
        <f>'27. rMCZ specific costs'!$S$78</f>
        <v>0</v>
      </c>
      <c r="R487" s="527">
        <f>'27. rMCZ specific costs'!$S$78</f>
        <v>0</v>
      </c>
      <c r="S487" s="527">
        <f>'27. rMCZ specific costs'!$S$78</f>
        <v>0</v>
      </c>
      <c r="T487" s="527">
        <f>'27. rMCZ specific costs'!$S$78</f>
        <v>0</v>
      </c>
      <c r="U487" s="527">
        <f>'27. rMCZ specific costs'!$S$78</f>
        <v>0</v>
      </c>
      <c r="V487" s="527">
        <f>'27. rMCZ specific costs'!$S$78</f>
        <v>0</v>
      </c>
      <c r="W487" s="543">
        <f>SUM(C487:V487)</f>
        <v>0</v>
      </c>
      <c r="X487" s="528">
        <f>W487/20</f>
        <v>0</v>
      </c>
    </row>
    <row r="488" spans="1:24" s="358" customFormat="1">
      <c r="A488" s="126"/>
      <c r="B488" s="567" t="s">
        <v>144</v>
      </c>
      <c r="C488" s="549">
        <f t="shared" ref="C488:X488" si="136">SUM(C486:C487)</f>
        <v>0</v>
      </c>
      <c r="D488" s="549">
        <f t="shared" si="136"/>
        <v>0</v>
      </c>
      <c r="E488" s="549">
        <f t="shared" si="136"/>
        <v>0</v>
      </c>
      <c r="F488" s="549">
        <f t="shared" si="136"/>
        <v>0</v>
      </c>
      <c r="G488" s="549">
        <f t="shared" si="136"/>
        <v>0</v>
      </c>
      <c r="H488" s="549">
        <f t="shared" si="136"/>
        <v>0</v>
      </c>
      <c r="I488" s="549">
        <f t="shared" si="136"/>
        <v>0</v>
      </c>
      <c r="J488" s="549">
        <f t="shared" si="136"/>
        <v>0</v>
      </c>
      <c r="K488" s="549">
        <f t="shared" si="136"/>
        <v>0</v>
      </c>
      <c r="L488" s="549">
        <f t="shared" si="136"/>
        <v>0</v>
      </c>
      <c r="M488" s="549">
        <f t="shared" si="136"/>
        <v>0</v>
      </c>
      <c r="N488" s="549">
        <f t="shared" si="136"/>
        <v>0</v>
      </c>
      <c r="O488" s="549">
        <f t="shared" si="136"/>
        <v>0</v>
      </c>
      <c r="P488" s="549">
        <f t="shared" si="136"/>
        <v>0</v>
      </c>
      <c r="Q488" s="549">
        <f t="shared" si="136"/>
        <v>0</v>
      </c>
      <c r="R488" s="549">
        <f t="shared" si="136"/>
        <v>0</v>
      </c>
      <c r="S488" s="549">
        <f t="shared" si="136"/>
        <v>0</v>
      </c>
      <c r="T488" s="549">
        <f t="shared" si="136"/>
        <v>0</v>
      </c>
      <c r="U488" s="549">
        <f t="shared" si="136"/>
        <v>0</v>
      </c>
      <c r="V488" s="549">
        <f t="shared" si="136"/>
        <v>0</v>
      </c>
      <c r="W488" s="544">
        <f t="shared" si="136"/>
        <v>0</v>
      </c>
      <c r="X488" s="131">
        <f t="shared" si="136"/>
        <v>0</v>
      </c>
    </row>
    <row r="489" spans="1:24" s="358" customFormat="1">
      <c r="A489" s="129"/>
      <c r="B489" s="472" t="s">
        <v>146</v>
      </c>
      <c r="C489" s="530">
        <v>0.96618357487922713</v>
      </c>
      <c r="D489" s="530">
        <v>0.93351070036640305</v>
      </c>
      <c r="E489" s="530">
        <v>0.90194270566802237</v>
      </c>
      <c r="F489" s="530">
        <v>0.87144222769857238</v>
      </c>
      <c r="G489" s="530">
        <v>0.84197316685852419</v>
      </c>
      <c r="H489" s="530">
        <v>0.81350064430775282</v>
      </c>
      <c r="I489" s="530">
        <v>0.78599096068381913</v>
      </c>
      <c r="J489" s="530">
        <v>0.75941155621625056</v>
      </c>
      <c r="K489" s="530">
        <v>0.73373097218961414</v>
      </c>
      <c r="L489" s="530">
        <v>0.70891881370977217</v>
      </c>
      <c r="M489" s="530">
        <v>0.68494571372924851</v>
      </c>
      <c r="N489" s="530">
        <v>0.66178329828912896</v>
      </c>
      <c r="O489" s="530">
        <v>0.63940415293635666</v>
      </c>
      <c r="P489" s="530">
        <v>0.61778179027667302</v>
      </c>
      <c r="Q489" s="530">
        <v>0.59689061862480497</v>
      </c>
      <c r="R489" s="530">
        <v>0.57670591171478747</v>
      </c>
      <c r="S489" s="530">
        <v>0.55720377943457733</v>
      </c>
      <c r="T489" s="530">
        <v>0.53836113955031628</v>
      </c>
      <c r="U489" s="530">
        <v>0.52015569038677911</v>
      </c>
      <c r="V489" s="530">
        <v>0.50256588443167061</v>
      </c>
      <c r="W489" s="543"/>
      <c r="X489" s="531"/>
    </row>
    <row r="490" spans="1:24" s="358" customFormat="1">
      <c r="A490" s="135"/>
      <c r="B490" s="568" t="s">
        <v>1069</v>
      </c>
      <c r="C490" s="136">
        <f t="shared" ref="C490:V490" si="137">C489*C488</f>
        <v>0</v>
      </c>
      <c r="D490" s="136">
        <f t="shared" si="137"/>
        <v>0</v>
      </c>
      <c r="E490" s="136">
        <f t="shared" si="137"/>
        <v>0</v>
      </c>
      <c r="F490" s="136">
        <f t="shared" si="137"/>
        <v>0</v>
      </c>
      <c r="G490" s="136">
        <f t="shared" si="137"/>
        <v>0</v>
      </c>
      <c r="H490" s="136">
        <f t="shared" si="137"/>
        <v>0</v>
      </c>
      <c r="I490" s="136">
        <f t="shared" si="137"/>
        <v>0</v>
      </c>
      <c r="J490" s="136">
        <f t="shared" si="137"/>
        <v>0</v>
      </c>
      <c r="K490" s="136">
        <f t="shared" si="137"/>
        <v>0</v>
      </c>
      <c r="L490" s="136">
        <f t="shared" si="137"/>
        <v>0</v>
      </c>
      <c r="M490" s="136">
        <f t="shared" si="137"/>
        <v>0</v>
      </c>
      <c r="N490" s="136">
        <f t="shared" si="137"/>
        <v>0</v>
      </c>
      <c r="O490" s="136">
        <f t="shared" si="137"/>
        <v>0</v>
      </c>
      <c r="P490" s="136">
        <f t="shared" si="137"/>
        <v>0</v>
      </c>
      <c r="Q490" s="136">
        <f t="shared" si="137"/>
        <v>0</v>
      </c>
      <c r="R490" s="136">
        <f t="shared" si="137"/>
        <v>0</v>
      </c>
      <c r="S490" s="136">
        <f t="shared" si="137"/>
        <v>0</v>
      </c>
      <c r="T490" s="136">
        <f t="shared" si="137"/>
        <v>0</v>
      </c>
      <c r="U490" s="136">
        <f t="shared" si="137"/>
        <v>0</v>
      </c>
      <c r="V490" s="136">
        <f t="shared" si="137"/>
        <v>0</v>
      </c>
      <c r="W490" s="564">
        <f>SUM(C490:V490)</f>
        <v>0</v>
      </c>
      <c r="X490" s="137"/>
    </row>
    <row r="491" spans="1:24" s="358" customFormat="1">
      <c r="A491" s="129" t="s">
        <v>387</v>
      </c>
      <c r="B491" s="138"/>
      <c r="C491" s="132"/>
      <c r="D491" s="132"/>
      <c r="E491" s="132"/>
      <c r="F491" s="132"/>
      <c r="G491" s="132"/>
      <c r="H491" s="132"/>
      <c r="I491" s="132"/>
      <c r="J491" s="132"/>
      <c r="K491" s="132"/>
      <c r="L491" s="132"/>
      <c r="M491" s="132"/>
      <c r="N491" s="132"/>
      <c r="O491" s="132"/>
      <c r="P491" s="132"/>
      <c r="Q491" s="132"/>
      <c r="R491" s="132"/>
      <c r="S491" s="132"/>
      <c r="T491" s="132"/>
      <c r="U491" s="132"/>
      <c r="V491" s="132"/>
      <c r="W491" s="544"/>
      <c r="X491" s="131"/>
    </row>
    <row r="492" spans="1:24" s="358" customFormat="1" ht="25.5">
      <c r="A492" s="460" t="s">
        <v>532</v>
      </c>
      <c r="B492" s="138"/>
      <c r="C492" s="132"/>
      <c r="D492" s="132"/>
      <c r="E492" s="132"/>
      <c r="F492" s="132"/>
      <c r="G492" s="132"/>
      <c r="H492" s="132"/>
      <c r="I492" s="132"/>
      <c r="J492" s="132"/>
      <c r="K492" s="132"/>
      <c r="L492" s="132"/>
      <c r="M492" s="132"/>
      <c r="N492" s="132"/>
      <c r="O492" s="132"/>
      <c r="P492" s="132"/>
      <c r="Q492" s="132"/>
      <c r="R492" s="132"/>
      <c r="S492" s="132"/>
      <c r="T492" s="132"/>
      <c r="U492" s="132"/>
      <c r="V492" s="132"/>
      <c r="W492" s="544"/>
      <c r="X492" s="131"/>
    </row>
    <row r="493" spans="1:24" s="358" customFormat="1">
      <c r="A493" s="126"/>
      <c r="B493" s="134" t="s">
        <v>207</v>
      </c>
      <c r="C493" s="527">
        <f>'27. rMCZ specific costs'!R79</f>
        <v>5.1143500000000001E-2</v>
      </c>
      <c r="D493" s="527">
        <v>0</v>
      </c>
      <c r="E493" s="527">
        <v>0</v>
      </c>
      <c r="F493" s="527">
        <v>0</v>
      </c>
      <c r="G493" s="527">
        <v>0</v>
      </c>
      <c r="H493" s="527">
        <v>0</v>
      </c>
      <c r="I493" s="527">
        <v>0</v>
      </c>
      <c r="J493" s="527">
        <v>0</v>
      </c>
      <c r="K493" s="527">
        <v>0</v>
      </c>
      <c r="L493" s="527">
        <v>0</v>
      </c>
      <c r="M493" s="527">
        <v>0</v>
      </c>
      <c r="N493" s="527">
        <v>0</v>
      </c>
      <c r="O493" s="527">
        <v>0</v>
      </c>
      <c r="P493" s="527">
        <v>0</v>
      </c>
      <c r="Q493" s="527">
        <v>0</v>
      </c>
      <c r="R493" s="527">
        <v>0</v>
      </c>
      <c r="S493" s="527">
        <v>0</v>
      </c>
      <c r="T493" s="527">
        <v>0</v>
      </c>
      <c r="U493" s="527">
        <v>0</v>
      </c>
      <c r="V493" s="527">
        <v>0</v>
      </c>
      <c r="W493" s="543">
        <f>SUM(C493:V493)</f>
        <v>5.1143500000000001E-2</v>
      </c>
      <c r="X493" s="528">
        <f>W493/20</f>
        <v>2.5571750000000001E-3</v>
      </c>
    </row>
    <row r="494" spans="1:24" s="358" customFormat="1">
      <c r="A494" s="126"/>
      <c r="B494" s="134" t="s">
        <v>208</v>
      </c>
      <c r="C494" s="527">
        <f>'27. rMCZ specific costs'!$S$79</f>
        <v>2.2887499999999998E-2</v>
      </c>
      <c r="D494" s="527">
        <f>'27. rMCZ specific costs'!$S$79</f>
        <v>2.2887499999999998E-2</v>
      </c>
      <c r="E494" s="527">
        <f>'27. rMCZ specific costs'!$S$79</f>
        <v>2.2887499999999998E-2</v>
      </c>
      <c r="F494" s="527">
        <f>'27. rMCZ specific costs'!$S$79</f>
        <v>2.2887499999999998E-2</v>
      </c>
      <c r="G494" s="527">
        <f>'27. rMCZ specific costs'!$S$79</f>
        <v>2.2887499999999998E-2</v>
      </c>
      <c r="H494" s="527">
        <f>'27. rMCZ specific costs'!$S$79</f>
        <v>2.2887499999999998E-2</v>
      </c>
      <c r="I494" s="527">
        <f>'27. rMCZ specific costs'!$S$79</f>
        <v>2.2887499999999998E-2</v>
      </c>
      <c r="J494" s="527">
        <f>'27. rMCZ specific costs'!$S$79</f>
        <v>2.2887499999999998E-2</v>
      </c>
      <c r="K494" s="527">
        <f>'27. rMCZ specific costs'!$S$79</f>
        <v>2.2887499999999998E-2</v>
      </c>
      <c r="L494" s="527">
        <f>'27. rMCZ specific costs'!$S$79</f>
        <v>2.2887499999999998E-2</v>
      </c>
      <c r="M494" s="527">
        <f>'27. rMCZ specific costs'!$S$79</f>
        <v>2.2887499999999998E-2</v>
      </c>
      <c r="N494" s="527">
        <f>'27. rMCZ specific costs'!$S$79</f>
        <v>2.2887499999999998E-2</v>
      </c>
      <c r="O494" s="527">
        <f>'27. rMCZ specific costs'!$S$79</f>
        <v>2.2887499999999998E-2</v>
      </c>
      <c r="P494" s="527">
        <f>'27. rMCZ specific costs'!$S$79</f>
        <v>2.2887499999999998E-2</v>
      </c>
      <c r="Q494" s="527">
        <f>'27. rMCZ specific costs'!$S$79</f>
        <v>2.2887499999999998E-2</v>
      </c>
      <c r="R494" s="527">
        <f>'27. rMCZ specific costs'!$S$79</f>
        <v>2.2887499999999998E-2</v>
      </c>
      <c r="S494" s="527">
        <f>'27. rMCZ specific costs'!$S$79</f>
        <v>2.2887499999999998E-2</v>
      </c>
      <c r="T494" s="527">
        <f>'27. rMCZ specific costs'!$S$79</f>
        <v>2.2887499999999998E-2</v>
      </c>
      <c r="U494" s="527">
        <f>'27. rMCZ specific costs'!$S$79</f>
        <v>2.2887499999999998E-2</v>
      </c>
      <c r="V494" s="527">
        <f>'27. rMCZ specific costs'!$S$79</f>
        <v>2.2887499999999998E-2</v>
      </c>
      <c r="W494" s="543">
        <f>SUM(C494:V494)</f>
        <v>0.45775000000000005</v>
      </c>
      <c r="X494" s="528">
        <f>W494/20</f>
        <v>2.2887500000000002E-2</v>
      </c>
    </row>
    <row r="495" spans="1:24" s="358" customFormat="1">
      <c r="A495" s="126"/>
      <c r="B495" s="567" t="s">
        <v>144</v>
      </c>
      <c r="C495" s="549">
        <f t="shared" ref="C495:X495" si="138">SUM(C493:C494)</f>
        <v>7.4031E-2</v>
      </c>
      <c r="D495" s="549">
        <f t="shared" si="138"/>
        <v>2.2887499999999998E-2</v>
      </c>
      <c r="E495" s="549">
        <f t="shared" si="138"/>
        <v>2.2887499999999998E-2</v>
      </c>
      <c r="F495" s="549">
        <f t="shared" si="138"/>
        <v>2.2887499999999998E-2</v>
      </c>
      <c r="G495" s="549">
        <f t="shared" si="138"/>
        <v>2.2887499999999998E-2</v>
      </c>
      <c r="H495" s="549">
        <f t="shared" si="138"/>
        <v>2.2887499999999998E-2</v>
      </c>
      <c r="I495" s="549">
        <f t="shared" si="138"/>
        <v>2.2887499999999998E-2</v>
      </c>
      <c r="J495" s="549">
        <f t="shared" si="138"/>
        <v>2.2887499999999998E-2</v>
      </c>
      <c r="K495" s="549">
        <f t="shared" si="138"/>
        <v>2.2887499999999998E-2</v>
      </c>
      <c r="L495" s="549">
        <f t="shared" si="138"/>
        <v>2.2887499999999998E-2</v>
      </c>
      <c r="M495" s="549">
        <f t="shared" si="138"/>
        <v>2.2887499999999998E-2</v>
      </c>
      <c r="N495" s="549">
        <f t="shared" si="138"/>
        <v>2.2887499999999998E-2</v>
      </c>
      <c r="O495" s="549">
        <f t="shared" si="138"/>
        <v>2.2887499999999998E-2</v>
      </c>
      <c r="P495" s="549">
        <f t="shared" si="138"/>
        <v>2.2887499999999998E-2</v>
      </c>
      <c r="Q495" s="549">
        <f t="shared" si="138"/>
        <v>2.2887499999999998E-2</v>
      </c>
      <c r="R495" s="549">
        <f t="shared" si="138"/>
        <v>2.2887499999999998E-2</v>
      </c>
      <c r="S495" s="549">
        <f t="shared" si="138"/>
        <v>2.2887499999999998E-2</v>
      </c>
      <c r="T495" s="549">
        <f t="shared" si="138"/>
        <v>2.2887499999999998E-2</v>
      </c>
      <c r="U495" s="549">
        <f t="shared" si="138"/>
        <v>2.2887499999999998E-2</v>
      </c>
      <c r="V495" s="549">
        <f t="shared" si="138"/>
        <v>2.2887499999999998E-2</v>
      </c>
      <c r="W495" s="544">
        <f t="shared" si="138"/>
        <v>0.5088935</v>
      </c>
      <c r="X495" s="131">
        <f t="shared" si="138"/>
        <v>2.5444675E-2</v>
      </c>
    </row>
    <row r="496" spans="1:24" s="358" customFormat="1">
      <c r="A496" s="129"/>
      <c r="B496" s="472" t="s">
        <v>146</v>
      </c>
      <c r="C496" s="530">
        <v>0.96618357487922713</v>
      </c>
      <c r="D496" s="530">
        <v>0.93351070036640305</v>
      </c>
      <c r="E496" s="530">
        <v>0.90194270566802237</v>
      </c>
      <c r="F496" s="530">
        <v>0.87144222769857238</v>
      </c>
      <c r="G496" s="530">
        <v>0.84197316685852419</v>
      </c>
      <c r="H496" s="530">
        <v>0.81350064430775282</v>
      </c>
      <c r="I496" s="530">
        <v>0.78599096068381913</v>
      </c>
      <c r="J496" s="530">
        <v>0.75941155621625056</v>
      </c>
      <c r="K496" s="530">
        <v>0.73373097218961414</v>
      </c>
      <c r="L496" s="530">
        <v>0.70891881370977217</v>
      </c>
      <c r="M496" s="530">
        <v>0.68494571372924851</v>
      </c>
      <c r="N496" s="530">
        <v>0.66178329828912896</v>
      </c>
      <c r="O496" s="530">
        <v>0.63940415293635666</v>
      </c>
      <c r="P496" s="530">
        <v>0.61778179027667302</v>
      </c>
      <c r="Q496" s="530">
        <v>0.59689061862480497</v>
      </c>
      <c r="R496" s="530">
        <v>0.57670591171478747</v>
      </c>
      <c r="S496" s="530">
        <v>0.55720377943457733</v>
      </c>
      <c r="T496" s="530">
        <v>0.53836113955031628</v>
      </c>
      <c r="U496" s="530">
        <v>0.52015569038677911</v>
      </c>
      <c r="V496" s="530">
        <v>0.50256588443167061</v>
      </c>
      <c r="W496" s="543"/>
      <c r="X496" s="531"/>
    </row>
    <row r="497" spans="1:24" s="358" customFormat="1">
      <c r="A497" s="135"/>
      <c r="B497" s="568" t="s">
        <v>1069</v>
      </c>
      <c r="C497" s="136">
        <f t="shared" ref="C497:V497" si="139">C496*C495</f>
        <v>7.1527536231884056E-2</v>
      </c>
      <c r="D497" s="136">
        <f t="shared" si="139"/>
        <v>2.1365726154636049E-2</v>
      </c>
      <c r="E497" s="136">
        <f t="shared" si="139"/>
        <v>2.0643213675976862E-2</v>
      </c>
      <c r="F497" s="136">
        <f t="shared" si="139"/>
        <v>1.9945133986451074E-2</v>
      </c>
      <c r="G497" s="136">
        <f t="shared" si="139"/>
        <v>1.927066085647447E-2</v>
      </c>
      <c r="H497" s="136">
        <f t="shared" si="139"/>
        <v>1.8618995996593692E-2</v>
      </c>
      <c r="I497" s="136">
        <f t="shared" si="139"/>
        <v>1.7989368112650908E-2</v>
      </c>
      <c r="J497" s="136">
        <f t="shared" si="139"/>
        <v>1.7381031992899434E-2</v>
      </c>
      <c r="K497" s="136">
        <f t="shared" si="139"/>
        <v>1.6793267625989792E-2</v>
      </c>
      <c r="L497" s="136">
        <f t="shared" si="139"/>
        <v>1.6225379348782411E-2</v>
      </c>
      <c r="M497" s="136">
        <f t="shared" si="139"/>
        <v>1.5676695022978172E-2</v>
      </c>
      <c r="N497" s="136">
        <f t="shared" si="139"/>
        <v>1.5146565239592439E-2</v>
      </c>
      <c r="O497" s="136">
        <f t="shared" si="139"/>
        <v>1.4634362550330862E-2</v>
      </c>
      <c r="P497" s="136">
        <f t="shared" si="139"/>
        <v>1.4139480724957352E-2</v>
      </c>
      <c r="Q497" s="136">
        <f t="shared" si="139"/>
        <v>1.3661334033775223E-2</v>
      </c>
      <c r="R497" s="136">
        <f t="shared" si="139"/>
        <v>1.3199356554372196E-2</v>
      </c>
      <c r="S497" s="136">
        <f t="shared" si="139"/>
        <v>1.2753001501808888E-2</v>
      </c>
      <c r="T497" s="136">
        <f t="shared" si="139"/>
        <v>1.2321740581457862E-2</v>
      </c>
      <c r="U497" s="136">
        <f t="shared" si="139"/>
        <v>1.1905063363727406E-2</v>
      </c>
      <c r="V497" s="136">
        <f t="shared" si="139"/>
        <v>1.150247667992986E-2</v>
      </c>
      <c r="W497" s="564">
        <f>SUM(C497:V497)</f>
        <v>0.37470039023526908</v>
      </c>
      <c r="X497" s="137"/>
    </row>
    <row r="498" spans="1:24" s="358" customFormat="1">
      <c r="A498" s="129" t="s">
        <v>387</v>
      </c>
      <c r="B498" s="138"/>
      <c r="C498" s="132"/>
      <c r="D498" s="132"/>
      <c r="E498" s="132"/>
      <c r="F498" s="132"/>
      <c r="G498" s="132"/>
      <c r="H498" s="132"/>
      <c r="I498" s="132"/>
      <c r="J498" s="132"/>
      <c r="K498" s="132"/>
      <c r="L498" s="132"/>
      <c r="M498" s="132"/>
      <c r="N498" s="132"/>
      <c r="O498" s="132"/>
      <c r="P498" s="132"/>
      <c r="Q498" s="132"/>
      <c r="R498" s="132"/>
      <c r="S498" s="132"/>
      <c r="T498" s="132"/>
      <c r="U498" s="132"/>
      <c r="V498" s="132"/>
      <c r="W498" s="544"/>
      <c r="X498" s="131"/>
    </row>
    <row r="499" spans="1:24" s="358" customFormat="1">
      <c r="A499" s="460" t="s">
        <v>531</v>
      </c>
      <c r="B499" s="138"/>
      <c r="C499" s="132"/>
      <c r="D499" s="132"/>
      <c r="E499" s="132"/>
      <c r="F499" s="132"/>
      <c r="G499" s="132"/>
      <c r="H499" s="132"/>
      <c r="I499" s="132"/>
      <c r="J499" s="132"/>
      <c r="K499" s="132"/>
      <c r="L499" s="132"/>
      <c r="M499" s="132"/>
      <c r="N499" s="132"/>
      <c r="O499" s="132"/>
      <c r="P499" s="132"/>
      <c r="Q499" s="132"/>
      <c r="R499" s="132"/>
      <c r="S499" s="132"/>
      <c r="T499" s="132"/>
      <c r="U499" s="132"/>
      <c r="V499" s="132"/>
      <c r="W499" s="544"/>
      <c r="X499" s="131"/>
    </row>
    <row r="500" spans="1:24" s="358" customFormat="1">
      <c r="A500" s="126"/>
      <c r="B500" s="134" t="s">
        <v>207</v>
      </c>
      <c r="C500" s="527">
        <f>'27. rMCZ specific costs'!R80</f>
        <v>5.1143500000000001E-2</v>
      </c>
      <c r="D500" s="527">
        <v>0</v>
      </c>
      <c r="E500" s="527">
        <v>0</v>
      </c>
      <c r="F500" s="527">
        <v>0</v>
      </c>
      <c r="G500" s="527">
        <v>0</v>
      </c>
      <c r="H500" s="527">
        <v>0</v>
      </c>
      <c r="I500" s="527">
        <v>0</v>
      </c>
      <c r="J500" s="527">
        <v>0</v>
      </c>
      <c r="K500" s="527">
        <v>0</v>
      </c>
      <c r="L500" s="527">
        <v>0</v>
      </c>
      <c r="M500" s="527">
        <v>0</v>
      </c>
      <c r="N500" s="527">
        <v>0</v>
      </c>
      <c r="O500" s="527">
        <v>0</v>
      </c>
      <c r="P500" s="527">
        <v>0</v>
      </c>
      <c r="Q500" s="527">
        <v>0</v>
      </c>
      <c r="R500" s="527">
        <v>0</v>
      </c>
      <c r="S500" s="527">
        <v>0</v>
      </c>
      <c r="T500" s="527">
        <v>0</v>
      </c>
      <c r="U500" s="527">
        <v>0</v>
      </c>
      <c r="V500" s="527">
        <v>0</v>
      </c>
      <c r="W500" s="543">
        <f>SUM(C500:V500)</f>
        <v>5.1143500000000001E-2</v>
      </c>
      <c r="X500" s="528">
        <f>W500/20</f>
        <v>2.5571750000000001E-3</v>
      </c>
    </row>
    <row r="501" spans="1:24" s="358" customFormat="1">
      <c r="A501" s="126"/>
      <c r="B501" s="134" t="s">
        <v>208</v>
      </c>
      <c r="C501" s="527">
        <f>'27. rMCZ specific costs'!$S$80</f>
        <v>2.2887499999999998E-2</v>
      </c>
      <c r="D501" s="527">
        <f>'27. rMCZ specific costs'!$S$80</f>
        <v>2.2887499999999998E-2</v>
      </c>
      <c r="E501" s="527">
        <f>'27. rMCZ specific costs'!$S$80</f>
        <v>2.2887499999999998E-2</v>
      </c>
      <c r="F501" s="527">
        <f>'27. rMCZ specific costs'!$S$80</f>
        <v>2.2887499999999998E-2</v>
      </c>
      <c r="G501" s="527">
        <f>'27. rMCZ specific costs'!$S$80</f>
        <v>2.2887499999999998E-2</v>
      </c>
      <c r="H501" s="527">
        <f>'27. rMCZ specific costs'!$S$80</f>
        <v>2.2887499999999998E-2</v>
      </c>
      <c r="I501" s="527">
        <f>'27. rMCZ specific costs'!$S$80</f>
        <v>2.2887499999999998E-2</v>
      </c>
      <c r="J501" s="527">
        <f>'27. rMCZ specific costs'!$S$80</f>
        <v>2.2887499999999998E-2</v>
      </c>
      <c r="K501" s="527">
        <f>'27. rMCZ specific costs'!$S$80</f>
        <v>2.2887499999999998E-2</v>
      </c>
      <c r="L501" s="527">
        <f>'27. rMCZ specific costs'!$S$80</f>
        <v>2.2887499999999998E-2</v>
      </c>
      <c r="M501" s="527">
        <f>'27. rMCZ specific costs'!$S$80</f>
        <v>2.2887499999999998E-2</v>
      </c>
      <c r="N501" s="527">
        <f>'27. rMCZ specific costs'!$S$80</f>
        <v>2.2887499999999998E-2</v>
      </c>
      <c r="O501" s="527">
        <f>'27. rMCZ specific costs'!$S$80</f>
        <v>2.2887499999999998E-2</v>
      </c>
      <c r="P501" s="527">
        <f>'27. rMCZ specific costs'!$S$80</f>
        <v>2.2887499999999998E-2</v>
      </c>
      <c r="Q501" s="527">
        <f>'27. rMCZ specific costs'!$S$80</f>
        <v>2.2887499999999998E-2</v>
      </c>
      <c r="R501" s="527">
        <f>'27. rMCZ specific costs'!$S$80</f>
        <v>2.2887499999999998E-2</v>
      </c>
      <c r="S501" s="527">
        <f>'27. rMCZ specific costs'!$S$80</f>
        <v>2.2887499999999998E-2</v>
      </c>
      <c r="T501" s="527">
        <f>'27. rMCZ specific costs'!$S$80</f>
        <v>2.2887499999999998E-2</v>
      </c>
      <c r="U501" s="527">
        <f>'27. rMCZ specific costs'!$S$80</f>
        <v>2.2887499999999998E-2</v>
      </c>
      <c r="V501" s="527">
        <f>'27. rMCZ specific costs'!$S$80</f>
        <v>2.2887499999999998E-2</v>
      </c>
      <c r="W501" s="543">
        <f>SUM(C501:V501)</f>
        <v>0.45775000000000005</v>
      </c>
      <c r="X501" s="528">
        <f>W501/20</f>
        <v>2.2887500000000002E-2</v>
      </c>
    </row>
    <row r="502" spans="1:24" s="358" customFormat="1">
      <c r="A502" s="126"/>
      <c r="B502" s="567" t="s">
        <v>144</v>
      </c>
      <c r="C502" s="549">
        <f t="shared" ref="C502:X502" si="140">SUM(C500:C501)</f>
        <v>7.4031E-2</v>
      </c>
      <c r="D502" s="549">
        <f t="shared" si="140"/>
        <v>2.2887499999999998E-2</v>
      </c>
      <c r="E502" s="549">
        <f t="shared" si="140"/>
        <v>2.2887499999999998E-2</v>
      </c>
      <c r="F502" s="549">
        <f t="shared" si="140"/>
        <v>2.2887499999999998E-2</v>
      </c>
      <c r="G502" s="549">
        <f t="shared" si="140"/>
        <v>2.2887499999999998E-2</v>
      </c>
      <c r="H502" s="549">
        <f t="shared" si="140"/>
        <v>2.2887499999999998E-2</v>
      </c>
      <c r="I502" s="549">
        <f t="shared" si="140"/>
        <v>2.2887499999999998E-2</v>
      </c>
      <c r="J502" s="549">
        <f t="shared" si="140"/>
        <v>2.2887499999999998E-2</v>
      </c>
      <c r="K502" s="549">
        <f t="shared" si="140"/>
        <v>2.2887499999999998E-2</v>
      </c>
      <c r="L502" s="549">
        <f t="shared" si="140"/>
        <v>2.2887499999999998E-2</v>
      </c>
      <c r="M502" s="549">
        <f t="shared" si="140"/>
        <v>2.2887499999999998E-2</v>
      </c>
      <c r="N502" s="549">
        <f t="shared" si="140"/>
        <v>2.2887499999999998E-2</v>
      </c>
      <c r="O502" s="549">
        <f t="shared" si="140"/>
        <v>2.2887499999999998E-2</v>
      </c>
      <c r="P502" s="549">
        <f t="shared" si="140"/>
        <v>2.2887499999999998E-2</v>
      </c>
      <c r="Q502" s="549">
        <f t="shared" si="140"/>
        <v>2.2887499999999998E-2</v>
      </c>
      <c r="R502" s="549">
        <f t="shared" si="140"/>
        <v>2.2887499999999998E-2</v>
      </c>
      <c r="S502" s="549">
        <f t="shared" si="140"/>
        <v>2.2887499999999998E-2</v>
      </c>
      <c r="T502" s="549">
        <f t="shared" si="140"/>
        <v>2.2887499999999998E-2</v>
      </c>
      <c r="U502" s="549">
        <f t="shared" si="140"/>
        <v>2.2887499999999998E-2</v>
      </c>
      <c r="V502" s="549">
        <f t="shared" si="140"/>
        <v>2.2887499999999998E-2</v>
      </c>
      <c r="W502" s="544">
        <f t="shared" si="140"/>
        <v>0.5088935</v>
      </c>
      <c r="X502" s="131">
        <f t="shared" si="140"/>
        <v>2.5444675E-2</v>
      </c>
    </row>
    <row r="503" spans="1:24" s="358" customFormat="1">
      <c r="A503" s="129"/>
      <c r="B503" s="472" t="s">
        <v>146</v>
      </c>
      <c r="C503" s="530">
        <v>0.96618357487922713</v>
      </c>
      <c r="D503" s="530">
        <v>0.93351070036640305</v>
      </c>
      <c r="E503" s="530">
        <v>0.90194270566802237</v>
      </c>
      <c r="F503" s="530">
        <v>0.87144222769857238</v>
      </c>
      <c r="G503" s="530">
        <v>0.84197316685852419</v>
      </c>
      <c r="H503" s="530">
        <v>0.81350064430775282</v>
      </c>
      <c r="I503" s="530">
        <v>0.78599096068381913</v>
      </c>
      <c r="J503" s="530">
        <v>0.75941155621625056</v>
      </c>
      <c r="K503" s="530">
        <v>0.73373097218961414</v>
      </c>
      <c r="L503" s="530">
        <v>0.70891881370977217</v>
      </c>
      <c r="M503" s="530">
        <v>0.68494571372924851</v>
      </c>
      <c r="N503" s="530">
        <v>0.66178329828912896</v>
      </c>
      <c r="O503" s="530">
        <v>0.63940415293635666</v>
      </c>
      <c r="P503" s="530">
        <v>0.61778179027667302</v>
      </c>
      <c r="Q503" s="530">
        <v>0.59689061862480497</v>
      </c>
      <c r="R503" s="530">
        <v>0.57670591171478747</v>
      </c>
      <c r="S503" s="530">
        <v>0.55720377943457733</v>
      </c>
      <c r="T503" s="530">
        <v>0.53836113955031628</v>
      </c>
      <c r="U503" s="530">
        <v>0.52015569038677911</v>
      </c>
      <c r="V503" s="530">
        <v>0.50256588443167061</v>
      </c>
      <c r="W503" s="543"/>
      <c r="X503" s="531"/>
    </row>
    <row r="504" spans="1:24" s="358" customFormat="1">
      <c r="A504" s="135"/>
      <c r="B504" s="568" t="s">
        <v>1069</v>
      </c>
      <c r="C504" s="136">
        <f t="shared" ref="C504:V504" si="141">C503*C502</f>
        <v>7.1527536231884056E-2</v>
      </c>
      <c r="D504" s="136">
        <f t="shared" si="141"/>
        <v>2.1365726154636049E-2</v>
      </c>
      <c r="E504" s="136">
        <f t="shared" si="141"/>
        <v>2.0643213675976862E-2</v>
      </c>
      <c r="F504" s="136">
        <f t="shared" si="141"/>
        <v>1.9945133986451074E-2</v>
      </c>
      <c r="G504" s="136">
        <f t="shared" si="141"/>
        <v>1.927066085647447E-2</v>
      </c>
      <c r="H504" s="136">
        <f t="shared" si="141"/>
        <v>1.8618995996593692E-2</v>
      </c>
      <c r="I504" s="136">
        <f t="shared" si="141"/>
        <v>1.7989368112650908E-2</v>
      </c>
      <c r="J504" s="136">
        <f t="shared" si="141"/>
        <v>1.7381031992899434E-2</v>
      </c>
      <c r="K504" s="136">
        <f t="shared" si="141"/>
        <v>1.6793267625989792E-2</v>
      </c>
      <c r="L504" s="136">
        <f t="shared" si="141"/>
        <v>1.6225379348782411E-2</v>
      </c>
      <c r="M504" s="136">
        <f t="shared" si="141"/>
        <v>1.5676695022978172E-2</v>
      </c>
      <c r="N504" s="136">
        <f t="shared" si="141"/>
        <v>1.5146565239592439E-2</v>
      </c>
      <c r="O504" s="136">
        <f t="shared" si="141"/>
        <v>1.4634362550330862E-2</v>
      </c>
      <c r="P504" s="136">
        <f t="shared" si="141"/>
        <v>1.4139480724957352E-2</v>
      </c>
      <c r="Q504" s="136">
        <f t="shared" si="141"/>
        <v>1.3661334033775223E-2</v>
      </c>
      <c r="R504" s="136">
        <f t="shared" si="141"/>
        <v>1.3199356554372196E-2</v>
      </c>
      <c r="S504" s="136">
        <f t="shared" si="141"/>
        <v>1.2753001501808888E-2</v>
      </c>
      <c r="T504" s="136">
        <f t="shared" si="141"/>
        <v>1.2321740581457862E-2</v>
      </c>
      <c r="U504" s="136">
        <f t="shared" si="141"/>
        <v>1.1905063363727406E-2</v>
      </c>
      <c r="V504" s="136">
        <f t="shared" si="141"/>
        <v>1.150247667992986E-2</v>
      </c>
      <c r="W504" s="564">
        <f>SUM(C504:V504)</f>
        <v>0.37470039023526908</v>
      </c>
      <c r="X504" s="137"/>
    </row>
    <row r="505" spans="1:24" s="358" customFormat="1">
      <c r="A505" s="129" t="s">
        <v>387</v>
      </c>
      <c r="B505" s="138"/>
      <c r="C505" s="132"/>
      <c r="D505" s="132"/>
      <c r="E505" s="132"/>
      <c r="F505" s="132"/>
      <c r="G505" s="132"/>
      <c r="H505" s="132"/>
      <c r="I505" s="132"/>
      <c r="J505" s="132"/>
      <c r="K505" s="132"/>
      <c r="L505" s="132"/>
      <c r="M505" s="132"/>
      <c r="N505" s="132"/>
      <c r="O505" s="132"/>
      <c r="P505" s="132"/>
      <c r="Q505" s="132"/>
      <c r="R505" s="132"/>
      <c r="S505" s="132"/>
      <c r="T505" s="132"/>
      <c r="U505" s="132"/>
      <c r="V505" s="132"/>
      <c r="W505" s="544"/>
      <c r="X505" s="131"/>
    </row>
    <row r="506" spans="1:24" s="358" customFormat="1" ht="25.5">
      <c r="A506" s="68" t="s">
        <v>560</v>
      </c>
      <c r="B506" s="138"/>
      <c r="C506" s="132"/>
      <c r="D506" s="132"/>
      <c r="E506" s="132"/>
      <c r="F506" s="132"/>
      <c r="G506" s="132"/>
      <c r="H506" s="132"/>
      <c r="I506" s="132"/>
      <c r="J506" s="132"/>
      <c r="K506" s="132"/>
      <c r="L506" s="132"/>
      <c r="M506" s="132"/>
      <c r="N506" s="132"/>
      <c r="O506" s="132"/>
      <c r="P506" s="132"/>
      <c r="Q506" s="132"/>
      <c r="R506" s="132"/>
      <c r="S506" s="132"/>
      <c r="T506" s="132"/>
      <c r="U506" s="132"/>
      <c r="V506" s="132"/>
      <c r="W506" s="544"/>
      <c r="X506" s="131"/>
    </row>
    <row r="507" spans="1:24" s="358" customFormat="1">
      <c r="A507" s="126"/>
      <c r="B507" s="134" t="s">
        <v>207</v>
      </c>
      <c r="C507" s="527">
        <f>'27. rMCZ specific costs'!R81</f>
        <v>2.2390464285714284E-2</v>
      </c>
      <c r="D507" s="527">
        <v>0</v>
      </c>
      <c r="E507" s="527">
        <v>0</v>
      </c>
      <c r="F507" s="527">
        <v>0</v>
      </c>
      <c r="G507" s="527">
        <v>0</v>
      </c>
      <c r="H507" s="527">
        <v>0</v>
      </c>
      <c r="I507" s="527">
        <v>0</v>
      </c>
      <c r="J507" s="527">
        <v>0</v>
      </c>
      <c r="K507" s="527">
        <v>0</v>
      </c>
      <c r="L507" s="527">
        <v>0</v>
      </c>
      <c r="M507" s="527">
        <v>0</v>
      </c>
      <c r="N507" s="527">
        <v>0</v>
      </c>
      <c r="O507" s="527">
        <v>0</v>
      </c>
      <c r="P507" s="527">
        <v>0</v>
      </c>
      <c r="Q507" s="527">
        <v>0</v>
      </c>
      <c r="R507" s="527">
        <v>0</v>
      </c>
      <c r="S507" s="527">
        <v>0</v>
      </c>
      <c r="T507" s="527">
        <v>0</v>
      </c>
      <c r="U507" s="527">
        <v>0</v>
      </c>
      <c r="V507" s="527">
        <v>0</v>
      </c>
      <c r="W507" s="543">
        <f>SUM(C507:V507)</f>
        <v>2.2390464285714284E-2</v>
      </c>
      <c r="X507" s="528">
        <f>W507/20</f>
        <v>1.1195232142857143E-3</v>
      </c>
    </row>
    <row r="508" spans="1:24" s="358" customFormat="1">
      <c r="A508" s="126"/>
      <c r="B508" s="134" t="s">
        <v>208</v>
      </c>
      <c r="C508" s="527">
        <f>'27. rMCZ specific costs'!$S$81</f>
        <v>2.2887499999999998E-2</v>
      </c>
      <c r="D508" s="527">
        <f>'27. rMCZ specific costs'!$S$81</f>
        <v>2.2887499999999998E-2</v>
      </c>
      <c r="E508" s="527">
        <f>'27. rMCZ specific costs'!$S$81</f>
        <v>2.2887499999999998E-2</v>
      </c>
      <c r="F508" s="527">
        <f>'27. rMCZ specific costs'!$S$81</f>
        <v>2.2887499999999998E-2</v>
      </c>
      <c r="G508" s="527">
        <f>'27. rMCZ specific costs'!$S$81</f>
        <v>2.2887499999999998E-2</v>
      </c>
      <c r="H508" s="527">
        <f>'27. rMCZ specific costs'!$S$81</f>
        <v>2.2887499999999998E-2</v>
      </c>
      <c r="I508" s="527">
        <f>'27. rMCZ specific costs'!$S$81</f>
        <v>2.2887499999999998E-2</v>
      </c>
      <c r="J508" s="527">
        <f>'27. rMCZ specific costs'!$S$81</f>
        <v>2.2887499999999998E-2</v>
      </c>
      <c r="K508" s="527">
        <f>'27. rMCZ specific costs'!$S$81</f>
        <v>2.2887499999999998E-2</v>
      </c>
      <c r="L508" s="527">
        <f>'27. rMCZ specific costs'!$S$81</f>
        <v>2.2887499999999998E-2</v>
      </c>
      <c r="M508" s="527">
        <f>'27. rMCZ specific costs'!$S$81</f>
        <v>2.2887499999999998E-2</v>
      </c>
      <c r="N508" s="527">
        <f>'27. rMCZ specific costs'!$S$81</f>
        <v>2.2887499999999998E-2</v>
      </c>
      <c r="O508" s="527">
        <f>'27. rMCZ specific costs'!$S$81</f>
        <v>2.2887499999999998E-2</v>
      </c>
      <c r="P508" s="527">
        <f>'27. rMCZ specific costs'!$S$81</f>
        <v>2.2887499999999998E-2</v>
      </c>
      <c r="Q508" s="527">
        <f>'27. rMCZ specific costs'!$S$81</f>
        <v>2.2887499999999998E-2</v>
      </c>
      <c r="R508" s="527">
        <f>'27. rMCZ specific costs'!$S$81</f>
        <v>2.2887499999999998E-2</v>
      </c>
      <c r="S508" s="527">
        <f>'27. rMCZ specific costs'!$S$81</f>
        <v>2.2887499999999998E-2</v>
      </c>
      <c r="T508" s="527">
        <f>'27. rMCZ specific costs'!$S$81</f>
        <v>2.2887499999999998E-2</v>
      </c>
      <c r="U508" s="527">
        <f>'27. rMCZ specific costs'!$S$81</f>
        <v>2.2887499999999998E-2</v>
      </c>
      <c r="V508" s="527">
        <f>'27. rMCZ specific costs'!$S$81</f>
        <v>2.2887499999999998E-2</v>
      </c>
      <c r="W508" s="543">
        <f>SUM(C508:V508)</f>
        <v>0.45775000000000005</v>
      </c>
      <c r="X508" s="528">
        <f>W508/20</f>
        <v>2.2887500000000002E-2</v>
      </c>
    </row>
    <row r="509" spans="1:24" s="358" customFormat="1">
      <c r="A509" s="126"/>
      <c r="B509" s="567" t="s">
        <v>144</v>
      </c>
      <c r="C509" s="549">
        <f t="shared" ref="C509:X509" si="142">SUM(C507:C508)</f>
        <v>4.5277964285714282E-2</v>
      </c>
      <c r="D509" s="549">
        <f t="shared" si="142"/>
        <v>2.2887499999999998E-2</v>
      </c>
      <c r="E509" s="549">
        <f t="shared" si="142"/>
        <v>2.2887499999999998E-2</v>
      </c>
      <c r="F509" s="549">
        <f t="shared" si="142"/>
        <v>2.2887499999999998E-2</v>
      </c>
      <c r="G509" s="549">
        <f t="shared" si="142"/>
        <v>2.2887499999999998E-2</v>
      </c>
      <c r="H509" s="549">
        <f t="shared" si="142"/>
        <v>2.2887499999999998E-2</v>
      </c>
      <c r="I509" s="549">
        <f t="shared" si="142"/>
        <v>2.2887499999999998E-2</v>
      </c>
      <c r="J509" s="549">
        <f t="shared" si="142"/>
        <v>2.2887499999999998E-2</v>
      </c>
      <c r="K509" s="549">
        <f t="shared" si="142"/>
        <v>2.2887499999999998E-2</v>
      </c>
      <c r="L509" s="549">
        <f t="shared" si="142"/>
        <v>2.2887499999999998E-2</v>
      </c>
      <c r="M509" s="549">
        <f t="shared" si="142"/>
        <v>2.2887499999999998E-2</v>
      </c>
      <c r="N509" s="549">
        <f t="shared" si="142"/>
        <v>2.2887499999999998E-2</v>
      </c>
      <c r="O509" s="549">
        <f t="shared" si="142"/>
        <v>2.2887499999999998E-2</v>
      </c>
      <c r="P509" s="549">
        <f t="shared" si="142"/>
        <v>2.2887499999999998E-2</v>
      </c>
      <c r="Q509" s="549">
        <f t="shared" si="142"/>
        <v>2.2887499999999998E-2</v>
      </c>
      <c r="R509" s="549">
        <f t="shared" si="142"/>
        <v>2.2887499999999998E-2</v>
      </c>
      <c r="S509" s="549">
        <f t="shared" si="142"/>
        <v>2.2887499999999998E-2</v>
      </c>
      <c r="T509" s="549">
        <f t="shared" si="142"/>
        <v>2.2887499999999998E-2</v>
      </c>
      <c r="U509" s="549">
        <f t="shared" si="142"/>
        <v>2.2887499999999998E-2</v>
      </c>
      <c r="V509" s="549">
        <f t="shared" si="142"/>
        <v>2.2887499999999998E-2</v>
      </c>
      <c r="W509" s="544">
        <f t="shared" si="142"/>
        <v>0.48014046428571433</v>
      </c>
      <c r="X509" s="131">
        <f t="shared" si="142"/>
        <v>2.4007023214285717E-2</v>
      </c>
    </row>
    <row r="510" spans="1:24" s="358" customFormat="1">
      <c r="A510" s="129"/>
      <c r="B510" s="472" t="s">
        <v>146</v>
      </c>
      <c r="C510" s="530">
        <v>0.96618357487922713</v>
      </c>
      <c r="D510" s="530">
        <v>0.93351070036640305</v>
      </c>
      <c r="E510" s="530">
        <v>0.90194270566802237</v>
      </c>
      <c r="F510" s="530">
        <v>0.87144222769857238</v>
      </c>
      <c r="G510" s="530">
        <v>0.84197316685852419</v>
      </c>
      <c r="H510" s="530">
        <v>0.81350064430775282</v>
      </c>
      <c r="I510" s="530">
        <v>0.78599096068381913</v>
      </c>
      <c r="J510" s="530">
        <v>0.75941155621625056</v>
      </c>
      <c r="K510" s="530">
        <v>0.73373097218961414</v>
      </c>
      <c r="L510" s="530">
        <v>0.70891881370977217</v>
      </c>
      <c r="M510" s="530">
        <v>0.68494571372924851</v>
      </c>
      <c r="N510" s="530">
        <v>0.66178329828912896</v>
      </c>
      <c r="O510" s="530">
        <v>0.63940415293635666</v>
      </c>
      <c r="P510" s="530">
        <v>0.61778179027667302</v>
      </c>
      <c r="Q510" s="530">
        <v>0.59689061862480497</v>
      </c>
      <c r="R510" s="530">
        <v>0.57670591171478747</v>
      </c>
      <c r="S510" s="530">
        <v>0.55720377943457733</v>
      </c>
      <c r="T510" s="530">
        <v>0.53836113955031628</v>
      </c>
      <c r="U510" s="530">
        <v>0.52015569038677911</v>
      </c>
      <c r="V510" s="530">
        <v>0.50256588443167061</v>
      </c>
      <c r="W510" s="543"/>
      <c r="X510" s="531"/>
    </row>
    <row r="511" spans="1:24" s="358" customFormat="1">
      <c r="A511" s="135"/>
      <c r="B511" s="568" t="s">
        <v>1069</v>
      </c>
      <c r="C511" s="136">
        <f t="shared" ref="C511:V511" si="143">C510*C509</f>
        <v>4.3746825396825395E-2</v>
      </c>
      <c r="D511" s="136">
        <f t="shared" si="143"/>
        <v>2.1365726154636049E-2</v>
      </c>
      <c r="E511" s="136">
        <f t="shared" si="143"/>
        <v>2.0643213675976862E-2</v>
      </c>
      <c r="F511" s="136">
        <f t="shared" si="143"/>
        <v>1.9945133986451074E-2</v>
      </c>
      <c r="G511" s="136">
        <f t="shared" si="143"/>
        <v>1.927066085647447E-2</v>
      </c>
      <c r="H511" s="136">
        <f t="shared" si="143"/>
        <v>1.8618995996593692E-2</v>
      </c>
      <c r="I511" s="136">
        <f t="shared" si="143"/>
        <v>1.7989368112650908E-2</v>
      </c>
      <c r="J511" s="136">
        <f t="shared" si="143"/>
        <v>1.7381031992899434E-2</v>
      </c>
      <c r="K511" s="136">
        <f t="shared" si="143"/>
        <v>1.6793267625989792E-2</v>
      </c>
      <c r="L511" s="136">
        <f t="shared" si="143"/>
        <v>1.6225379348782411E-2</v>
      </c>
      <c r="M511" s="136">
        <f t="shared" si="143"/>
        <v>1.5676695022978172E-2</v>
      </c>
      <c r="N511" s="136">
        <f t="shared" si="143"/>
        <v>1.5146565239592439E-2</v>
      </c>
      <c r="O511" s="136">
        <f t="shared" si="143"/>
        <v>1.4634362550330862E-2</v>
      </c>
      <c r="P511" s="136">
        <f t="shared" si="143"/>
        <v>1.4139480724957352E-2</v>
      </c>
      <c r="Q511" s="136">
        <f t="shared" si="143"/>
        <v>1.3661334033775223E-2</v>
      </c>
      <c r="R511" s="136">
        <f t="shared" si="143"/>
        <v>1.3199356554372196E-2</v>
      </c>
      <c r="S511" s="136">
        <f t="shared" si="143"/>
        <v>1.2753001501808888E-2</v>
      </c>
      <c r="T511" s="136">
        <f t="shared" si="143"/>
        <v>1.2321740581457862E-2</v>
      </c>
      <c r="U511" s="136">
        <f t="shared" si="143"/>
        <v>1.1905063363727406E-2</v>
      </c>
      <c r="V511" s="136">
        <f t="shared" si="143"/>
        <v>1.150247667992986E-2</v>
      </c>
      <c r="W511" s="564">
        <f>SUM(C511:V511)</f>
        <v>0.3469196794002104</v>
      </c>
      <c r="X511" s="137"/>
    </row>
    <row r="512" spans="1:24" s="358" customFormat="1">
      <c r="A512" s="129" t="s">
        <v>387</v>
      </c>
      <c r="B512" s="138"/>
      <c r="C512" s="132"/>
      <c r="D512" s="132"/>
      <c r="E512" s="132"/>
      <c r="F512" s="132"/>
      <c r="G512" s="132"/>
      <c r="H512" s="132"/>
      <c r="I512" s="132"/>
      <c r="J512" s="132"/>
      <c r="K512" s="132"/>
      <c r="L512" s="132"/>
      <c r="M512" s="132"/>
      <c r="N512" s="132"/>
      <c r="O512" s="132"/>
      <c r="P512" s="132"/>
      <c r="Q512" s="132"/>
      <c r="R512" s="132"/>
      <c r="S512" s="132"/>
      <c r="T512" s="132"/>
      <c r="U512" s="132"/>
      <c r="V512" s="132"/>
      <c r="W512" s="544"/>
      <c r="X512" s="131"/>
    </row>
    <row r="513" spans="1:24" s="358" customFormat="1" ht="25.5">
      <c r="A513" s="68" t="s">
        <v>561</v>
      </c>
      <c r="B513" s="138"/>
      <c r="C513" s="132"/>
      <c r="D513" s="132"/>
      <c r="E513" s="132"/>
      <c r="F513" s="132"/>
      <c r="G513" s="132"/>
      <c r="H513" s="132"/>
      <c r="I513" s="132"/>
      <c r="J513" s="132"/>
      <c r="K513" s="132"/>
      <c r="L513" s="132"/>
      <c r="M513" s="132"/>
      <c r="N513" s="132"/>
      <c r="O513" s="132"/>
      <c r="P513" s="132"/>
      <c r="Q513" s="132"/>
      <c r="R513" s="132"/>
      <c r="S513" s="132"/>
      <c r="T513" s="132"/>
      <c r="U513" s="132"/>
      <c r="V513" s="132"/>
      <c r="W513" s="544"/>
      <c r="X513" s="131"/>
    </row>
    <row r="514" spans="1:24" s="358" customFormat="1">
      <c r="A514" s="126"/>
      <c r="B514" s="134" t="s">
        <v>207</v>
      </c>
      <c r="C514" s="527">
        <f>'27. rMCZ specific costs'!R82</f>
        <v>2.2390464285714284E-2</v>
      </c>
      <c r="D514" s="527">
        <v>0</v>
      </c>
      <c r="E514" s="527">
        <v>0</v>
      </c>
      <c r="F514" s="527">
        <v>0</v>
      </c>
      <c r="G514" s="527">
        <v>0</v>
      </c>
      <c r="H514" s="527">
        <v>0</v>
      </c>
      <c r="I514" s="527">
        <v>0</v>
      </c>
      <c r="J514" s="527">
        <v>0</v>
      </c>
      <c r="K514" s="527">
        <v>0</v>
      </c>
      <c r="L514" s="527">
        <v>0</v>
      </c>
      <c r="M514" s="527">
        <v>0</v>
      </c>
      <c r="N514" s="527">
        <v>0</v>
      </c>
      <c r="O514" s="527">
        <v>0</v>
      </c>
      <c r="P514" s="527">
        <v>0</v>
      </c>
      <c r="Q514" s="527">
        <v>0</v>
      </c>
      <c r="R514" s="527">
        <v>0</v>
      </c>
      <c r="S514" s="527">
        <v>0</v>
      </c>
      <c r="T514" s="527">
        <v>0</v>
      </c>
      <c r="U514" s="527">
        <v>0</v>
      </c>
      <c r="V514" s="527">
        <v>0</v>
      </c>
      <c r="W514" s="543">
        <f>SUM(C514:V514)</f>
        <v>2.2390464285714284E-2</v>
      </c>
      <c r="X514" s="528">
        <f>W514/20</f>
        <v>1.1195232142857143E-3</v>
      </c>
    </row>
    <row r="515" spans="1:24" s="358" customFormat="1">
      <c r="A515" s="126"/>
      <c r="B515" s="134" t="s">
        <v>208</v>
      </c>
      <c r="C515" s="527">
        <f>'27. rMCZ specific costs'!$S$82</f>
        <v>2.2887499999999998E-2</v>
      </c>
      <c r="D515" s="527">
        <f>'27. rMCZ specific costs'!$S$82</f>
        <v>2.2887499999999998E-2</v>
      </c>
      <c r="E515" s="527">
        <f>'27. rMCZ specific costs'!$S$82</f>
        <v>2.2887499999999998E-2</v>
      </c>
      <c r="F515" s="527">
        <f>'27. rMCZ specific costs'!$S$82</f>
        <v>2.2887499999999998E-2</v>
      </c>
      <c r="G515" s="527">
        <f>'27. rMCZ specific costs'!$S$82</f>
        <v>2.2887499999999998E-2</v>
      </c>
      <c r="H515" s="527">
        <f>'27. rMCZ specific costs'!$S$82</f>
        <v>2.2887499999999998E-2</v>
      </c>
      <c r="I515" s="527">
        <f>'27. rMCZ specific costs'!$S$82</f>
        <v>2.2887499999999998E-2</v>
      </c>
      <c r="J515" s="527">
        <f>'27. rMCZ specific costs'!$S$82</f>
        <v>2.2887499999999998E-2</v>
      </c>
      <c r="K515" s="527">
        <f>'27. rMCZ specific costs'!$S$82</f>
        <v>2.2887499999999998E-2</v>
      </c>
      <c r="L515" s="527">
        <f>'27. rMCZ specific costs'!$S$82</f>
        <v>2.2887499999999998E-2</v>
      </c>
      <c r="M515" s="527">
        <f>'27. rMCZ specific costs'!$S$82</f>
        <v>2.2887499999999998E-2</v>
      </c>
      <c r="N515" s="527">
        <f>'27. rMCZ specific costs'!$S$82</f>
        <v>2.2887499999999998E-2</v>
      </c>
      <c r="O515" s="527">
        <f>'27. rMCZ specific costs'!$S$82</f>
        <v>2.2887499999999998E-2</v>
      </c>
      <c r="P515" s="527">
        <f>'27. rMCZ specific costs'!$S$82</f>
        <v>2.2887499999999998E-2</v>
      </c>
      <c r="Q515" s="527">
        <f>'27. rMCZ specific costs'!$S$82</f>
        <v>2.2887499999999998E-2</v>
      </c>
      <c r="R515" s="527">
        <f>'27. rMCZ specific costs'!$S$82</f>
        <v>2.2887499999999998E-2</v>
      </c>
      <c r="S515" s="527">
        <f>'27. rMCZ specific costs'!$S$82</f>
        <v>2.2887499999999998E-2</v>
      </c>
      <c r="T515" s="527">
        <f>'27. rMCZ specific costs'!$S$82</f>
        <v>2.2887499999999998E-2</v>
      </c>
      <c r="U515" s="527">
        <f>'27. rMCZ specific costs'!$S$82</f>
        <v>2.2887499999999998E-2</v>
      </c>
      <c r="V515" s="527">
        <f>'27. rMCZ specific costs'!$S$82</f>
        <v>2.2887499999999998E-2</v>
      </c>
      <c r="W515" s="543">
        <f>SUM(C515:V515)</f>
        <v>0.45775000000000005</v>
      </c>
      <c r="X515" s="528">
        <f>W515/20</f>
        <v>2.2887500000000002E-2</v>
      </c>
    </row>
    <row r="516" spans="1:24" s="358" customFormat="1">
      <c r="A516" s="126"/>
      <c r="B516" s="567" t="s">
        <v>144</v>
      </c>
      <c r="C516" s="549">
        <f t="shared" ref="C516:X516" si="144">SUM(C514:C515)</f>
        <v>4.5277964285714282E-2</v>
      </c>
      <c r="D516" s="549">
        <f t="shared" si="144"/>
        <v>2.2887499999999998E-2</v>
      </c>
      <c r="E516" s="549">
        <f t="shared" si="144"/>
        <v>2.2887499999999998E-2</v>
      </c>
      <c r="F516" s="549">
        <f t="shared" si="144"/>
        <v>2.2887499999999998E-2</v>
      </c>
      <c r="G516" s="549">
        <f t="shared" si="144"/>
        <v>2.2887499999999998E-2</v>
      </c>
      <c r="H516" s="549">
        <f t="shared" si="144"/>
        <v>2.2887499999999998E-2</v>
      </c>
      <c r="I516" s="549">
        <f t="shared" si="144"/>
        <v>2.2887499999999998E-2</v>
      </c>
      <c r="J516" s="549">
        <f t="shared" si="144"/>
        <v>2.2887499999999998E-2</v>
      </c>
      <c r="K516" s="549">
        <f t="shared" si="144"/>
        <v>2.2887499999999998E-2</v>
      </c>
      <c r="L516" s="549">
        <f t="shared" si="144"/>
        <v>2.2887499999999998E-2</v>
      </c>
      <c r="M516" s="549">
        <f t="shared" si="144"/>
        <v>2.2887499999999998E-2</v>
      </c>
      <c r="N516" s="549">
        <f t="shared" si="144"/>
        <v>2.2887499999999998E-2</v>
      </c>
      <c r="O516" s="549">
        <f t="shared" si="144"/>
        <v>2.2887499999999998E-2</v>
      </c>
      <c r="P516" s="549">
        <f t="shared" si="144"/>
        <v>2.2887499999999998E-2</v>
      </c>
      <c r="Q516" s="549">
        <f t="shared" si="144"/>
        <v>2.2887499999999998E-2</v>
      </c>
      <c r="R516" s="549">
        <f t="shared" si="144"/>
        <v>2.2887499999999998E-2</v>
      </c>
      <c r="S516" s="549">
        <f t="shared" si="144"/>
        <v>2.2887499999999998E-2</v>
      </c>
      <c r="T516" s="549">
        <f t="shared" si="144"/>
        <v>2.2887499999999998E-2</v>
      </c>
      <c r="U516" s="549">
        <f t="shared" si="144"/>
        <v>2.2887499999999998E-2</v>
      </c>
      <c r="V516" s="549">
        <f t="shared" si="144"/>
        <v>2.2887499999999998E-2</v>
      </c>
      <c r="W516" s="544">
        <f t="shared" si="144"/>
        <v>0.48014046428571433</v>
      </c>
      <c r="X516" s="131">
        <f t="shared" si="144"/>
        <v>2.4007023214285717E-2</v>
      </c>
    </row>
    <row r="517" spans="1:24" s="358" customFormat="1">
      <c r="A517" s="129"/>
      <c r="B517" s="472" t="s">
        <v>146</v>
      </c>
      <c r="C517" s="530">
        <v>0.96618357487922713</v>
      </c>
      <c r="D517" s="530">
        <v>0.93351070036640305</v>
      </c>
      <c r="E517" s="530">
        <v>0.90194270566802237</v>
      </c>
      <c r="F517" s="530">
        <v>0.87144222769857238</v>
      </c>
      <c r="G517" s="530">
        <v>0.84197316685852419</v>
      </c>
      <c r="H517" s="530">
        <v>0.81350064430775282</v>
      </c>
      <c r="I517" s="530">
        <v>0.78599096068381913</v>
      </c>
      <c r="J517" s="530">
        <v>0.75941155621625056</v>
      </c>
      <c r="K517" s="530">
        <v>0.73373097218961414</v>
      </c>
      <c r="L517" s="530">
        <v>0.70891881370977217</v>
      </c>
      <c r="M517" s="530">
        <v>0.68494571372924851</v>
      </c>
      <c r="N517" s="530">
        <v>0.66178329828912896</v>
      </c>
      <c r="O517" s="530">
        <v>0.63940415293635666</v>
      </c>
      <c r="P517" s="530">
        <v>0.61778179027667302</v>
      </c>
      <c r="Q517" s="530">
        <v>0.59689061862480497</v>
      </c>
      <c r="R517" s="530">
        <v>0.57670591171478747</v>
      </c>
      <c r="S517" s="530">
        <v>0.55720377943457733</v>
      </c>
      <c r="T517" s="530">
        <v>0.53836113955031628</v>
      </c>
      <c r="U517" s="530">
        <v>0.52015569038677911</v>
      </c>
      <c r="V517" s="530">
        <v>0.50256588443167061</v>
      </c>
      <c r="W517" s="543"/>
      <c r="X517" s="531"/>
    </row>
    <row r="518" spans="1:24" s="358" customFormat="1">
      <c r="A518" s="135"/>
      <c r="B518" s="568" t="s">
        <v>1069</v>
      </c>
      <c r="C518" s="136">
        <f t="shared" ref="C518:V518" si="145">C517*C516</f>
        <v>4.3746825396825395E-2</v>
      </c>
      <c r="D518" s="136">
        <f t="shared" si="145"/>
        <v>2.1365726154636049E-2</v>
      </c>
      <c r="E518" s="136">
        <f t="shared" si="145"/>
        <v>2.0643213675976862E-2</v>
      </c>
      <c r="F518" s="136">
        <f t="shared" si="145"/>
        <v>1.9945133986451074E-2</v>
      </c>
      <c r="G518" s="136">
        <f t="shared" si="145"/>
        <v>1.927066085647447E-2</v>
      </c>
      <c r="H518" s="136">
        <f t="shared" si="145"/>
        <v>1.8618995996593692E-2</v>
      </c>
      <c r="I518" s="136">
        <f t="shared" si="145"/>
        <v>1.7989368112650908E-2</v>
      </c>
      <c r="J518" s="136">
        <f t="shared" si="145"/>
        <v>1.7381031992899434E-2</v>
      </c>
      <c r="K518" s="136">
        <f t="shared" si="145"/>
        <v>1.6793267625989792E-2</v>
      </c>
      <c r="L518" s="136">
        <f t="shared" si="145"/>
        <v>1.6225379348782411E-2</v>
      </c>
      <c r="M518" s="136">
        <f t="shared" si="145"/>
        <v>1.5676695022978172E-2</v>
      </c>
      <c r="N518" s="136">
        <f t="shared" si="145"/>
        <v>1.5146565239592439E-2</v>
      </c>
      <c r="O518" s="136">
        <f t="shared" si="145"/>
        <v>1.4634362550330862E-2</v>
      </c>
      <c r="P518" s="136">
        <f t="shared" si="145"/>
        <v>1.4139480724957352E-2</v>
      </c>
      <c r="Q518" s="136">
        <f t="shared" si="145"/>
        <v>1.3661334033775223E-2</v>
      </c>
      <c r="R518" s="136">
        <f t="shared" si="145"/>
        <v>1.3199356554372196E-2</v>
      </c>
      <c r="S518" s="136">
        <f t="shared" si="145"/>
        <v>1.2753001501808888E-2</v>
      </c>
      <c r="T518" s="136">
        <f t="shared" si="145"/>
        <v>1.2321740581457862E-2</v>
      </c>
      <c r="U518" s="136">
        <f t="shared" si="145"/>
        <v>1.1905063363727406E-2</v>
      </c>
      <c r="V518" s="136">
        <f t="shared" si="145"/>
        <v>1.150247667992986E-2</v>
      </c>
      <c r="W518" s="564">
        <f>SUM(C518:V518)</f>
        <v>0.3469196794002104</v>
      </c>
      <c r="X518" s="137"/>
    </row>
    <row r="519" spans="1:24" s="358" customFormat="1">
      <c r="A519" s="129" t="s">
        <v>387</v>
      </c>
      <c r="B519" s="138"/>
      <c r="C519" s="132"/>
      <c r="D519" s="132"/>
      <c r="E519" s="132"/>
      <c r="F519" s="132"/>
      <c r="G519" s="132"/>
      <c r="H519" s="132"/>
      <c r="I519" s="132"/>
      <c r="J519" s="132"/>
      <c r="K519" s="132"/>
      <c r="L519" s="132"/>
      <c r="M519" s="132"/>
      <c r="N519" s="132"/>
      <c r="O519" s="132"/>
      <c r="P519" s="132"/>
      <c r="Q519" s="132"/>
      <c r="R519" s="132"/>
      <c r="S519" s="132"/>
      <c r="T519" s="132"/>
      <c r="U519" s="132"/>
      <c r="V519" s="132"/>
      <c r="W519" s="544"/>
      <c r="X519" s="131"/>
    </row>
    <row r="520" spans="1:24" s="358" customFormat="1" ht="38.25">
      <c r="A520" s="68" t="s">
        <v>562</v>
      </c>
      <c r="B520" s="138"/>
      <c r="C520" s="132"/>
      <c r="D520" s="132"/>
      <c r="E520" s="132"/>
      <c r="F520" s="132"/>
      <c r="G520" s="132"/>
      <c r="H520" s="132"/>
      <c r="I520" s="132"/>
      <c r="J520" s="132"/>
      <c r="K520" s="132"/>
      <c r="L520" s="132"/>
      <c r="M520" s="132"/>
      <c r="N520" s="132"/>
      <c r="O520" s="132"/>
      <c r="P520" s="132"/>
      <c r="Q520" s="132"/>
      <c r="R520" s="132"/>
      <c r="S520" s="132"/>
      <c r="T520" s="132"/>
      <c r="U520" s="132"/>
      <c r="V520" s="132"/>
      <c r="W520" s="544"/>
      <c r="X520" s="131"/>
    </row>
    <row r="521" spans="1:24" s="358" customFormat="1">
      <c r="A521" s="126"/>
      <c r="B521" s="134" t="s">
        <v>207</v>
      </c>
      <c r="C521" s="527">
        <f>'27. rMCZ specific costs'!R83</f>
        <v>2.2390464285714284E-2</v>
      </c>
      <c r="D521" s="527">
        <v>0</v>
      </c>
      <c r="E521" s="527">
        <v>0</v>
      </c>
      <c r="F521" s="527">
        <v>0</v>
      </c>
      <c r="G521" s="527">
        <v>0</v>
      </c>
      <c r="H521" s="527">
        <v>0</v>
      </c>
      <c r="I521" s="527">
        <v>0</v>
      </c>
      <c r="J521" s="527">
        <v>0</v>
      </c>
      <c r="K521" s="527">
        <v>0</v>
      </c>
      <c r="L521" s="527">
        <v>0</v>
      </c>
      <c r="M521" s="527">
        <v>0</v>
      </c>
      <c r="N521" s="527">
        <v>0</v>
      </c>
      <c r="O521" s="527">
        <v>0</v>
      </c>
      <c r="P521" s="527">
        <v>0</v>
      </c>
      <c r="Q521" s="527">
        <v>0</v>
      </c>
      <c r="R521" s="527">
        <v>0</v>
      </c>
      <c r="S521" s="527">
        <v>0</v>
      </c>
      <c r="T521" s="527">
        <v>0</v>
      </c>
      <c r="U521" s="527">
        <v>0</v>
      </c>
      <c r="V521" s="527">
        <v>0</v>
      </c>
      <c r="W521" s="543">
        <f>SUM(C521:V521)</f>
        <v>2.2390464285714284E-2</v>
      </c>
      <c r="X521" s="528">
        <f>W521/20</f>
        <v>1.1195232142857143E-3</v>
      </c>
    </row>
    <row r="522" spans="1:24" s="358" customFormat="1">
      <c r="A522" s="126"/>
      <c r="B522" s="134" t="s">
        <v>208</v>
      </c>
      <c r="C522" s="527">
        <f>'27. rMCZ specific costs'!$S$83</f>
        <v>2.2887499999999998E-2</v>
      </c>
      <c r="D522" s="527">
        <f>'27. rMCZ specific costs'!$S$83</f>
        <v>2.2887499999999998E-2</v>
      </c>
      <c r="E522" s="527">
        <f>'27. rMCZ specific costs'!$S$83</f>
        <v>2.2887499999999998E-2</v>
      </c>
      <c r="F522" s="527">
        <f>'27. rMCZ specific costs'!$S$83</f>
        <v>2.2887499999999998E-2</v>
      </c>
      <c r="G522" s="527">
        <f>'27. rMCZ specific costs'!$S$83</f>
        <v>2.2887499999999998E-2</v>
      </c>
      <c r="H522" s="527">
        <f>'27. rMCZ specific costs'!$S$83</f>
        <v>2.2887499999999998E-2</v>
      </c>
      <c r="I522" s="527">
        <f>'27. rMCZ specific costs'!$S$83</f>
        <v>2.2887499999999998E-2</v>
      </c>
      <c r="J522" s="527">
        <f>'27. rMCZ specific costs'!$S$83</f>
        <v>2.2887499999999998E-2</v>
      </c>
      <c r="K522" s="527">
        <f>'27. rMCZ specific costs'!$S$83</f>
        <v>2.2887499999999998E-2</v>
      </c>
      <c r="L522" s="527">
        <f>'27. rMCZ specific costs'!$S$83</f>
        <v>2.2887499999999998E-2</v>
      </c>
      <c r="M522" s="527">
        <f>'27. rMCZ specific costs'!$S$83</f>
        <v>2.2887499999999998E-2</v>
      </c>
      <c r="N522" s="527">
        <f>'27. rMCZ specific costs'!$S$83</f>
        <v>2.2887499999999998E-2</v>
      </c>
      <c r="O522" s="527">
        <f>'27. rMCZ specific costs'!$S$83</f>
        <v>2.2887499999999998E-2</v>
      </c>
      <c r="P522" s="527">
        <f>'27. rMCZ specific costs'!$S$83</f>
        <v>2.2887499999999998E-2</v>
      </c>
      <c r="Q522" s="527">
        <f>'27. rMCZ specific costs'!$S$83</f>
        <v>2.2887499999999998E-2</v>
      </c>
      <c r="R522" s="527">
        <f>'27. rMCZ specific costs'!$S$83</f>
        <v>2.2887499999999998E-2</v>
      </c>
      <c r="S522" s="527">
        <f>'27. rMCZ specific costs'!$S$83</f>
        <v>2.2887499999999998E-2</v>
      </c>
      <c r="T522" s="527">
        <f>'27. rMCZ specific costs'!$S$83</f>
        <v>2.2887499999999998E-2</v>
      </c>
      <c r="U522" s="527">
        <f>'27. rMCZ specific costs'!$S$83</f>
        <v>2.2887499999999998E-2</v>
      </c>
      <c r="V522" s="527">
        <f>'27. rMCZ specific costs'!$S$83</f>
        <v>2.2887499999999998E-2</v>
      </c>
      <c r="W522" s="543">
        <f>SUM(C522:V522)</f>
        <v>0.45775000000000005</v>
      </c>
      <c r="X522" s="528">
        <f>W522/20</f>
        <v>2.2887500000000002E-2</v>
      </c>
    </row>
    <row r="523" spans="1:24" s="358" customFormat="1">
      <c r="A523" s="126"/>
      <c r="B523" s="567" t="s">
        <v>144</v>
      </c>
      <c r="C523" s="549">
        <f t="shared" ref="C523:X523" si="146">SUM(C521:C522)</f>
        <v>4.5277964285714282E-2</v>
      </c>
      <c r="D523" s="549">
        <f t="shared" si="146"/>
        <v>2.2887499999999998E-2</v>
      </c>
      <c r="E523" s="549">
        <f t="shared" si="146"/>
        <v>2.2887499999999998E-2</v>
      </c>
      <c r="F523" s="549">
        <f t="shared" si="146"/>
        <v>2.2887499999999998E-2</v>
      </c>
      <c r="G523" s="549">
        <f t="shared" si="146"/>
        <v>2.2887499999999998E-2</v>
      </c>
      <c r="H523" s="549">
        <f t="shared" si="146"/>
        <v>2.2887499999999998E-2</v>
      </c>
      <c r="I523" s="549">
        <f t="shared" si="146"/>
        <v>2.2887499999999998E-2</v>
      </c>
      <c r="J523" s="549">
        <f t="shared" si="146"/>
        <v>2.2887499999999998E-2</v>
      </c>
      <c r="K523" s="549">
        <f t="shared" si="146"/>
        <v>2.2887499999999998E-2</v>
      </c>
      <c r="L523" s="549">
        <f t="shared" si="146"/>
        <v>2.2887499999999998E-2</v>
      </c>
      <c r="M523" s="549">
        <f t="shared" si="146"/>
        <v>2.2887499999999998E-2</v>
      </c>
      <c r="N523" s="549">
        <f t="shared" si="146"/>
        <v>2.2887499999999998E-2</v>
      </c>
      <c r="O523" s="549">
        <f t="shared" si="146"/>
        <v>2.2887499999999998E-2</v>
      </c>
      <c r="P523" s="549">
        <f t="shared" si="146"/>
        <v>2.2887499999999998E-2</v>
      </c>
      <c r="Q523" s="549">
        <f t="shared" si="146"/>
        <v>2.2887499999999998E-2</v>
      </c>
      <c r="R523" s="549">
        <f t="shared" si="146"/>
        <v>2.2887499999999998E-2</v>
      </c>
      <c r="S523" s="549">
        <f t="shared" si="146"/>
        <v>2.2887499999999998E-2</v>
      </c>
      <c r="T523" s="549">
        <f t="shared" si="146"/>
        <v>2.2887499999999998E-2</v>
      </c>
      <c r="U523" s="549">
        <f t="shared" si="146"/>
        <v>2.2887499999999998E-2</v>
      </c>
      <c r="V523" s="549">
        <f t="shared" si="146"/>
        <v>2.2887499999999998E-2</v>
      </c>
      <c r="W523" s="544">
        <f t="shared" si="146"/>
        <v>0.48014046428571433</v>
      </c>
      <c r="X523" s="131">
        <f t="shared" si="146"/>
        <v>2.4007023214285717E-2</v>
      </c>
    </row>
    <row r="524" spans="1:24" s="358" customFormat="1">
      <c r="A524" s="129"/>
      <c r="B524" s="472" t="s">
        <v>146</v>
      </c>
      <c r="C524" s="530">
        <v>0.96618357487922713</v>
      </c>
      <c r="D524" s="530">
        <v>0.93351070036640305</v>
      </c>
      <c r="E524" s="530">
        <v>0.90194270566802237</v>
      </c>
      <c r="F524" s="530">
        <v>0.87144222769857238</v>
      </c>
      <c r="G524" s="530">
        <v>0.84197316685852419</v>
      </c>
      <c r="H524" s="530">
        <v>0.81350064430775282</v>
      </c>
      <c r="I524" s="530">
        <v>0.78599096068381913</v>
      </c>
      <c r="J524" s="530">
        <v>0.75941155621625056</v>
      </c>
      <c r="K524" s="530">
        <v>0.73373097218961414</v>
      </c>
      <c r="L524" s="530">
        <v>0.70891881370977217</v>
      </c>
      <c r="M524" s="530">
        <v>0.68494571372924851</v>
      </c>
      <c r="N524" s="530">
        <v>0.66178329828912896</v>
      </c>
      <c r="O524" s="530">
        <v>0.63940415293635666</v>
      </c>
      <c r="P524" s="530">
        <v>0.61778179027667302</v>
      </c>
      <c r="Q524" s="530">
        <v>0.59689061862480497</v>
      </c>
      <c r="R524" s="530">
        <v>0.57670591171478747</v>
      </c>
      <c r="S524" s="530">
        <v>0.55720377943457733</v>
      </c>
      <c r="T524" s="530">
        <v>0.53836113955031628</v>
      </c>
      <c r="U524" s="530">
        <v>0.52015569038677911</v>
      </c>
      <c r="V524" s="530">
        <v>0.50256588443167061</v>
      </c>
      <c r="W524" s="543"/>
      <c r="X524" s="531"/>
    </row>
    <row r="525" spans="1:24" s="358" customFormat="1">
      <c r="A525" s="135"/>
      <c r="B525" s="568" t="s">
        <v>1069</v>
      </c>
      <c r="C525" s="136">
        <f t="shared" ref="C525:V525" si="147">C524*C523</f>
        <v>4.3746825396825395E-2</v>
      </c>
      <c r="D525" s="136">
        <f t="shared" si="147"/>
        <v>2.1365726154636049E-2</v>
      </c>
      <c r="E525" s="136">
        <f t="shared" si="147"/>
        <v>2.0643213675976862E-2</v>
      </c>
      <c r="F525" s="136">
        <f t="shared" si="147"/>
        <v>1.9945133986451074E-2</v>
      </c>
      <c r="G525" s="136">
        <f t="shared" si="147"/>
        <v>1.927066085647447E-2</v>
      </c>
      <c r="H525" s="136">
        <f t="shared" si="147"/>
        <v>1.8618995996593692E-2</v>
      </c>
      <c r="I525" s="136">
        <f t="shared" si="147"/>
        <v>1.7989368112650908E-2</v>
      </c>
      <c r="J525" s="136">
        <f t="shared" si="147"/>
        <v>1.7381031992899434E-2</v>
      </c>
      <c r="K525" s="136">
        <f t="shared" si="147"/>
        <v>1.6793267625989792E-2</v>
      </c>
      <c r="L525" s="136">
        <f t="shared" si="147"/>
        <v>1.6225379348782411E-2</v>
      </c>
      <c r="M525" s="136">
        <f t="shared" si="147"/>
        <v>1.5676695022978172E-2</v>
      </c>
      <c r="N525" s="136">
        <f t="shared" si="147"/>
        <v>1.5146565239592439E-2</v>
      </c>
      <c r="O525" s="136">
        <f t="shared" si="147"/>
        <v>1.4634362550330862E-2</v>
      </c>
      <c r="P525" s="136">
        <f t="shared" si="147"/>
        <v>1.4139480724957352E-2</v>
      </c>
      <c r="Q525" s="136">
        <f t="shared" si="147"/>
        <v>1.3661334033775223E-2</v>
      </c>
      <c r="R525" s="136">
        <f t="shared" si="147"/>
        <v>1.3199356554372196E-2</v>
      </c>
      <c r="S525" s="136">
        <f t="shared" si="147"/>
        <v>1.2753001501808888E-2</v>
      </c>
      <c r="T525" s="136">
        <f t="shared" si="147"/>
        <v>1.2321740581457862E-2</v>
      </c>
      <c r="U525" s="136">
        <f t="shared" si="147"/>
        <v>1.1905063363727406E-2</v>
      </c>
      <c r="V525" s="136">
        <f t="shared" si="147"/>
        <v>1.150247667992986E-2</v>
      </c>
      <c r="W525" s="564">
        <f>SUM(C525:V525)</f>
        <v>0.3469196794002104</v>
      </c>
      <c r="X525" s="137"/>
    </row>
    <row r="526" spans="1:24" s="358" customFormat="1">
      <c r="A526" s="129" t="s">
        <v>387</v>
      </c>
      <c r="B526" s="138"/>
      <c r="C526" s="132"/>
      <c r="D526" s="132"/>
      <c r="E526" s="132"/>
      <c r="F526" s="132"/>
      <c r="G526" s="132"/>
      <c r="H526" s="132"/>
      <c r="I526" s="132"/>
      <c r="J526" s="132"/>
      <c r="K526" s="132"/>
      <c r="L526" s="132"/>
      <c r="M526" s="132"/>
      <c r="N526" s="132"/>
      <c r="O526" s="132"/>
      <c r="P526" s="132"/>
      <c r="Q526" s="132"/>
      <c r="R526" s="132"/>
      <c r="S526" s="132"/>
      <c r="T526" s="132"/>
      <c r="U526" s="132"/>
      <c r="V526" s="132"/>
      <c r="W526" s="544"/>
      <c r="X526" s="131"/>
    </row>
    <row r="527" spans="1:24" s="358" customFormat="1" ht="25.5">
      <c r="A527" s="254" t="s">
        <v>1021</v>
      </c>
      <c r="B527" s="138"/>
      <c r="C527" s="132"/>
      <c r="D527" s="132"/>
      <c r="E527" s="132"/>
      <c r="F527" s="132"/>
      <c r="G527" s="132"/>
      <c r="H527" s="132"/>
      <c r="I527" s="132"/>
      <c r="J527" s="132"/>
      <c r="K527" s="132"/>
      <c r="L527" s="132"/>
      <c r="M527" s="132"/>
      <c r="N527" s="132"/>
      <c r="O527" s="132"/>
      <c r="P527" s="132"/>
      <c r="Q527" s="132"/>
      <c r="R527" s="132"/>
      <c r="S527" s="132"/>
      <c r="T527" s="132"/>
      <c r="U527" s="132"/>
      <c r="V527" s="132"/>
      <c r="W527" s="544"/>
      <c r="X527" s="131"/>
    </row>
    <row r="528" spans="1:24" s="358" customFormat="1">
      <c r="A528" s="126"/>
      <c r="B528" s="134" t="s">
        <v>207</v>
      </c>
      <c r="C528" s="527">
        <f>'27. rMCZ specific costs'!R84</f>
        <v>0</v>
      </c>
      <c r="D528" s="527">
        <v>0</v>
      </c>
      <c r="E528" s="527">
        <v>0</v>
      </c>
      <c r="F528" s="527">
        <v>0</v>
      </c>
      <c r="G528" s="527">
        <v>0</v>
      </c>
      <c r="H528" s="527">
        <v>0</v>
      </c>
      <c r="I528" s="527">
        <v>0</v>
      </c>
      <c r="J528" s="527">
        <v>0</v>
      </c>
      <c r="K528" s="527">
        <v>0</v>
      </c>
      <c r="L528" s="527">
        <v>0</v>
      </c>
      <c r="M528" s="527">
        <v>0</v>
      </c>
      <c r="N528" s="527">
        <v>0</v>
      </c>
      <c r="O528" s="527">
        <v>0</v>
      </c>
      <c r="P528" s="527">
        <v>0</v>
      </c>
      <c r="Q528" s="527">
        <v>0</v>
      </c>
      <c r="R528" s="527">
        <v>0</v>
      </c>
      <c r="S528" s="527">
        <v>0</v>
      </c>
      <c r="T528" s="527">
        <v>0</v>
      </c>
      <c r="U528" s="527">
        <v>0</v>
      </c>
      <c r="V528" s="527">
        <v>0</v>
      </c>
      <c r="W528" s="543">
        <f>SUM(C528:V528)</f>
        <v>0</v>
      </c>
      <c r="X528" s="528">
        <f>W528/20</f>
        <v>0</v>
      </c>
    </row>
    <row r="529" spans="1:24" s="358" customFormat="1">
      <c r="A529" s="126"/>
      <c r="B529" s="134" t="s">
        <v>208</v>
      </c>
      <c r="C529" s="527">
        <f>'27. rMCZ specific costs'!$S$84</f>
        <v>0</v>
      </c>
      <c r="D529" s="527">
        <f>'27. rMCZ specific costs'!$S$84</f>
        <v>0</v>
      </c>
      <c r="E529" s="527">
        <f>'27. rMCZ specific costs'!$S$84</f>
        <v>0</v>
      </c>
      <c r="F529" s="527">
        <f>'27. rMCZ specific costs'!$S$84</f>
        <v>0</v>
      </c>
      <c r="G529" s="527">
        <f>'27. rMCZ specific costs'!$S$84</f>
        <v>0</v>
      </c>
      <c r="H529" s="527">
        <f>'27. rMCZ specific costs'!$S$84</f>
        <v>0</v>
      </c>
      <c r="I529" s="527">
        <f>'27. rMCZ specific costs'!$S$84</f>
        <v>0</v>
      </c>
      <c r="J529" s="527">
        <f>'27. rMCZ specific costs'!$S$84</f>
        <v>0</v>
      </c>
      <c r="K529" s="527">
        <f>'27. rMCZ specific costs'!$S$84</f>
        <v>0</v>
      </c>
      <c r="L529" s="527">
        <f>'27. rMCZ specific costs'!$S$84</f>
        <v>0</v>
      </c>
      <c r="M529" s="527">
        <f>'27. rMCZ specific costs'!$S$84</f>
        <v>0</v>
      </c>
      <c r="N529" s="527">
        <f>'27. rMCZ specific costs'!$S$84</f>
        <v>0</v>
      </c>
      <c r="O529" s="527">
        <f>'27. rMCZ specific costs'!$S$84</f>
        <v>0</v>
      </c>
      <c r="P529" s="527">
        <f>'27. rMCZ specific costs'!$S$84</f>
        <v>0</v>
      </c>
      <c r="Q529" s="527">
        <f>'27. rMCZ specific costs'!$S$84</f>
        <v>0</v>
      </c>
      <c r="R529" s="527">
        <f>'27. rMCZ specific costs'!$S$84</f>
        <v>0</v>
      </c>
      <c r="S529" s="527">
        <f>'27. rMCZ specific costs'!$S$84</f>
        <v>0</v>
      </c>
      <c r="T529" s="527">
        <f>'27. rMCZ specific costs'!$S$84</f>
        <v>0</v>
      </c>
      <c r="U529" s="527">
        <f>'27. rMCZ specific costs'!$S$84</f>
        <v>0</v>
      </c>
      <c r="V529" s="527">
        <f>'27. rMCZ specific costs'!$S$84</f>
        <v>0</v>
      </c>
      <c r="W529" s="543">
        <f>SUM(C529:V529)</f>
        <v>0</v>
      </c>
      <c r="X529" s="528">
        <f>W529/20</f>
        <v>0</v>
      </c>
    </row>
    <row r="530" spans="1:24" s="358" customFormat="1">
      <c r="A530" s="126"/>
      <c r="B530" s="567" t="s">
        <v>144</v>
      </c>
      <c r="C530" s="549">
        <f t="shared" ref="C530:X530" si="148">SUM(C528:C529)</f>
        <v>0</v>
      </c>
      <c r="D530" s="549">
        <f t="shared" si="148"/>
        <v>0</v>
      </c>
      <c r="E530" s="549">
        <f t="shared" si="148"/>
        <v>0</v>
      </c>
      <c r="F530" s="549">
        <f t="shared" si="148"/>
        <v>0</v>
      </c>
      <c r="G530" s="549">
        <f t="shared" si="148"/>
        <v>0</v>
      </c>
      <c r="H530" s="549">
        <f t="shared" si="148"/>
        <v>0</v>
      </c>
      <c r="I530" s="549">
        <f t="shared" si="148"/>
        <v>0</v>
      </c>
      <c r="J530" s="549">
        <f t="shared" si="148"/>
        <v>0</v>
      </c>
      <c r="K530" s="549">
        <f t="shared" si="148"/>
        <v>0</v>
      </c>
      <c r="L530" s="549">
        <f t="shared" si="148"/>
        <v>0</v>
      </c>
      <c r="M530" s="549">
        <f t="shared" si="148"/>
        <v>0</v>
      </c>
      <c r="N530" s="549">
        <f t="shared" si="148"/>
        <v>0</v>
      </c>
      <c r="O530" s="549">
        <f t="shared" si="148"/>
        <v>0</v>
      </c>
      <c r="P530" s="549">
        <f t="shared" si="148"/>
        <v>0</v>
      </c>
      <c r="Q530" s="549">
        <f t="shared" si="148"/>
        <v>0</v>
      </c>
      <c r="R530" s="549">
        <f t="shared" si="148"/>
        <v>0</v>
      </c>
      <c r="S530" s="549">
        <f t="shared" si="148"/>
        <v>0</v>
      </c>
      <c r="T530" s="549">
        <f t="shared" si="148"/>
        <v>0</v>
      </c>
      <c r="U530" s="549">
        <f t="shared" si="148"/>
        <v>0</v>
      </c>
      <c r="V530" s="549">
        <f t="shared" si="148"/>
        <v>0</v>
      </c>
      <c r="W530" s="544">
        <f t="shared" si="148"/>
        <v>0</v>
      </c>
      <c r="X530" s="131">
        <f t="shared" si="148"/>
        <v>0</v>
      </c>
    </row>
    <row r="531" spans="1:24" s="358" customFormat="1">
      <c r="A531" s="129"/>
      <c r="B531" s="472" t="s">
        <v>146</v>
      </c>
      <c r="C531" s="530">
        <v>0.96618357487922713</v>
      </c>
      <c r="D531" s="530">
        <v>0.93351070036640305</v>
      </c>
      <c r="E531" s="530">
        <v>0.90194270566802237</v>
      </c>
      <c r="F531" s="530">
        <v>0.87144222769857238</v>
      </c>
      <c r="G531" s="530">
        <v>0.84197316685852419</v>
      </c>
      <c r="H531" s="530">
        <v>0.81350064430775282</v>
      </c>
      <c r="I531" s="530">
        <v>0.78599096068381913</v>
      </c>
      <c r="J531" s="530">
        <v>0.75941155621625056</v>
      </c>
      <c r="K531" s="530">
        <v>0.73373097218961414</v>
      </c>
      <c r="L531" s="530">
        <v>0.70891881370977217</v>
      </c>
      <c r="M531" s="530">
        <v>0.68494571372924851</v>
      </c>
      <c r="N531" s="530">
        <v>0.66178329828912896</v>
      </c>
      <c r="O531" s="530">
        <v>0.63940415293635666</v>
      </c>
      <c r="P531" s="530">
        <v>0.61778179027667302</v>
      </c>
      <c r="Q531" s="530">
        <v>0.59689061862480497</v>
      </c>
      <c r="R531" s="530">
        <v>0.57670591171478747</v>
      </c>
      <c r="S531" s="530">
        <v>0.55720377943457733</v>
      </c>
      <c r="T531" s="530">
        <v>0.53836113955031628</v>
      </c>
      <c r="U531" s="530">
        <v>0.52015569038677911</v>
      </c>
      <c r="V531" s="530">
        <v>0.50256588443167061</v>
      </c>
      <c r="W531" s="543"/>
      <c r="X531" s="531"/>
    </row>
    <row r="532" spans="1:24" s="358" customFormat="1">
      <c r="A532" s="135"/>
      <c r="B532" s="568" t="s">
        <v>1069</v>
      </c>
      <c r="C532" s="136">
        <f t="shared" ref="C532:V532" si="149">C531*C530</f>
        <v>0</v>
      </c>
      <c r="D532" s="136">
        <f t="shared" si="149"/>
        <v>0</v>
      </c>
      <c r="E532" s="136">
        <f t="shared" si="149"/>
        <v>0</v>
      </c>
      <c r="F532" s="136">
        <f t="shared" si="149"/>
        <v>0</v>
      </c>
      <c r="G532" s="136">
        <f t="shared" si="149"/>
        <v>0</v>
      </c>
      <c r="H532" s="136">
        <f t="shared" si="149"/>
        <v>0</v>
      </c>
      <c r="I532" s="136">
        <f t="shared" si="149"/>
        <v>0</v>
      </c>
      <c r="J532" s="136">
        <f t="shared" si="149"/>
        <v>0</v>
      </c>
      <c r="K532" s="136">
        <f t="shared" si="149"/>
        <v>0</v>
      </c>
      <c r="L532" s="136">
        <f t="shared" si="149"/>
        <v>0</v>
      </c>
      <c r="M532" s="136">
        <f t="shared" si="149"/>
        <v>0</v>
      </c>
      <c r="N532" s="136">
        <f t="shared" si="149"/>
        <v>0</v>
      </c>
      <c r="O532" s="136">
        <f t="shared" si="149"/>
        <v>0</v>
      </c>
      <c r="P532" s="136">
        <f t="shared" si="149"/>
        <v>0</v>
      </c>
      <c r="Q532" s="136">
        <f t="shared" si="149"/>
        <v>0</v>
      </c>
      <c r="R532" s="136">
        <f t="shared" si="149"/>
        <v>0</v>
      </c>
      <c r="S532" s="136">
        <f t="shared" si="149"/>
        <v>0</v>
      </c>
      <c r="T532" s="136">
        <f t="shared" si="149"/>
        <v>0</v>
      </c>
      <c r="U532" s="136">
        <f t="shared" si="149"/>
        <v>0</v>
      </c>
      <c r="V532" s="136">
        <f t="shared" si="149"/>
        <v>0</v>
      </c>
      <c r="W532" s="564">
        <f>SUM(C532:V532)</f>
        <v>0</v>
      </c>
      <c r="X532" s="137"/>
    </row>
    <row r="533" spans="1:24" s="358" customFormat="1">
      <c r="A533" s="129" t="s">
        <v>387</v>
      </c>
      <c r="B533" s="138"/>
      <c r="C533" s="132"/>
      <c r="D533" s="132"/>
      <c r="E533" s="132"/>
      <c r="F533" s="132"/>
      <c r="G533" s="132"/>
      <c r="H533" s="132"/>
      <c r="I533" s="132"/>
      <c r="J533" s="132"/>
      <c r="K533" s="132"/>
      <c r="L533" s="132"/>
      <c r="M533" s="132"/>
      <c r="N533" s="132"/>
      <c r="O533" s="132"/>
      <c r="P533" s="132"/>
      <c r="Q533" s="132"/>
      <c r="R533" s="132"/>
      <c r="S533" s="132"/>
      <c r="T533" s="132"/>
      <c r="U533" s="132"/>
      <c r="V533" s="132"/>
      <c r="W533" s="544"/>
      <c r="X533" s="131"/>
    </row>
    <row r="534" spans="1:24" s="358" customFormat="1">
      <c r="A534" s="563" t="s">
        <v>566</v>
      </c>
      <c r="B534" s="138"/>
      <c r="C534" s="132"/>
      <c r="D534" s="132"/>
      <c r="E534" s="132"/>
      <c r="F534" s="132"/>
      <c r="G534" s="132"/>
      <c r="H534" s="132"/>
      <c r="I534" s="132"/>
      <c r="J534" s="132"/>
      <c r="K534" s="132"/>
      <c r="L534" s="132"/>
      <c r="M534" s="132"/>
      <c r="N534" s="132"/>
      <c r="O534" s="132"/>
      <c r="P534" s="132"/>
      <c r="Q534" s="132"/>
      <c r="R534" s="132"/>
      <c r="S534" s="132"/>
      <c r="T534" s="132"/>
      <c r="U534" s="132"/>
      <c r="V534" s="132"/>
      <c r="W534" s="544"/>
      <c r="X534" s="131"/>
    </row>
    <row r="535" spans="1:24" s="358" customFormat="1">
      <c r="A535" s="126"/>
      <c r="B535" s="134" t="s">
        <v>207</v>
      </c>
      <c r="C535" s="527">
        <f>'27. rMCZ specific costs'!R85</f>
        <v>0</v>
      </c>
      <c r="D535" s="527">
        <v>0</v>
      </c>
      <c r="E535" s="527">
        <v>0</v>
      </c>
      <c r="F535" s="527">
        <v>0</v>
      </c>
      <c r="G535" s="527">
        <v>0</v>
      </c>
      <c r="H535" s="527">
        <v>0</v>
      </c>
      <c r="I535" s="527">
        <v>0</v>
      </c>
      <c r="J535" s="527">
        <v>0</v>
      </c>
      <c r="K535" s="527">
        <v>0</v>
      </c>
      <c r="L535" s="527">
        <v>0</v>
      </c>
      <c r="M535" s="527">
        <v>0</v>
      </c>
      <c r="N535" s="527">
        <v>0</v>
      </c>
      <c r="O535" s="527">
        <v>0</v>
      </c>
      <c r="P535" s="527">
        <v>0</v>
      </c>
      <c r="Q535" s="527">
        <v>0</v>
      </c>
      <c r="R535" s="527">
        <v>0</v>
      </c>
      <c r="S535" s="527">
        <v>0</v>
      </c>
      <c r="T535" s="527">
        <v>0</v>
      </c>
      <c r="U535" s="527">
        <v>0</v>
      </c>
      <c r="V535" s="527">
        <v>0</v>
      </c>
      <c r="W535" s="543">
        <f>SUM(C535:V535)</f>
        <v>0</v>
      </c>
      <c r="X535" s="528">
        <f>W535/20</f>
        <v>0</v>
      </c>
    </row>
    <row r="536" spans="1:24" s="358" customFormat="1">
      <c r="A536" s="126"/>
      <c r="B536" s="134" t="s">
        <v>208</v>
      </c>
      <c r="C536" s="527">
        <f>'27. rMCZ specific costs'!$S$85</f>
        <v>0</v>
      </c>
      <c r="D536" s="527">
        <f>'27. rMCZ specific costs'!$S$85</f>
        <v>0</v>
      </c>
      <c r="E536" s="527">
        <f>'27. rMCZ specific costs'!$S$85</f>
        <v>0</v>
      </c>
      <c r="F536" s="527">
        <f>'27. rMCZ specific costs'!$S$85</f>
        <v>0</v>
      </c>
      <c r="G536" s="527">
        <f>'27. rMCZ specific costs'!$S$85</f>
        <v>0</v>
      </c>
      <c r="H536" s="527">
        <f>'27. rMCZ specific costs'!$S$85</f>
        <v>0</v>
      </c>
      <c r="I536" s="527">
        <f>'27. rMCZ specific costs'!$S$85</f>
        <v>0</v>
      </c>
      <c r="J536" s="527">
        <f>'27. rMCZ specific costs'!$S$85</f>
        <v>0</v>
      </c>
      <c r="K536" s="527">
        <f>'27. rMCZ specific costs'!$S$85</f>
        <v>0</v>
      </c>
      <c r="L536" s="527">
        <f>'27. rMCZ specific costs'!$S$85</f>
        <v>0</v>
      </c>
      <c r="M536" s="527">
        <f>'27. rMCZ specific costs'!$S$85</f>
        <v>0</v>
      </c>
      <c r="N536" s="527">
        <f>'27. rMCZ specific costs'!$S$85</f>
        <v>0</v>
      </c>
      <c r="O536" s="527">
        <f>'27. rMCZ specific costs'!$S$85</f>
        <v>0</v>
      </c>
      <c r="P536" s="527">
        <f>'27. rMCZ specific costs'!$S$85</f>
        <v>0</v>
      </c>
      <c r="Q536" s="527">
        <f>'27. rMCZ specific costs'!$S$85</f>
        <v>0</v>
      </c>
      <c r="R536" s="527">
        <f>'27. rMCZ specific costs'!$S$85</f>
        <v>0</v>
      </c>
      <c r="S536" s="527">
        <f>'27. rMCZ specific costs'!$S$85</f>
        <v>0</v>
      </c>
      <c r="T536" s="527">
        <f>'27. rMCZ specific costs'!$S$85</f>
        <v>0</v>
      </c>
      <c r="U536" s="527">
        <f>'27. rMCZ specific costs'!$S$85</f>
        <v>0</v>
      </c>
      <c r="V536" s="527">
        <f>'27. rMCZ specific costs'!$S$85</f>
        <v>0</v>
      </c>
      <c r="W536" s="543">
        <f>SUM(C536:V536)</f>
        <v>0</v>
      </c>
      <c r="X536" s="528">
        <f>W536/20</f>
        <v>0</v>
      </c>
    </row>
    <row r="537" spans="1:24" s="358" customFormat="1">
      <c r="A537" s="126"/>
      <c r="B537" s="567" t="s">
        <v>144</v>
      </c>
      <c r="C537" s="549">
        <f t="shared" ref="C537:X537" si="150">SUM(C535:C536)</f>
        <v>0</v>
      </c>
      <c r="D537" s="549">
        <f t="shared" si="150"/>
        <v>0</v>
      </c>
      <c r="E537" s="549">
        <f t="shared" si="150"/>
        <v>0</v>
      </c>
      <c r="F537" s="549">
        <f t="shared" si="150"/>
        <v>0</v>
      </c>
      <c r="G537" s="549">
        <f t="shared" si="150"/>
        <v>0</v>
      </c>
      <c r="H537" s="549">
        <f t="shared" si="150"/>
        <v>0</v>
      </c>
      <c r="I537" s="549">
        <f t="shared" si="150"/>
        <v>0</v>
      </c>
      <c r="J537" s="549">
        <f t="shared" si="150"/>
        <v>0</v>
      </c>
      <c r="K537" s="549">
        <f t="shared" si="150"/>
        <v>0</v>
      </c>
      <c r="L537" s="549">
        <f t="shared" si="150"/>
        <v>0</v>
      </c>
      <c r="M537" s="549">
        <f t="shared" si="150"/>
        <v>0</v>
      </c>
      <c r="N537" s="549">
        <f t="shared" si="150"/>
        <v>0</v>
      </c>
      <c r="O537" s="549">
        <f t="shared" si="150"/>
        <v>0</v>
      </c>
      <c r="P537" s="549">
        <f t="shared" si="150"/>
        <v>0</v>
      </c>
      <c r="Q537" s="549">
        <f t="shared" si="150"/>
        <v>0</v>
      </c>
      <c r="R537" s="549">
        <f t="shared" si="150"/>
        <v>0</v>
      </c>
      <c r="S537" s="549">
        <f t="shared" si="150"/>
        <v>0</v>
      </c>
      <c r="T537" s="549">
        <f t="shared" si="150"/>
        <v>0</v>
      </c>
      <c r="U537" s="549">
        <f t="shared" si="150"/>
        <v>0</v>
      </c>
      <c r="V537" s="549">
        <f t="shared" si="150"/>
        <v>0</v>
      </c>
      <c r="W537" s="544">
        <f t="shared" si="150"/>
        <v>0</v>
      </c>
      <c r="X537" s="131">
        <f t="shared" si="150"/>
        <v>0</v>
      </c>
    </row>
    <row r="538" spans="1:24" s="358" customFormat="1">
      <c r="A538" s="129"/>
      <c r="B538" s="472" t="s">
        <v>146</v>
      </c>
      <c r="C538" s="530">
        <v>0.96618357487922713</v>
      </c>
      <c r="D538" s="530">
        <v>0.93351070036640305</v>
      </c>
      <c r="E538" s="530">
        <v>0.90194270566802237</v>
      </c>
      <c r="F538" s="530">
        <v>0.87144222769857238</v>
      </c>
      <c r="G538" s="530">
        <v>0.84197316685852419</v>
      </c>
      <c r="H538" s="530">
        <v>0.81350064430775282</v>
      </c>
      <c r="I538" s="530">
        <v>0.78599096068381913</v>
      </c>
      <c r="J538" s="530">
        <v>0.75941155621625056</v>
      </c>
      <c r="K538" s="530">
        <v>0.73373097218961414</v>
      </c>
      <c r="L538" s="530">
        <v>0.70891881370977217</v>
      </c>
      <c r="M538" s="530">
        <v>0.68494571372924851</v>
      </c>
      <c r="N538" s="530">
        <v>0.66178329828912896</v>
      </c>
      <c r="O538" s="530">
        <v>0.63940415293635666</v>
      </c>
      <c r="P538" s="530">
        <v>0.61778179027667302</v>
      </c>
      <c r="Q538" s="530">
        <v>0.59689061862480497</v>
      </c>
      <c r="R538" s="530">
        <v>0.57670591171478747</v>
      </c>
      <c r="S538" s="530">
        <v>0.55720377943457733</v>
      </c>
      <c r="T538" s="530">
        <v>0.53836113955031628</v>
      </c>
      <c r="U538" s="530">
        <v>0.52015569038677911</v>
      </c>
      <c r="V538" s="530">
        <v>0.50256588443167061</v>
      </c>
      <c r="W538" s="543"/>
      <c r="X538" s="531"/>
    </row>
    <row r="539" spans="1:24" s="358" customFormat="1">
      <c r="A539" s="135"/>
      <c r="B539" s="568" t="s">
        <v>1069</v>
      </c>
      <c r="C539" s="136">
        <f t="shared" ref="C539:V539" si="151">C538*C537</f>
        <v>0</v>
      </c>
      <c r="D539" s="136">
        <f t="shared" si="151"/>
        <v>0</v>
      </c>
      <c r="E539" s="136">
        <f t="shared" si="151"/>
        <v>0</v>
      </c>
      <c r="F539" s="136">
        <f t="shared" si="151"/>
        <v>0</v>
      </c>
      <c r="G539" s="136">
        <f t="shared" si="151"/>
        <v>0</v>
      </c>
      <c r="H539" s="136">
        <f t="shared" si="151"/>
        <v>0</v>
      </c>
      <c r="I539" s="136">
        <f t="shared" si="151"/>
        <v>0</v>
      </c>
      <c r="J539" s="136">
        <f t="shared" si="151"/>
        <v>0</v>
      </c>
      <c r="K539" s="136">
        <f t="shared" si="151"/>
        <v>0</v>
      </c>
      <c r="L539" s="136">
        <f t="shared" si="151"/>
        <v>0</v>
      </c>
      <c r="M539" s="136">
        <f t="shared" si="151"/>
        <v>0</v>
      </c>
      <c r="N539" s="136">
        <f t="shared" si="151"/>
        <v>0</v>
      </c>
      <c r="O539" s="136">
        <f t="shared" si="151"/>
        <v>0</v>
      </c>
      <c r="P539" s="136">
        <f t="shared" si="151"/>
        <v>0</v>
      </c>
      <c r="Q539" s="136">
        <f t="shared" si="151"/>
        <v>0</v>
      </c>
      <c r="R539" s="136">
        <f t="shared" si="151"/>
        <v>0</v>
      </c>
      <c r="S539" s="136">
        <f t="shared" si="151"/>
        <v>0</v>
      </c>
      <c r="T539" s="136">
        <f t="shared" si="151"/>
        <v>0</v>
      </c>
      <c r="U539" s="136">
        <f t="shared" si="151"/>
        <v>0</v>
      </c>
      <c r="V539" s="136">
        <f t="shared" si="151"/>
        <v>0</v>
      </c>
      <c r="W539" s="564">
        <f>SUM(C539:V539)</f>
        <v>0</v>
      </c>
      <c r="X539" s="137"/>
    </row>
    <row r="540" spans="1:24" s="358" customFormat="1">
      <c r="A540" s="129" t="s">
        <v>387</v>
      </c>
      <c r="B540" s="138"/>
      <c r="C540" s="132"/>
      <c r="D540" s="132"/>
      <c r="E540" s="132"/>
      <c r="F540" s="132"/>
      <c r="G540" s="132"/>
      <c r="H540" s="132"/>
      <c r="I540" s="132"/>
      <c r="J540" s="132"/>
      <c r="K540" s="132"/>
      <c r="L540" s="132"/>
      <c r="M540" s="132"/>
      <c r="N540" s="132"/>
      <c r="O540" s="132"/>
      <c r="P540" s="132"/>
      <c r="Q540" s="132"/>
      <c r="R540" s="132"/>
      <c r="S540" s="132"/>
      <c r="T540" s="132"/>
      <c r="U540" s="132"/>
      <c r="V540" s="132"/>
      <c r="W540" s="544"/>
      <c r="X540" s="131"/>
    </row>
    <row r="541" spans="1:24" s="358" customFormat="1">
      <c r="A541" s="254" t="s">
        <v>1022</v>
      </c>
      <c r="B541" s="138"/>
      <c r="C541" s="132"/>
      <c r="D541" s="132"/>
      <c r="E541" s="132"/>
      <c r="F541" s="132"/>
      <c r="G541" s="132"/>
      <c r="H541" s="132"/>
      <c r="I541" s="132"/>
      <c r="J541" s="132"/>
      <c r="K541" s="132"/>
      <c r="L541" s="132"/>
      <c r="M541" s="132"/>
      <c r="N541" s="132"/>
      <c r="O541" s="132"/>
      <c r="P541" s="132"/>
      <c r="Q541" s="132"/>
      <c r="R541" s="132"/>
      <c r="S541" s="132"/>
      <c r="T541" s="132"/>
      <c r="U541" s="132"/>
      <c r="V541" s="132"/>
      <c r="W541" s="544"/>
      <c r="X541" s="131"/>
    </row>
    <row r="542" spans="1:24" s="358" customFormat="1">
      <c r="A542" s="126"/>
      <c r="B542" s="134" t="s">
        <v>207</v>
      </c>
      <c r="C542" s="527">
        <f>'27. rMCZ specific costs'!R86</f>
        <v>0</v>
      </c>
      <c r="D542" s="527">
        <v>0</v>
      </c>
      <c r="E542" s="527">
        <v>0</v>
      </c>
      <c r="F542" s="527">
        <v>0</v>
      </c>
      <c r="G542" s="527">
        <v>0</v>
      </c>
      <c r="H542" s="527">
        <v>0</v>
      </c>
      <c r="I542" s="527">
        <v>0</v>
      </c>
      <c r="J542" s="527">
        <v>0</v>
      </c>
      <c r="K542" s="527">
        <v>0</v>
      </c>
      <c r="L542" s="527">
        <v>0</v>
      </c>
      <c r="M542" s="527">
        <v>0</v>
      </c>
      <c r="N542" s="527">
        <v>0</v>
      </c>
      <c r="O542" s="527">
        <v>0</v>
      </c>
      <c r="P542" s="527">
        <v>0</v>
      </c>
      <c r="Q542" s="527">
        <v>0</v>
      </c>
      <c r="R542" s="527">
        <v>0</v>
      </c>
      <c r="S542" s="527">
        <v>0</v>
      </c>
      <c r="T542" s="527">
        <v>0</v>
      </c>
      <c r="U542" s="527">
        <v>0</v>
      </c>
      <c r="V542" s="527">
        <v>0</v>
      </c>
      <c r="W542" s="543">
        <f>SUM(C542:V542)</f>
        <v>0</v>
      </c>
      <c r="X542" s="528">
        <f>W542/20</f>
        <v>0</v>
      </c>
    </row>
    <row r="543" spans="1:24" s="358" customFormat="1">
      <c r="A543" s="126"/>
      <c r="B543" s="134" t="s">
        <v>208</v>
      </c>
      <c r="C543" s="527">
        <f>'27. rMCZ specific costs'!$S$86</f>
        <v>0</v>
      </c>
      <c r="D543" s="527">
        <f>'27. rMCZ specific costs'!$S$86</f>
        <v>0</v>
      </c>
      <c r="E543" s="527">
        <f>'27. rMCZ specific costs'!$S$86</f>
        <v>0</v>
      </c>
      <c r="F543" s="527">
        <f>'27. rMCZ specific costs'!$S$86</f>
        <v>0</v>
      </c>
      <c r="G543" s="527">
        <f>'27. rMCZ specific costs'!$S$86</f>
        <v>0</v>
      </c>
      <c r="H543" s="527">
        <f>'27. rMCZ specific costs'!$S$86</f>
        <v>0</v>
      </c>
      <c r="I543" s="527">
        <f>'27. rMCZ specific costs'!$S$86</f>
        <v>0</v>
      </c>
      <c r="J543" s="527">
        <f>'27. rMCZ specific costs'!$S$86</f>
        <v>0</v>
      </c>
      <c r="K543" s="527">
        <f>'27. rMCZ specific costs'!$S$86</f>
        <v>0</v>
      </c>
      <c r="L543" s="527">
        <f>'27. rMCZ specific costs'!$S$86</f>
        <v>0</v>
      </c>
      <c r="M543" s="527">
        <f>'27. rMCZ specific costs'!$S$86</f>
        <v>0</v>
      </c>
      <c r="N543" s="527">
        <f>'27. rMCZ specific costs'!$S$86</f>
        <v>0</v>
      </c>
      <c r="O543" s="527">
        <f>'27. rMCZ specific costs'!$S$86</f>
        <v>0</v>
      </c>
      <c r="P543" s="527">
        <f>'27. rMCZ specific costs'!$S$86</f>
        <v>0</v>
      </c>
      <c r="Q543" s="527">
        <f>'27. rMCZ specific costs'!$S$86</f>
        <v>0</v>
      </c>
      <c r="R543" s="527">
        <f>'27. rMCZ specific costs'!$S$86</f>
        <v>0</v>
      </c>
      <c r="S543" s="527">
        <f>'27. rMCZ specific costs'!$S$86</f>
        <v>0</v>
      </c>
      <c r="T543" s="527">
        <f>'27. rMCZ specific costs'!$S$86</f>
        <v>0</v>
      </c>
      <c r="U543" s="527">
        <f>'27. rMCZ specific costs'!$S$86</f>
        <v>0</v>
      </c>
      <c r="V543" s="527">
        <f>'27. rMCZ specific costs'!$S$86</f>
        <v>0</v>
      </c>
      <c r="W543" s="543">
        <f>SUM(C543:V543)</f>
        <v>0</v>
      </c>
      <c r="X543" s="528">
        <f>W543/20</f>
        <v>0</v>
      </c>
    </row>
    <row r="544" spans="1:24" s="358" customFormat="1">
      <c r="A544" s="126"/>
      <c r="B544" s="567" t="s">
        <v>144</v>
      </c>
      <c r="C544" s="549">
        <f t="shared" ref="C544:X544" si="152">SUM(C542:C543)</f>
        <v>0</v>
      </c>
      <c r="D544" s="549">
        <f t="shared" si="152"/>
        <v>0</v>
      </c>
      <c r="E544" s="549">
        <f t="shared" si="152"/>
        <v>0</v>
      </c>
      <c r="F544" s="549">
        <f t="shared" si="152"/>
        <v>0</v>
      </c>
      <c r="G544" s="549">
        <f t="shared" si="152"/>
        <v>0</v>
      </c>
      <c r="H544" s="549">
        <f t="shared" si="152"/>
        <v>0</v>
      </c>
      <c r="I544" s="549">
        <f t="shared" si="152"/>
        <v>0</v>
      </c>
      <c r="J544" s="549">
        <f t="shared" si="152"/>
        <v>0</v>
      </c>
      <c r="K544" s="549">
        <f t="shared" si="152"/>
        <v>0</v>
      </c>
      <c r="L544" s="549">
        <f t="shared" si="152"/>
        <v>0</v>
      </c>
      <c r="M544" s="549">
        <f t="shared" si="152"/>
        <v>0</v>
      </c>
      <c r="N544" s="549">
        <f t="shared" si="152"/>
        <v>0</v>
      </c>
      <c r="O544" s="549">
        <f t="shared" si="152"/>
        <v>0</v>
      </c>
      <c r="P544" s="549">
        <f t="shared" si="152"/>
        <v>0</v>
      </c>
      <c r="Q544" s="549">
        <f t="shared" si="152"/>
        <v>0</v>
      </c>
      <c r="R544" s="549">
        <f t="shared" si="152"/>
        <v>0</v>
      </c>
      <c r="S544" s="549">
        <f t="shared" si="152"/>
        <v>0</v>
      </c>
      <c r="T544" s="549">
        <f t="shared" si="152"/>
        <v>0</v>
      </c>
      <c r="U544" s="549">
        <f t="shared" si="152"/>
        <v>0</v>
      </c>
      <c r="V544" s="549">
        <f t="shared" si="152"/>
        <v>0</v>
      </c>
      <c r="W544" s="544">
        <f t="shared" si="152"/>
        <v>0</v>
      </c>
      <c r="X544" s="131">
        <f t="shared" si="152"/>
        <v>0</v>
      </c>
    </row>
    <row r="545" spans="1:24" s="358" customFormat="1">
      <c r="A545" s="129"/>
      <c r="B545" s="472" t="s">
        <v>146</v>
      </c>
      <c r="C545" s="530">
        <v>0.96618357487922713</v>
      </c>
      <c r="D545" s="530">
        <v>0.93351070036640305</v>
      </c>
      <c r="E545" s="530">
        <v>0.90194270566802237</v>
      </c>
      <c r="F545" s="530">
        <v>0.87144222769857238</v>
      </c>
      <c r="G545" s="530">
        <v>0.84197316685852419</v>
      </c>
      <c r="H545" s="530">
        <v>0.81350064430775282</v>
      </c>
      <c r="I545" s="530">
        <v>0.78599096068381913</v>
      </c>
      <c r="J545" s="530">
        <v>0.75941155621625056</v>
      </c>
      <c r="K545" s="530">
        <v>0.73373097218961414</v>
      </c>
      <c r="L545" s="530">
        <v>0.70891881370977217</v>
      </c>
      <c r="M545" s="530">
        <v>0.68494571372924851</v>
      </c>
      <c r="N545" s="530">
        <v>0.66178329828912896</v>
      </c>
      <c r="O545" s="530">
        <v>0.63940415293635666</v>
      </c>
      <c r="P545" s="530">
        <v>0.61778179027667302</v>
      </c>
      <c r="Q545" s="530">
        <v>0.59689061862480497</v>
      </c>
      <c r="R545" s="530">
        <v>0.57670591171478747</v>
      </c>
      <c r="S545" s="530">
        <v>0.55720377943457733</v>
      </c>
      <c r="T545" s="530">
        <v>0.53836113955031628</v>
      </c>
      <c r="U545" s="530">
        <v>0.52015569038677911</v>
      </c>
      <c r="V545" s="530">
        <v>0.50256588443167061</v>
      </c>
      <c r="W545" s="543"/>
      <c r="X545" s="531"/>
    </row>
    <row r="546" spans="1:24" s="358" customFormat="1">
      <c r="A546" s="135"/>
      <c r="B546" s="568" t="s">
        <v>1069</v>
      </c>
      <c r="C546" s="136">
        <f t="shared" ref="C546:V546" si="153">C545*C544</f>
        <v>0</v>
      </c>
      <c r="D546" s="136">
        <f t="shared" si="153"/>
        <v>0</v>
      </c>
      <c r="E546" s="136">
        <f t="shared" si="153"/>
        <v>0</v>
      </c>
      <c r="F546" s="136">
        <f t="shared" si="153"/>
        <v>0</v>
      </c>
      <c r="G546" s="136">
        <f t="shared" si="153"/>
        <v>0</v>
      </c>
      <c r="H546" s="136">
        <f t="shared" si="153"/>
        <v>0</v>
      </c>
      <c r="I546" s="136">
        <f t="shared" si="153"/>
        <v>0</v>
      </c>
      <c r="J546" s="136">
        <f t="shared" si="153"/>
        <v>0</v>
      </c>
      <c r="K546" s="136">
        <f t="shared" si="153"/>
        <v>0</v>
      </c>
      <c r="L546" s="136">
        <f t="shared" si="153"/>
        <v>0</v>
      </c>
      <c r="M546" s="136">
        <f t="shared" si="153"/>
        <v>0</v>
      </c>
      <c r="N546" s="136">
        <f t="shared" si="153"/>
        <v>0</v>
      </c>
      <c r="O546" s="136">
        <f t="shared" si="153"/>
        <v>0</v>
      </c>
      <c r="P546" s="136">
        <f t="shared" si="153"/>
        <v>0</v>
      </c>
      <c r="Q546" s="136">
        <f t="shared" si="153"/>
        <v>0</v>
      </c>
      <c r="R546" s="136">
        <f t="shared" si="153"/>
        <v>0</v>
      </c>
      <c r="S546" s="136">
        <f t="shared" si="153"/>
        <v>0</v>
      </c>
      <c r="T546" s="136">
        <f t="shared" si="153"/>
        <v>0</v>
      </c>
      <c r="U546" s="136">
        <f t="shared" si="153"/>
        <v>0</v>
      </c>
      <c r="V546" s="136">
        <f t="shared" si="153"/>
        <v>0</v>
      </c>
      <c r="W546" s="564">
        <f>SUM(C546:V546)</f>
        <v>0</v>
      </c>
      <c r="X546" s="137"/>
    </row>
    <row r="547" spans="1:24" s="358" customFormat="1">
      <c r="A547" s="129" t="s">
        <v>387</v>
      </c>
      <c r="B547" s="138"/>
      <c r="C547" s="132"/>
      <c r="D547" s="132"/>
      <c r="E547" s="132"/>
      <c r="F547" s="132"/>
      <c r="G547" s="132"/>
      <c r="H547" s="132"/>
      <c r="I547" s="132"/>
      <c r="J547" s="132"/>
      <c r="K547" s="132"/>
      <c r="L547" s="132"/>
      <c r="M547" s="132"/>
      <c r="N547" s="132"/>
      <c r="O547" s="132"/>
      <c r="P547" s="132"/>
      <c r="Q547" s="132"/>
      <c r="R547" s="132"/>
      <c r="S547" s="132"/>
      <c r="T547" s="132"/>
      <c r="U547" s="132"/>
      <c r="V547" s="132"/>
      <c r="W547" s="544"/>
      <c r="X547" s="131"/>
    </row>
    <row r="548" spans="1:24" s="358" customFormat="1">
      <c r="A548" s="69" t="s">
        <v>1023</v>
      </c>
      <c r="B548" s="138"/>
      <c r="C548" s="132"/>
      <c r="D548" s="132"/>
      <c r="E548" s="132"/>
      <c r="F548" s="132"/>
      <c r="G548" s="132"/>
      <c r="H548" s="132"/>
      <c r="I548" s="132"/>
      <c r="J548" s="132"/>
      <c r="K548" s="132"/>
      <c r="L548" s="132"/>
      <c r="M548" s="132"/>
      <c r="N548" s="132"/>
      <c r="O548" s="132"/>
      <c r="P548" s="132"/>
      <c r="Q548" s="132"/>
      <c r="R548" s="132"/>
      <c r="S548" s="132"/>
      <c r="T548" s="132"/>
      <c r="U548" s="132"/>
      <c r="V548" s="132"/>
      <c r="W548" s="544"/>
      <c r="X548" s="131"/>
    </row>
    <row r="549" spans="1:24" s="358" customFormat="1">
      <c r="A549" s="126"/>
      <c r="B549" s="134" t="s">
        <v>207</v>
      </c>
      <c r="C549" s="527">
        <f>'27. rMCZ specific costs'!R87</f>
        <v>0</v>
      </c>
      <c r="D549" s="527">
        <v>0</v>
      </c>
      <c r="E549" s="527">
        <v>0</v>
      </c>
      <c r="F549" s="527">
        <v>0</v>
      </c>
      <c r="G549" s="527">
        <v>0</v>
      </c>
      <c r="H549" s="527">
        <v>0</v>
      </c>
      <c r="I549" s="527">
        <v>0</v>
      </c>
      <c r="J549" s="527">
        <v>0</v>
      </c>
      <c r="K549" s="527">
        <v>0</v>
      </c>
      <c r="L549" s="527">
        <v>0</v>
      </c>
      <c r="M549" s="527">
        <v>0</v>
      </c>
      <c r="N549" s="527">
        <v>0</v>
      </c>
      <c r="O549" s="527">
        <v>0</v>
      </c>
      <c r="P549" s="527">
        <v>0</v>
      </c>
      <c r="Q549" s="527">
        <v>0</v>
      </c>
      <c r="R549" s="527">
        <v>0</v>
      </c>
      <c r="S549" s="527">
        <v>0</v>
      </c>
      <c r="T549" s="527">
        <v>0</v>
      </c>
      <c r="U549" s="527">
        <v>0</v>
      </c>
      <c r="V549" s="527">
        <v>0</v>
      </c>
      <c r="W549" s="543">
        <f>SUM(C549:V549)</f>
        <v>0</v>
      </c>
      <c r="X549" s="528">
        <f>W549/20</f>
        <v>0</v>
      </c>
    </row>
    <row r="550" spans="1:24" s="358" customFormat="1">
      <c r="A550" s="126"/>
      <c r="B550" s="134" t="s">
        <v>208</v>
      </c>
      <c r="C550" s="527">
        <f>'27. rMCZ specific costs'!$S$87</f>
        <v>0</v>
      </c>
      <c r="D550" s="527">
        <f>'27. rMCZ specific costs'!$S$87</f>
        <v>0</v>
      </c>
      <c r="E550" s="527">
        <f>'27. rMCZ specific costs'!$S$87</f>
        <v>0</v>
      </c>
      <c r="F550" s="527">
        <f>'27. rMCZ specific costs'!$S$87</f>
        <v>0</v>
      </c>
      <c r="G550" s="527">
        <f>'27. rMCZ specific costs'!$S$87</f>
        <v>0</v>
      </c>
      <c r="H550" s="527">
        <f>'27. rMCZ specific costs'!$S$87</f>
        <v>0</v>
      </c>
      <c r="I550" s="527">
        <f>'27. rMCZ specific costs'!$S$87</f>
        <v>0</v>
      </c>
      <c r="J550" s="527">
        <f>'27. rMCZ specific costs'!$S$87</f>
        <v>0</v>
      </c>
      <c r="K550" s="527">
        <f>'27. rMCZ specific costs'!$S$87</f>
        <v>0</v>
      </c>
      <c r="L550" s="527">
        <f>'27. rMCZ specific costs'!$S$87</f>
        <v>0</v>
      </c>
      <c r="M550" s="527">
        <f>'27. rMCZ specific costs'!$S$87</f>
        <v>0</v>
      </c>
      <c r="N550" s="527">
        <f>'27. rMCZ specific costs'!$S$87</f>
        <v>0</v>
      </c>
      <c r="O550" s="527">
        <f>'27. rMCZ specific costs'!$S$87</f>
        <v>0</v>
      </c>
      <c r="P550" s="527">
        <f>'27. rMCZ specific costs'!$S$87</f>
        <v>0</v>
      </c>
      <c r="Q550" s="527">
        <f>'27. rMCZ specific costs'!$S$87</f>
        <v>0</v>
      </c>
      <c r="R550" s="527">
        <f>'27. rMCZ specific costs'!$S$87</f>
        <v>0</v>
      </c>
      <c r="S550" s="527">
        <f>'27. rMCZ specific costs'!$S$87</f>
        <v>0</v>
      </c>
      <c r="T550" s="527">
        <f>'27. rMCZ specific costs'!$S$87</f>
        <v>0</v>
      </c>
      <c r="U550" s="527">
        <f>'27. rMCZ specific costs'!$S$87</f>
        <v>0</v>
      </c>
      <c r="V550" s="527">
        <f>'27. rMCZ specific costs'!$S$87</f>
        <v>0</v>
      </c>
      <c r="W550" s="543">
        <f>SUM(C550:V550)</f>
        <v>0</v>
      </c>
      <c r="X550" s="528">
        <f>W550/20</f>
        <v>0</v>
      </c>
    </row>
    <row r="551" spans="1:24" s="358" customFormat="1">
      <c r="A551" s="126"/>
      <c r="B551" s="567" t="s">
        <v>144</v>
      </c>
      <c r="C551" s="549">
        <f t="shared" ref="C551:X551" si="154">SUM(C549:C550)</f>
        <v>0</v>
      </c>
      <c r="D551" s="549">
        <f t="shared" si="154"/>
        <v>0</v>
      </c>
      <c r="E551" s="549">
        <f t="shared" si="154"/>
        <v>0</v>
      </c>
      <c r="F551" s="549">
        <f t="shared" si="154"/>
        <v>0</v>
      </c>
      <c r="G551" s="549">
        <f t="shared" si="154"/>
        <v>0</v>
      </c>
      <c r="H551" s="549">
        <f t="shared" si="154"/>
        <v>0</v>
      </c>
      <c r="I551" s="549">
        <f t="shared" si="154"/>
        <v>0</v>
      </c>
      <c r="J551" s="549">
        <f t="shared" si="154"/>
        <v>0</v>
      </c>
      <c r="K551" s="549">
        <f t="shared" si="154"/>
        <v>0</v>
      </c>
      <c r="L551" s="549">
        <f t="shared" si="154"/>
        <v>0</v>
      </c>
      <c r="M551" s="549">
        <f t="shared" si="154"/>
        <v>0</v>
      </c>
      <c r="N551" s="549">
        <f t="shared" si="154"/>
        <v>0</v>
      </c>
      <c r="O551" s="549">
        <f t="shared" si="154"/>
        <v>0</v>
      </c>
      <c r="P551" s="549">
        <f t="shared" si="154"/>
        <v>0</v>
      </c>
      <c r="Q551" s="549">
        <f t="shared" si="154"/>
        <v>0</v>
      </c>
      <c r="R551" s="549">
        <f t="shared" si="154"/>
        <v>0</v>
      </c>
      <c r="S551" s="549">
        <f t="shared" si="154"/>
        <v>0</v>
      </c>
      <c r="T551" s="549">
        <f t="shared" si="154"/>
        <v>0</v>
      </c>
      <c r="U551" s="549">
        <f t="shared" si="154"/>
        <v>0</v>
      </c>
      <c r="V551" s="549">
        <f t="shared" si="154"/>
        <v>0</v>
      </c>
      <c r="W551" s="544">
        <f t="shared" si="154"/>
        <v>0</v>
      </c>
      <c r="X551" s="131">
        <f t="shared" si="154"/>
        <v>0</v>
      </c>
    </row>
    <row r="552" spans="1:24" s="358" customFormat="1">
      <c r="A552" s="129"/>
      <c r="B552" s="472" t="s">
        <v>146</v>
      </c>
      <c r="C552" s="530">
        <v>0.96618357487922713</v>
      </c>
      <c r="D552" s="530">
        <v>0.93351070036640305</v>
      </c>
      <c r="E552" s="530">
        <v>0.90194270566802237</v>
      </c>
      <c r="F552" s="530">
        <v>0.87144222769857238</v>
      </c>
      <c r="G552" s="530">
        <v>0.84197316685852419</v>
      </c>
      <c r="H552" s="530">
        <v>0.81350064430775282</v>
      </c>
      <c r="I552" s="530">
        <v>0.78599096068381913</v>
      </c>
      <c r="J552" s="530">
        <v>0.75941155621625056</v>
      </c>
      <c r="K552" s="530">
        <v>0.73373097218961414</v>
      </c>
      <c r="L552" s="530">
        <v>0.70891881370977217</v>
      </c>
      <c r="M552" s="530">
        <v>0.68494571372924851</v>
      </c>
      <c r="N552" s="530">
        <v>0.66178329828912896</v>
      </c>
      <c r="O552" s="530">
        <v>0.63940415293635666</v>
      </c>
      <c r="P552" s="530">
        <v>0.61778179027667302</v>
      </c>
      <c r="Q552" s="530">
        <v>0.59689061862480497</v>
      </c>
      <c r="R552" s="530">
        <v>0.57670591171478747</v>
      </c>
      <c r="S552" s="530">
        <v>0.55720377943457733</v>
      </c>
      <c r="T552" s="530">
        <v>0.53836113955031628</v>
      </c>
      <c r="U552" s="530">
        <v>0.52015569038677911</v>
      </c>
      <c r="V552" s="530">
        <v>0.50256588443167061</v>
      </c>
      <c r="W552" s="543"/>
      <c r="X552" s="531"/>
    </row>
    <row r="553" spans="1:24" s="358" customFormat="1">
      <c r="A553" s="135"/>
      <c r="B553" s="568" t="s">
        <v>1069</v>
      </c>
      <c r="C553" s="136">
        <f t="shared" ref="C553:V553" si="155">C552*C551</f>
        <v>0</v>
      </c>
      <c r="D553" s="136">
        <f t="shared" si="155"/>
        <v>0</v>
      </c>
      <c r="E553" s="136">
        <f t="shared" si="155"/>
        <v>0</v>
      </c>
      <c r="F553" s="136">
        <f t="shared" si="155"/>
        <v>0</v>
      </c>
      <c r="G553" s="136">
        <f t="shared" si="155"/>
        <v>0</v>
      </c>
      <c r="H553" s="136">
        <f t="shared" si="155"/>
        <v>0</v>
      </c>
      <c r="I553" s="136">
        <f t="shared" si="155"/>
        <v>0</v>
      </c>
      <c r="J553" s="136">
        <f t="shared" si="155"/>
        <v>0</v>
      </c>
      <c r="K553" s="136">
        <f t="shared" si="155"/>
        <v>0</v>
      </c>
      <c r="L553" s="136">
        <f t="shared" si="155"/>
        <v>0</v>
      </c>
      <c r="M553" s="136">
        <f t="shared" si="155"/>
        <v>0</v>
      </c>
      <c r="N553" s="136">
        <f t="shared" si="155"/>
        <v>0</v>
      </c>
      <c r="O553" s="136">
        <f t="shared" si="155"/>
        <v>0</v>
      </c>
      <c r="P553" s="136">
        <f t="shared" si="155"/>
        <v>0</v>
      </c>
      <c r="Q553" s="136">
        <f t="shared" si="155"/>
        <v>0</v>
      </c>
      <c r="R553" s="136">
        <f t="shared" si="155"/>
        <v>0</v>
      </c>
      <c r="S553" s="136">
        <f t="shared" si="155"/>
        <v>0</v>
      </c>
      <c r="T553" s="136">
        <f t="shared" si="155"/>
        <v>0</v>
      </c>
      <c r="U553" s="136">
        <f t="shared" si="155"/>
        <v>0</v>
      </c>
      <c r="V553" s="136">
        <f t="shared" si="155"/>
        <v>0</v>
      </c>
      <c r="W553" s="564">
        <f>SUM(C553:V553)</f>
        <v>0</v>
      </c>
      <c r="X553" s="137"/>
    </row>
    <row r="554" spans="1:24" s="358" customFormat="1">
      <c r="A554" s="129" t="s">
        <v>387</v>
      </c>
      <c r="B554" s="138"/>
      <c r="C554" s="132"/>
      <c r="D554" s="132"/>
      <c r="E554" s="132"/>
      <c r="F554" s="132"/>
      <c r="G554" s="132"/>
      <c r="H554" s="132"/>
      <c r="I554" s="132"/>
      <c r="J554" s="132"/>
      <c r="K554" s="132"/>
      <c r="L554" s="132"/>
      <c r="M554" s="132"/>
      <c r="N554" s="132"/>
      <c r="O554" s="132"/>
      <c r="P554" s="132"/>
      <c r="Q554" s="132"/>
      <c r="R554" s="132"/>
      <c r="S554" s="132"/>
      <c r="T554" s="132"/>
      <c r="U554" s="132"/>
      <c r="V554" s="132"/>
      <c r="W554" s="544"/>
      <c r="X554" s="131"/>
    </row>
    <row r="555" spans="1:24" s="358" customFormat="1" ht="25.5">
      <c r="A555" s="69" t="s">
        <v>1024</v>
      </c>
      <c r="B555" s="138"/>
      <c r="C555" s="132"/>
      <c r="D555" s="132"/>
      <c r="E555" s="132"/>
      <c r="F555" s="132"/>
      <c r="G555" s="132"/>
      <c r="H555" s="132"/>
      <c r="I555" s="132"/>
      <c r="J555" s="132"/>
      <c r="K555" s="132"/>
      <c r="L555" s="132"/>
      <c r="M555" s="132"/>
      <c r="N555" s="132"/>
      <c r="O555" s="132"/>
      <c r="P555" s="132"/>
      <c r="Q555" s="132"/>
      <c r="R555" s="132"/>
      <c r="S555" s="132"/>
      <c r="T555" s="132"/>
      <c r="U555" s="132"/>
      <c r="V555" s="132"/>
      <c r="W555" s="544"/>
      <c r="X555" s="131"/>
    </row>
    <row r="556" spans="1:24" s="358" customFormat="1">
      <c r="A556" s="126"/>
      <c r="B556" s="134" t="s">
        <v>207</v>
      </c>
      <c r="C556" s="527">
        <f>'27. rMCZ specific costs'!R88</f>
        <v>0</v>
      </c>
      <c r="D556" s="527">
        <v>0</v>
      </c>
      <c r="E556" s="527">
        <v>0</v>
      </c>
      <c r="F556" s="527">
        <v>0</v>
      </c>
      <c r="G556" s="527">
        <v>0</v>
      </c>
      <c r="H556" s="527">
        <v>0</v>
      </c>
      <c r="I556" s="527">
        <v>0</v>
      </c>
      <c r="J556" s="527">
        <v>0</v>
      </c>
      <c r="K556" s="527">
        <v>0</v>
      </c>
      <c r="L556" s="527">
        <v>0</v>
      </c>
      <c r="M556" s="527">
        <v>0</v>
      </c>
      <c r="N556" s="527">
        <v>0</v>
      </c>
      <c r="O556" s="527">
        <v>0</v>
      </c>
      <c r="P556" s="527">
        <v>0</v>
      </c>
      <c r="Q556" s="527">
        <v>0</v>
      </c>
      <c r="R556" s="527">
        <v>0</v>
      </c>
      <c r="S556" s="527">
        <v>0</v>
      </c>
      <c r="T556" s="527">
        <v>0</v>
      </c>
      <c r="U556" s="527">
        <v>0</v>
      </c>
      <c r="V556" s="527">
        <v>0</v>
      </c>
      <c r="W556" s="543">
        <f>SUM(C556:V556)</f>
        <v>0</v>
      </c>
      <c r="X556" s="528">
        <f>W556/20</f>
        <v>0</v>
      </c>
    </row>
    <row r="557" spans="1:24" s="358" customFormat="1">
      <c r="A557" s="126"/>
      <c r="B557" s="134" t="s">
        <v>208</v>
      </c>
      <c r="C557" s="527">
        <f>'27. rMCZ specific costs'!$S$88</f>
        <v>0</v>
      </c>
      <c r="D557" s="527">
        <f>'27. rMCZ specific costs'!$S$88</f>
        <v>0</v>
      </c>
      <c r="E557" s="527">
        <f>'27. rMCZ specific costs'!$S$88</f>
        <v>0</v>
      </c>
      <c r="F557" s="527">
        <f>'27. rMCZ specific costs'!$S$88</f>
        <v>0</v>
      </c>
      <c r="G557" s="527">
        <f>'27. rMCZ specific costs'!$S$88</f>
        <v>0</v>
      </c>
      <c r="H557" s="527">
        <f>'27. rMCZ specific costs'!$S$88</f>
        <v>0</v>
      </c>
      <c r="I557" s="527">
        <f>'27. rMCZ specific costs'!$S$88</f>
        <v>0</v>
      </c>
      <c r="J557" s="527">
        <f>'27. rMCZ specific costs'!$S$88</f>
        <v>0</v>
      </c>
      <c r="K557" s="527">
        <f>'27. rMCZ specific costs'!$S$88</f>
        <v>0</v>
      </c>
      <c r="L557" s="527">
        <f>'27. rMCZ specific costs'!$S$88</f>
        <v>0</v>
      </c>
      <c r="M557" s="527">
        <f>'27. rMCZ specific costs'!$S$88</f>
        <v>0</v>
      </c>
      <c r="N557" s="527">
        <f>'27. rMCZ specific costs'!$S$88</f>
        <v>0</v>
      </c>
      <c r="O557" s="527">
        <f>'27. rMCZ specific costs'!$S$88</f>
        <v>0</v>
      </c>
      <c r="P557" s="527">
        <f>'27. rMCZ specific costs'!$S$88</f>
        <v>0</v>
      </c>
      <c r="Q557" s="527">
        <f>'27. rMCZ specific costs'!$S$88</f>
        <v>0</v>
      </c>
      <c r="R557" s="527">
        <f>'27. rMCZ specific costs'!$S$88</f>
        <v>0</v>
      </c>
      <c r="S557" s="527">
        <f>'27. rMCZ specific costs'!$S$88</f>
        <v>0</v>
      </c>
      <c r="T557" s="527">
        <f>'27. rMCZ specific costs'!$S$88</f>
        <v>0</v>
      </c>
      <c r="U557" s="527">
        <f>'27. rMCZ specific costs'!$S$88</f>
        <v>0</v>
      </c>
      <c r="V557" s="527">
        <f>'27. rMCZ specific costs'!$S$88</f>
        <v>0</v>
      </c>
      <c r="W557" s="543">
        <f>SUM(C557:V557)</f>
        <v>0</v>
      </c>
      <c r="X557" s="528">
        <f>W557/20</f>
        <v>0</v>
      </c>
    </row>
    <row r="558" spans="1:24" s="358" customFormat="1">
      <c r="A558" s="126"/>
      <c r="B558" s="567" t="s">
        <v>144</v>
      </c>
      <c r="C558" s="549">
        <f t="shared" ref="C558:X558" si="156">SUM(C556:C557)</f>
        <v>0</v>
      </c>
      <c r="D558" s="549">
        <f t="shared" si="156"/>
        <v>0</v>
      </c>
      <c r="E558" s="549">
        <f t="shared" si="156"/>
        <v>0</v>
      </c>
      <c r="F558" s="549">
        <f t="shared" si="156"/>
        <v>0</v>
      </c>
      <c r="G558" s="549">
        <f t="shared" si="156"/>
        <v>0</v>
      </c>
      <c r="H558" s="549">
        <f t="shared" si="156"/>
        <v>0</v>
      </c>
      <c r="I558" s="549">
        <f t="shared" si="156"/>
        <v>0</v>
      </c>
      <c r="J558" s="549">
        <f t="shared" si="156"/>
        <v>0</v>
      </c>
      <c r="K558" s="549">
        <f t="shared" si="156"/>
        <v>0</v>
      </c>
      <c r="L558" s="549">
        <f t="shared" si="156"/>
        <v>0</v>
      </c>
      <c r="M558" s="549">
        <f t="shared" si="156"/>
        <v>0</v>
      </c>
      <c r="N558" s="549">
        <f t="shared" si="156"/>
        <v>0</v>
      </c>
      <c r="O558" s="549">
        <f t="shared" si="156"/>
        <v>0</v>
      </c>
      <c r="P558" s="549">
        <f t="shared" si="156"/>
        <v>0</v>
      </c>
      <c r="Q558" s="549">
        <f t="shared" si="156"/>
        <v>0</v>
      </c>
      <c r="R558" s="549">
        <f t="shared" si="156"/>
        <v>0</v>
      </c>
      <c r="S558" s="549">
        <f t="shared" si="156"/>
        <v>0</v>
      </c>
      <c r="T558" s="549">
        <f t="shared" si="156"/>
        <v>0</v>
      </c>
      <c r="U558" s="549">
        <f t="shared" si="156"/>
        <v>0</v>
      </c>
      <c r="V558" s="549">
        <f t="shared" si="156"/>
        <v>0</v>
      </c>
      <c r="W558" s="544">
        <f t="shared" si="156"/>
        <v>0</v>
      </c>
      <c r="X558" s="131">
        <f t="shared" si="156"/>
        <v>0</v>
      </c>
    </row>
    <row r="559" spans="1:24" s="358" customFormat="1">
      <c r="A559" s="129"/>
      <c r="B559" s="472" t="s">
        <v>146</v>
      </c>
      <c r="C559" s="530">
        <v>0.96618357487922713</v>
      </c>
      <c r="D559" s="530">
        <v>0.93351070036640305</v>
      </c>
      <c r="E559" s="530">
        <v>0.90194270566802237</v>
      </c>
      <c r="F559" s="530">
        <v>0.87144222769857238</v>
      </c>
      <c r="G559" s="530">
        <v>0.84197316685852419</v>
      </c>
      <c r="H559" s="530">
        <v>0.81350064430775282</v>
      </c>
      <c r="I559" s="530">
        <v>0.78599096068381913</v>
      </c>
      <c r="J559" s="530">
        <v>0.75941155621625056</v>
      </c>
      <c r="K559" s="530">
        <v>0.73373097218961414</v>
      </c>
      <c r="L559" s="530">
        <v>0.70891881370977217</v>
      </c>
      <c r="M559" s="530">
        <v>0.68494571372924851</v>
      </c>
      <c r="N559" s="530">
        <v>0.66178329828912896</v>
      </c>
      <c r="O559" s="530">
        <v>0.63940415293635666</v>
      </c>
      <c r="P559" s="530">
        <v>0.61778179027667302</v>
      </c>
      <c r="Q559" s="530">
        <v>0.59689061862480497</v>
      </c>
      <c r="R559" s="530">
        <v>0.57670591171478747</v>
      </c>
      <c r="S559" s="530">
        <v>0.55720377943457733</v>
      </c>
      <c r="T559" s="530">
        <v>0.53836113955031628</v>
      </c>
      <c r="U559" s="530">
        <v>0.52015569038677911</v>
      </c>
      <c r="V559" s="530">
        <v>0.50256588443167061</v>
      </c>
      <c r="W559" s="543"/>
      <c r="X559" s="531"/>
    </row>
    <row r="560" spans="1:24" s="358" customFormat="1">
      <c r="A560" s="135"/>
      <c r="B560" s="568" t="s">
        <v>1069</v>
      </c>
      <c r="C560" s="136">
        <f t="shared" ref="C560:V560" si="157">C559*C558</f>
        <v>0</v>
      </c>
      <c r="D560" s="136">
        <f t="shared" si="157"/>
        <v>0</v>
      </c>
      <c r="E560" s="136">
        <f t="shared" si="157"/>
        <v>0</v>
      </c>
      <c r="F560" s="136">
        <f t="shared" si="157"/>
        <v>0</v>
      </c>
      <c r="G560" s="136">
        <f t="shared" si="157"/>
        <v>0</v>
      </c>
      <c r="H560" s="136">
        <f t="shared" si="157"/>
        <v>0</v>
      </c>
      <c r="I560" s="136">
        <f t="shared" si="157"/>
        <v>0</v>
      </c>
      <c r="J560" s="136">
        <f t="shared" si="157"/>
        <v>0</v>
      </c>
      <c r="K560" s="136">
        <f t="shared" si="157"/>
        <v>0</v>
      </c>
      <c r="L560" s="136">
        <f t="shared" si="157"/>
        <v>0</v>
      </c>
      <c r="M560" s="136">
        <f t="shared" si="157"/>
        <v>0</v>
      </c>
      <c r="N560" s="136">
        <f t="shared" si="157"/>
        <v>0</v>
      </c>
      <c r="O560" s="136">
        <f t="shared" si="157"/>
        <v>0</v>
      </c>
      <c r="P560" s="136">
        <f t="shared" si="157"/>
        <v>0</v>
      </c>
      <c r="Q560" s="136">
        <f t="shared" si="157"/>
        <v>0</v>
      </c>
      <c r="R560" s="136">
        <f t="shared" si="157"/>
        <v>0</v>
      </c>
      <c r="S560" s="136">
        <f t="shared" si="157"/>
        <v>0</v>
      </c>
      <c r="T560" s="136">
        <f t="shared" si="157"/>
        <v>0</v>
      </c>
      <c r="U560" s="136">
        <f t="shared" si="157"/>
        <v>0</v>
      </c>
      <c r="V560" s="136">
        <f t="shared" si="157"/>
        <v>0</v>
      </c>
      <c r="W560" s="564">
        <f>SUM(C560:V560)</f>
        <v>0</v>
      </c>
      <c r="X560" s="137"/>
    </row>
    <row r="561" spans="1:24" s="358" customFormat="1">
      <c r="A561" s="129" t="s">
        <v>387</v>
      </c>
      <c r="B561" s="138"/>
      <c r="C561" s="132"/>
      <c r="D561" s="132"/>
      <c r="E561" s="132"/>
      <c r="F561" s="132"/>
      <c r="G561" s="132"/>
      <c r="H561" s="132"/>
      <c r="I561" s="132"/>
      <c r="J561" s="132"/>
      <c r="K561" s="132"/>
      <c r="L561" s="132"/>
      <c r="M561" s="132"/>
      <c r="N561" s="132"/>
      <c r="O561" s="132"/>
      <c r="P561" s="132"/>
      <c r="Q561" s="132"/>
      <c r="R561" s="132"/>
      <c r="S561" s="132"/>
      <c r="T561" s="132"/>
      <c r="U561" s="132"/>
      <c r="V561" s="132"/>
      <c r="W561" s="544"/>
      <c r="X561" s="131"/>
    </row>
    <row r="562" spans="1:24" s="358" customFormat="1" ht="25.5">
      <c r="A562" s="69" t="s">
        <v>1025</v>
      </c>
      <c r="B562" s="138"/>
      <c r="C562" s="132"/>
      <c r="D562" s="132"/>
      <c r="E562" s="132"/>
      <c r="F562" s="132"/>
      <c r="G562" s="132"/>
      <c r="H562" s="132"/>
      <c r="I562" s="132"/>
      <c r="J562" s="132"/>
      <c r="K562" s="132"/>
      <c r="L562" s="132"/>
      <c r="M562" s="132"/>
      <c r="N562" s="132"/>
      <c r="O562" s="132"/>
      <c r="P562" s="132"/>
      <c r="Q562" s="132"/>
      <c r="R562" s="132"/>
      <c r="S562" s="132"/>
      <c r="T562" s="132"/>
      <c r="U562" s="132"/>
      <c r="V562" s="132"/>
      <c r="W562" s="544"/>
      <c r="X562" s="131"/>
    </row>
    <row r="563" spans="1:24" s="358" customFormat="1">
      <c r="A563" s="126"/>
      <c r="B563" s="134" t="s">
        <v>207</v>
      </c>
      <c r="C563" s="527">
        <f>'27. rMCZ specific costs'!R89</f>
        <v>0</v>
      </c>
      <c r="D563" s="527">
        <v>0</v>
      </c>
      <c r="E563" s="527">
        <v>0</v>
      </c>
      <c r="F563" s="527">
        <v>0</v>
      </c>
      <c r="G563" s="527">
        <v>0</v>
      </c>
      <c r="H563" s="527">
        <v>0</v>
      </c>
      <c r="I563" s="527">
        <v>0</v>
      </c>
      <c r="J563" s="527">
        <v>0</v>
      </c>
      <c r="K563" s="527">
        <v>0</v>
      </c>
      <c r="L563" s="527">
        <v>0</v>
      </c>
      <c r="M563" s="527">
        <v>0</v>
      </c>
      <c r="N563" s="527">
        <v>0</v>
      </c>
      <c r="O563" s="527">
        <v>0</v>
      </c>
      <c r="P563" s="527">
        <v>0</v>
      </c>
      <c r="Q563" s="527">
        <v>0</v>
      </c>
      <c r="R563" s="527">
        <v>0</v>
      </c>
      <c r="S563" s="527">
        <v>0</v>
      </c>
      <c r="T563" s="527">
        <v>0</v>
      </c>
      <c r="U563" s="527">
        <v>0</v>
      </c>
      <c r="V563" s="527">
        <v>0</v>
      </c>
      <c r="W563" s="543">
        <f>SUM(C563:V563)</f>
        <v>0</v>
      </c>
      <c r="X563" s="528">
        <f>W563/20</f>
        <v>0</v>
      </c>
    </row>
    <row r="564" spans="1:24" s="358" customFormat="1">
      <c r="A564" s="126"/>
      <c r="B564" s="134" t="s">
        <v>208</v>
      </c>
      <c r="C564" s="527">
        <f>'27. rMCZ specific costs'!$S$89</f>
        <v>0</v>
      </c>
      <c r="D564" s="527">
        <f>'27. rMCZ specific costs'!$S$89</f>
        <v>0</v>
      </c>
      <c r="E564" s="527">
        <f>'27. rMCZ specific costs'!$S$89</f>
        <v>0</v>
      </c>
      <c r="F564" s="527">
        <f>'27. rMCZ specific costs'!$S$89</f>
        <v>0</v>
      </c>
      <c r="G564" s="527">
        <f>'27. rMCZ specific costs'!$S$89</f>
        <v>0</v>
      </c>
      <c r="H564" s="527">
        <f>'27. rMCZ specific costs'!$S$89</f>
        <v>0</v>
      </c>
      <c r="I564" s="527">
        <f>'27. rMCZ specific costs'!$S$89</f>
        <v>0</v>
      </c>
      <c r="J564" s="527">
        <f>'27. rMCZ specific costs'!$S$89</f>
        <v>0</v>
      </c>
      <c r="K564" s="527">
        <f>'27. rMCZ specific costs'!$S$89</f>
        <v>0</v>
      </c>
      <c r="L564" s="527">
        <f>'27. rMCZ specific costs'!$S$89</f>
        <v>0</v>
      </c>
      <c r="M564" s="527">
        <f>'27. rMCZ specific costs'!$S$89</f>
        <v>0</v>
      </c>
      <c r="N564" s="527">
        <f>'27. rMCZ specific costs'!$S$89</f>
        <v>0</v>
      </c>
      <c r="O564" s="527">
        <f>'27. rMCZ specific costs'!$S$89</f>
        <v>0</v>
      </c>
      <c r="P564" s="527">
        <f>'27. rMCZ specific costs'!$S$89</f>
        <v>0</v>
      </c>
      <c r="Q564" s="527">
        <f>'27. rMCZ specific costs'!$S$89</f>
        <v>0</v>
      </c>
      <c r="R564" s="527">
        <f>'27. rMCZ specific costs'!$S$89</f>
        <v>0</v>
      </c>
      <c r="S564" s="527">
        <f>'27. rMCZ specific costs'!$S$89</f>
        <v>0</v>
      </c>
      <c r="T564" s="527">
        <f>'27. rMCZ specific costs'!$S$89</f>
        <v>0</v>
      </c>
      <c r="U564" s="527">
        <f>'27. rMCZ specific costs'!$S$89</f>
        <v>0</v>
      </c>
      <c r="V564" s="527">
        <f>'27. rMCZ specific costs'!$S$89</f>
        <v>0</v>
      </c>
      <c r="W564" s="543">
        <f>SUM(C564:V564)</f>
        <v>0</v>
      </c>
      <c r="X564" s="528">
        <f>W564/20</f>
        <v>0</v>
      </c>
    </row>
    <row r="565" spans="1:24" s="358" customFormat="1">
      <c r="A565" s="126"/>
      <c r="B565" s="567" t="s">
        <v>144</v>
      </c>
      <c r="C565" s="549">
        <f t="shared" ref="C565:X565" si="158">SUM(C563:C564)</f>
        <v>0</v>
      </c>
      <c r="D565" s="549">
        <f t="shared" si="158"/>
        <v>0</v>
      </c>
      <c r="E565" s="549">
        <f t="shared" si="158"/>
        <v>0</v>
      </c>
      <c r="F565" s="549">
        <f t="shared" si="158"/>
        <v>0</v>
      </c>
      <c r="G565" s="549">
        <f t="shared" si="158"/>
        <v>0</v>
      </c>
      <c r="H565" s="549">
        <f t="shared" si="158"/>
        <v>0</v>
      </c>
      <c r="I565" s="549">
        <f t="shared" si="158"/>
        <v>0</v>
      </c>
      <c r="J565" s="549">
        <f t="shared" si="158"/>
        <v>0</v>
      </c>
      <c r="K565" s="549">
        <f t="shared" si="158"/>
        <v>0</v>
      </c>
      <c r="L565" s="549">
        <f t="shared" si="158"/>
        <v>0</v>
      </c>
      <c r="M565" s="549">
        <f t="shared" si="158"/>
        <v>0</v>
      </c>
      <c r="N565" s="549">
        <f t="shared" si="158"/>
        <v>0</v>
      </c>
      <c r="O565" s="549">
        <f t="shared" si="158"/>
        <v>0</v>
      </c>
      <c r="P565" s="549">
        <f t="shared" si="158"/>
        <v>0</v>
      </c>
      <c r="Q565" s="549">
        <f t="shared" si="158"/>
        <v>0</v>
      </c>
      <c r="R565" s="549">
        <f t="shared" si="158"/>
        <v>0</v>
      </c>
      <c r="S565" s="549">
        <f t="shared" si="158"/>
        <v>0</v>
      </c>
      <c r="T565" s="549">
        <f t="shared" si="158"/>
        <v>0</v>
      </c>
      <c r="U565" s="549">
        <f t="shared" si="158"/>
        <v>0</v>
      </c>
      <c r="V565" s="549">
        <f t="shared" si="158"/>
        <v>0</v>
      </c>
      <c r="W565" s="544">
        <f t="shared" si="158"/>
        <v>0</v>
      </c>
      <c r="X565" s="131">
        <f t="shared" si="158"/>
        <v>0</v>
      </c>
    </row>
    <row r="566" spans="1:24" s="358" customFormat="1">
      <c r="A566" s="129"/>
      <c r="B566" s="472" t="s">
        <v>146</v>
      </c>
      <c r="C566" s="530">
        <v>0.96618357487922713</v>
      </c>
      <c r="D566" s="530">
        <v>0.93351070036640305</v>
      </c>
      <c r="E566" s="530">
        <v>0.90194270566802237</v>
      </c>
      <c r="F566" s="530">
        <v>0.87144222769857238</v>
      </c>
      <c r="G566" s="530">
        <v>0.84197316685852419</v>
      </c>
      <c r="H566" s="530">
        <v>0.81350064430775282</v>
      </c>
      <c r="I566" s="530">
        <v>0.78599096068381913</v>
      </c>
      <c r="J566" s="530">
        <v>0.75941155621625056</v>
      </c>
      <c r="K566" s="530">
        <v>0.73373097218961414</v>
      </c>
      <c r="L566" s="530">
        <v>0.70891881370977217</v>
      </c>
      <c r="M566" s="530">
        <v>0.68494571372924851</v>
      </c>
      <c r="N566" s="530">
        <v>0.66178329828912896</v>
      </c>
      <c r="O566" s="530">
        <v>0.63940415293635666</v>
      </c>
      <c r="P566" s="530">
        <v>0.61778179027667302</v>
      </c>
      <c r="Q566" s="530">
        <v>0.59689061862480497</v>
      </c>
      <c r="R566" s="530">
        <v>0.57670591171478747</v>
      </c>
      <c r="S566" s="530">
        <v>0.55720377943457733</v>
      </c>
      <c r="T566" s="530">
        <v>0.53836113955031628</v>
      </c>
      <c r="U566" s="530">
        <v>0.52015569038677911</v>
      </c>
      <c r="V566" s="530">
        <v>0.50256588443167061</v>
      </c>
      <c r="W566" s="543"/>
      <c r="X566" s="531"/>
    </row>
    <row r="567" spans="1:24" s="358" customFormat="1">
      <c r="A567" s="135"/>
      <c r="B567" s="568" t="s">
        <v>1069</v>
      </c>
      <c r="C567" s="136">
        <f t="shared" ref="C567:V567" si="159">C566*C565</f>
        <v>0</v>
      </c>
      <c r="D567" s="136">
        <f t="shared" si="159"/>
        <v>0</v>
      </c>
      <c r="E567" s="136">
        <f t="shared" si="159"/>
        <v>0</v>
      </c>
      <c r="F567" s="136">
        <f t="shared" si="159"/>
        <v>0</v>
      </c>
      <c r="G567" s="136">
        <f t="shared" si="159"/>
        <v>0</v>
      </c>
      <c r="H567" s="136">
        <f t="shared" si="159"/>
        <v>0</v>
      </c>
      <c r="I567" s="136">
        <f t="shared" si="159"/>
        <v>0</v>
      </c>
      <c r="J567" s="136">
        <f t="shared" si="159"/>
        <v>0</v>
      </c>
      <c r="K567" s="136">
        <f t="shared" si="159"/>
        <v>0</v>
      </c>
      <c r="L567" s="136">
        <f t="shared" si="159"/>
        <v>0</v>
      </c>
      <c r="M567" s="136">
        <f t="shared" si="159"/>
        <v>0</v>
      </c>
      <c r="N567" s="136">
        <f t="shared" si="159"/>
        <v>0</v>
      </c>
      <c r="O567" s="136">
        <f t="shared" si="159"/>
        <v>0</v>
      </c>
      <c r="P567" s="136">
        <f t="shared" si="159"/>
        <v>0</v>
      </c>
      <c r="Q567" s="136">
        <f t="shared" si="159"/>
        <v>0</v>
      </c>
      <c r="R567" s="136">
        <f t="shared" si="159"/>
        <v>0</v>
      </c>
      <c r="S567" s="136">
        <f t="shared" si="159"/>
        <v>0</v>
      </c>
      <c r="T567" s="136">
        <f t="shared" si="159"/>
        <v>0</v>
      </c>
      <c r="U567" s="136">
        <f t="shared" si="159"/>
        <v>0</v>
      </c>
      <c r="V567" s="136">
        <f t="shared" si="159"/>
        <v>0</v>
      </c>
      <c r="W567" s="564">
        <f>SUM(C567:V567)</f>
        <v>0</v>
      </c>
      <c r="X567" s="137"/>
    </row>
    <row r="568" spans="1:24" s="358" customFormat="1">
      <c r="A568" s="129" t="s">
        <v>387</v>
      </c>
      <c r="B568" s="138"/>
      <c r="C568" s="132"/>
      <c r="D568" s="132"/>
      <c r="E568" s="132"/>
      <c r="F568" s="132"/>
      <c r="G568" s="132"/>
      <c r="H568" s="132"/>
      <c r="I568" s="132"/>
      <c r="J568" s="132"/>
      <c r="K568" s="132"/>
      <c r="L568" s="132"/>
      <c r="M568" s="132"/>
      <c r="N568" s="132"/>
      <c r="O568" s="132"/>
      <c r="P568" s="132"/>
      <c r="Q568" s="132"/>
      <c r="R568" s="132"/>
      <c r="S568" s="132"/>
      <c r="T568" s="132"/>
      <c r="U568" s="132"/>
      <c r="V568" s="132"/>
      <c r="W568" s="544"/>
      <c r="X568" s="131"/>
    </row>
    <row r="569" spans="1:24" s="358" customFormat="1">
      <c r="A569" s="67" t="s">
        <v>1026</v>
      </c>
      <c r="B569" s="138"/>
      <c r="C569" s="132"/>
      <c r="D569" s="132"/>
      <c r="E569" s="132"/>
      <c r="F569" s="132"/>
      <c r="G569" s="132"/>
      <c r="H569" s="132"/>
      <c r="I569" s="132"/>
      <c r="J569" s="132"/>
      <c r="K569" s="132"/>
      <c r="L569" s="132"/>
      <c r="M569" s="132"/>
      <c r="N569" s="132"/>
      <c r="O569" s="132"/>
      <c r="P569" s="132"/>
      <c r="Q569" s="132"/>
      <c r="R569" s="132"/>
      <c r="S569" s="132"/>
      <c r="T569" s="132"/>
      <c r="U569" s="132"/>
      <c r="V569" s="132"/>
      <c r="W569" s="544"/>
      <c r="X569" s="131"/>
    </row>
    <row r="570" spans="1:24" s="358" customFormat="1">
      <c r="A570" s="126"/>
      <c r="B570" s="134" t="s">
        <v>207</v>
      </c>
      <c r="C570" s="527">
        <f>'27. rMCZ specific costs'!R90</f>
        <v>0</v>
      </c>
      <c r="D570" s="527">
        <v>0</v>
      </c>
      <c r="E570" s="527">
        <v>0</v>
      </c>
      <c r="F570" s="527">
        <v>0</v>
      </c>
      <c r="G570" s="527">
        <v>0</v>
      </c>
      <c r="H570" s="527">
        <v>0</v>
      </c>
      <c r="I570" s="527">
        <v>0</v>
      </c>
      <c r="J570" s="527">
        <v>0</v>
      </c>
      <c r="K570" s="527">
        <v>0</v>
      </c>
      <c r="L570" s="527">
        <v>0</v>
      </c>
      <c r="M570" s="527">
        <v>0</v>
      </c>
      <c r="N570" s="527">
        <v>0</v>
      </c>
      <c r="O570" s="527">
        <v>0</v>
      </c>
      <c r="P570" s="527">
        <v>0</v>
      </c>
      <c r="Q570" s="527">
        <v>0</v>
      </c>
      <c r="R570" s="527">
        <v>0</v>
      </c>
      <c r="S570" s="527">
        <v>0</v>
      </c>
      <c r="T570" s="527">
        <v>0</v>
      </c>
      <c r="U570" s="527">
        <v>0</v>
      </c>
      <c r="V570" s="527">
        <v>0</v>
      </c>
      <c r="W570" s="543">
        <f>SUM(C570:V570)</f>
        <v>0</v>
      </c>
      <c r="X570" s="528">
        <f>W570/20</f>
        <v>0</v>
      </c>
    </row>
    <row r="571" spans="1:24" s="358" customFormat="1">
      <c r="A571" s="126"/>
      <c r="B571" s="134" t="s">
        <v>208</v>
      </c>
      <c r="C571" s="527">
        <f>'27. rMCZ specific costs'!$S$90</f>
        <v>0</v>
      </c>
      <c r="D571" s="527">
        <f>'27. rMCZ specific costs'!$S$90</f>
        <v>0</v>
      </c>
      <c r="E571" s="527">
        <f>'27. rMCZ specific costs'!$S$90</f>
        <v>0</v>
      </c>
      <c r="F571" s="527">
        <f>'27. rMCZ specific costs'!$S$90</f>
        <v>0</v>
      </c>
      <c r="G571" s="527">
        <f>'27. rMCZ specific costs'!$S$90</f>
        <v>0</v>
      </c>
      <c r="H571" s="527">
        <f>'27. rMCZ specific costs'!$S$90</f>
        <v>0</v>
      </c>
      <c r="I571" s="527">
        <f>'27. rMCZ specific costs'!$S$90</f>
        <v>0</v>
      </c>
      <c r="J571" s="527">
        <f>'27. rMCZ specific costs'!$S$90</f>
        <v>0</v>
      </c>
      <c r="K571" s="527">
        <f>'27. rMCZ specific costs'!$S$90</f>
        <v>0</v>
      </c>
      <c r="L571" s="527">
        <f>'27. rMCZ specific costs'!$S$90</f>
        <v>0</v>
      </c>
      <c r="M571" s="527">
        <f>'27. rMCZ specific costs'!$S$90</f>
        <v>0</v>
      </c>
      <c r="N571" s="527">
        <f>'27. rMCZ specific costs'!$S$90</f>
        <v>0</v>
      </c>
      <c r="O571" s="527">
        <f>'27. rMCZ specific costs'!$S$90</f>
        <v>0</v>
      </c>
      <c r="P571" s="527">
        <f>'27. rMCZ specific costs'!$S$90</f>
        <v>0</v>
      </c>
      <c r="Q571" s="527">
        <f>'27. rMCZ specific costs'!$S$90</f>
        <v>0</v>
      </c>
      <c r="R571" s="527">
        <f>'27. rMCZ specific costs'!$S$90</f>
        <v>0</v>
      </c>
      <c r="S571" s="527">
        <f>'27. rMCZ specific costs'!$S$90</f>
        <v>0</v>
      </c>
      <c r="T571" s="527">
        <f>'27. rMCZ specific costs'!$S$90</f>
        <v>0</v>
      </c>
      <c r="U571" s="527">
        <f>'27. rMCZ specific costs'!$S$90</f>
        <v>0</v>
      </c>
      <c r="V571" s="527">
        <f>'27. rMCZ specific costs'!$S$90</f>
        <v>0</v>
      </c>
      <c r="W571" s="543">
        <f>SUM(C571:V571)</f>
        <v>0</v>
      </c>
      <c r="X571" s="528">
        <f>W571/20</f>
        <v>0</v>
      </c>
    </row>
    <row r="572" spans="1:24" s="358" customFormat="1">
      <c r="A572" s="126"/>
      <c r="B572" s="567" t="s">
        <v>144</v>
      </c>
      <c r="C572" s="549">
        <f t="shared" ref="C572:X572" si="160">SUM(C570:C571)</f>
        <v>0</v>
      </c>
      <c r="D572" s="549">
        <f t="shared" si="160"/>
        <v>0</v>
      </c>
      <c r="E572" s="549">
        <f t="shared" si="160"/>
        <v>0</v>
      </c>
      <c r="F572" s="549">
        <f t="shared" si="160"/>
        <v>0</v>
      </c>
      <c r="G572" s="549">
        <f t="shared" si="160"/>
        <v>0</v>
      </c>
      <c r="H572" s="549">
        <f t="shared" si="160"/>
        <v>0</v>
      </c>
      <c r="I572" s="549">
        <f t="shared" si="160"/>
        <v>0</v>
      </c>
      <c r="J572" s="549">
        <f t="shared" si="160"/>
        <v>0</v>
      </c>
      <c r="K572" s="549">
        <f t="shared" si="160"/>
        <v>0</v>
      </c>
      <c r="L572" s="549">
        <f t="shared" si="160"/>
        <v>0</v>
      </c>
      <c r="M572" s="549">
        <f t="shared" si="160"/>
        <v>0</v>
      </c>
      <c r="N572" s="549">
        <f t="shared" si="160"/>
        <v>0</v>
      </c>
      <c r="O572" s="549">
        <f t="shared" si="160"/>
        <v>0</v>
      </c>
      <c r="P572" s="549">
        <f t="shared" si="160"/>
        <v>0</v>
      </c>
      <c r="Q572" s="549">
        <f t="shared" si="160"/>
        <v>0</v>
      </c>
      <c r="R572" s="549">
        <f t="shared" si="160"/>
        <v>0</v>
      </c>
      <c r="S572" s="549">
        <f t="shared" si="160"/>
        <v>0</v>
      </c>
      <c r="T572" s="549">
        <f t="shared" si="160"/>
        <v>0</v>
      </c>
      <c r="U572" s="549">
        <f t="shared" si="160"/>
        <v>0</v>
      </c>
      <c r="V572" s="549">
        <f t="shared" si="160"/>
        <v>0</v>
      </c>
      <c r="W572" s="544">
        <f t="shared" si="160"/>
        <v>0</v>
      </c>
      <c r="X572" s="131">
        <f t="shared" si="160"/>
        <v>0</v>
      </c>
    </row>
    <row r="573" spans="1:24" s="358" customFormat="1">
      <c r="A573" s="129"/>
      <c r="B573" s="472" t="s">
        <v>146</v>
      </c>
      <c r="C573" s="530">
        <v>0.96618357487922713</v>
      </c>
      <c r="D573" s="530">
        <v>0.93351070036640305</v>
      </c>
      <c r="E573" s="530">
        <v>0.90194270566802237</v>
      </c>
      <c r="F573" s="530">
        <v>0.87144222769857238</v>
      </c>
      <c r="G573" s="530">
        <v>0.84197316685852419</v>
      </c>
      <c r="H573" s="530">
        <v>0.81350064430775282</v>
      </c>
      <c r="I573" s="530">
        <v>0.78599096068381913</v>
      </c>
      <c r="J573" s="530">
        <v>0.75941155621625056</v>
      </c>
      <c r="K573" s="530">
        <v>0.73373097218961414</v>
      </c>
      <c r="L573" s="530">
        <v>0.70891881370977217</v>
      </c>
      <c r="M573" s="530">
        <v>0.68494571372924851</v>
      </c>
      <c r="N573" s="530">
        <v>0.66178329828912896</v>
      </c>
      <c r="O573" s="530">
        <v>0.63940415293635666</v>
      </c>
      <c r="P573" s="530">
        <v>0.61778179027667302</v>
      </c>
      <c r="Q573" s="530">
        <v>0.59689061862480497</v>
      </c>
      <c r="R573" s="530">
        <v>0.57670591171478747</v>
      </c>
      <c r="S573" s="530">
        <v>0.55720377943457733</v>
      </c>
      <c r="T573" s="530">
        <v>0.53836113955031628</v>
      </c>
      <c r="U573" s="530">
        <v>0.52015569038677911</v>
      </c>
      <c r="V573" s="530">
        <v>0.50256588443167061</v>
      </c>
      <c r="W573" s="543"/>
      <c r="X573" s="531"/>
    </row>
    <row r="574" spans="1:24" s="358" customFormat="1">
      <c r="A574" s="135"/>
      <c r="B574" s="568" t="s">
        <v>1069</v>
      </c>
      <c r="C574" s="136">
        <f t="shared" ref="C574:V574" si="161">C573*C572</f>
        <v>0</v>
      </c>
      <c r="D574" s="136">
        <f t="shared" si="161"/>
        <v>0</v>
      </c>
      <c r="E574" s="136">
        <f t="shared" si="161"/>
        <v>0</v>
      </c>
      <c r="F574" s="136">
        <f t="shared" si="161"/>
        <v>0</v>
      </c>
      <c r="G574" s="136">
        <f t="shared" si="161"/>
        <v>0</v>
      </c>
      <c r="H574" s="136">
        <f t="shared" si="161"/>
        <v>0</v>
      </c>
      <c r="I574" s="136">
        <f t="shared" si="161"/>
        <v>0</v>
      </c>
      <c r="J574" s="136">
        <f t="shared" si="161"/>
        <v>0</v>
      </c>
      <c r="K574" s="136">
        <f t="shared" si="161"/>
        <v>0</v>
      </c>
      <c r="L574" s="136">
        <f t="shared" si="161"/>
        <v>0</v>
      </c>
      <c r="M574" s="136">
        <f t="shared" si="161"/>
        <v>0</v>
      </c>
      <c r="N574" s="136">
        <f t="shared" si="161"/>
        <v>0</v>
      </c>
      <c r="O574" s="136">
        <f t="shared" si="161"/>
        <v>0</v>
      </c>
      <c r="P574" s="136">
        <f t="shared" si="161"/>
        <v>0</v>
      </c>
      <c r="Q574" s="136">
        <f t="shared" si="161"/>
        <v>0</v>
      </c>
      <c r="R574" s="136">
        <f t="shared" si="161"/>
        <v>0</v>
      </c>
      <c r="S574" s="136">
        <f t="shared" si="161"/>
        <v>0</v>
      </c>
      <c r="T574" s="136">
        <f t="shared" si="161"/>
        <v>0</v>
      </c>
      <c r="U574" s="136">
        <f t="shared" si="161"/>
        <v>0</v>
      </c>
      <c r="V574" s="136">
        <f t="shared" si="161"/>
        <v>0</v>
      </c>
      <c r="W574" s="564">
        <f>SUM(C574:V574)</f>
        <v>0</v>
      </c>
      <c r="X574" s="137"/>
    </row>
    <row r="575" spans="1:24" s="358" customFormat="1">
      <c r="A575" s="129" t="s">
        <v>387</v>
      </c>
      <c r="B575" s="138"/>
      <c r="C575" s="132"/>
      <c r="D575" s="132"/>
      <c r="E575" s="132"/>
      <c r="F575" s="132"/>
      <c r="G575" s="132"/>
      <c r="H575" s="132"/>
      <c r="I575" s="132"/>
      <c r="J575" s="132"/>
      <c r="K575" s="132"/>
      <c r="L575" s="132"/>
      <c r="M575" s="132"/>
      <c r="N575" s="132"/>
      <c r="O575" s="132"/>
      <c r="P575" s="132"/>
      <c r="Q575" s="132"/>
      <c r="R575" s="132"/>
      <c r="S575" s="132"/>
      <c r="T575" s="132"/>
      <c r="U575" s="132"/>
      <c r="V575" s="132"/>
      <c r="W575" s="544"/>
      <c r="X575" s="131"/>
    </row>
    <row r="576" spans="1:24" s="358" customFormat="1">
      <c r="A576" s="67" t="s">
        <v>1027</v>
      </c>
      <c r="B576" s="138"/>
      <c r="C576" s="132"/>
      <c r="D576" s="132"/>
      <c r="E576" s="132"/>
      <c r="F576" s="132"/>
      <c r="G576" s="132"/>
      <c r="H576" s="132"/>
      <c r="I576" s="132"/>
      <c r="J576" s="132"/>
      <c r="K576" s="132"/>
      <c r="L576" s="132"/>
      <c r="M576" s="132"/>
      <c r="N576" s="132"/>
      <c r="O576" s="132"/>
      <c r="P576" s="132"/>
      <c r="Q576" s="132"/>
      <c r="R576" s="132"/>
      <c r="S576" s="132"/>
      <c r="T576" s="132"/>
      <c r="U576" s="132"/>
      <c r="V576" s="132"/>
      <c r="W576" s="544"/>
      <c r="X576" s="131"/>
    </row>
    <row r="577" spans="1:24" s="358" customFormat="1">
      <c r="A577" s="126"/>
      <c r="B577" s="134" t="s">
        <v>207</v>
      </c>
      <c r="C577" s="527">
        <f>'27. rMCZ specific costs'!R91</f>
        <v>0</v>
      </c>
      <c r="D577" s="527">
        <v>0</v>
      </c>
      <c r="E577" s="527">
        <v>0</v>
      </c>
      <c r="F577" s="527">
        <v>0</v>
      </c>
      <c r="G577" s="527">
        <v>0</v>
      </c>
      <c r="H577" s="527">
        <v>0</v>
      </c>
      <c r="I577" s="527">
        <v>0</v>
      </c>
      <c r="J577" s="527">
        <v>0</v>
      </c>
      <c r="K577" s="527">
        <v>0</v>
      </c>
      <c r="L577" s="527">
        <v>0</v>
      </c>
      <c r="M577" s="527">
        <v>0</v>
      </c>
      <c r="N577" s="527">
        <v>0</v>
      </c>
      <c r="O577" s="527">
        <v>0</v>
      </c>
      <c r="P577" s="527">
        <v>0</v>
      </c>
      <c r="Q577" s="527">
        <v>0</v>
      </c>
      <c r="R577" s="527">
        <v>0</v>
      </c>
      <c r="S577" s="527">
        <v>0</v>
      </c>
      <c r="T577" s="527">
        <v>0</v>
      </c>
      <c r="U577" s="527">
        <v>0</v>
      </c>
      <c r="V577" s="527">
        <v>0</v>
      </c>
      <c r="W577" s="543">
        <f>SUM(C577:V577)</f>
        <v>0</v>
      </c>
      <c r="X577" s="528">
        <f>W577/20</f>
        <v>0</v>
      </c>
    </row>
    <row r="578" spans="1:24" s="358" customFormat="1">
      <c r="A578" s="126"/>
      <c r="B578" s="134" t="s">
        <v>208</v>
      </c>
      <c r="C578" s="527">
        <f>'27. rMCZ specific costs'!$S$91</f>
        <v>0</v>
      </c>
      <c r="D578" s="527">
        <f>'27. rMCZ specific costs'!$S$91</f>
        <v>0</v>
      </c>
      <c r="E578" s="527">
        <f>'27. rMCZ specific costs'!$S$91</f>
        <v>0</v>
      </c>
      <c r="F578" s="527">
        <f>'27. rMCZ specific costs'!$S$91</f>
        <v>0</v>
      </c>
      <c r="G578" s="527">
        <f>'27. rMCZ specific costs'!$S$91</f>
        <v>0</v>
      </c>
      <c r="H578" s="527">
        <f>'27. rMCZ specific costs'!$S$91</f>
        <v>0</v>
      </c>
      <c r="I578" s="527">
        <f>'27. rMCZ specific costs'!$S$91</f>
        <v>0</v>
      </c>
      <c r="J578" s="527">
        <f>'27. rMCZ specific costs'!$S$91</f>
        <v>0</v>
      </c>
      <c r="K578" s="527">
        <f>'27. rMCZ specific costs'!$S$91</f>
        <v>0</v>
      </c>
      <c r="L578" s="527">
        <f>'27. rMCZ specific costs'!$S$91</f>
        <v>0</v>
      </c>
      <c r="M578" s="527">
        <f>'27. rMCZ specific costs'!$S$91</f>
        <v>0</v>
      </c>
      <c r="N578" s="527">
        <f>'27. rMCZ specific costs'!$S$91</f>
        <v>0</v>
      </c>
      <c r="O578" s="527">
        <f>'27. rMCZ specific costs'!$S$91</f>
        <v>0</v>
      </c>
      <c r="P578" s="527">
        <f>'27. rMCZ specific costs'!$S$91</f>
        <v>0</v>
      </c>
      <c r="Q578" s="527">
        <f>'27. rMCZ specific costs'!$S$91</f>
        <v>0</v>
      </c>
      <c r="R578" s="527">
        <f>'27. rMCZ specific costs'!$S$91</f>
        <v>0</v>
      </c>
      <c r="S578" s="527">
        <f>'27. rMCZ specific costs'!$S$91</f>
        <v>0</v>
      </c>
      <c r="T578" s="527">
        <f>'27. rMCZ specific costs'!$S$91</f>
        <v>0</v>
      </c>
      <c r="U578" s="527">
        <f>'27. rMCZ specific costs'!$S$91</f>
        <v>0</v>
      </c>
      <c r="V578" s="527">
        <f>'27. rMCZ specific costs'!$S$91</f>
        <v>0</v>
      </c>
      <c r="W578" s="543">
        <f>SUM(C578:V578)</f>
        <v>0</v>
      </c>
      <c r="X578" s="528">
        <f>W578/20</f>
        <v>0</v>
      </c>
    </row>
    <row r="579" spans="1:24" s="358" customFormat="1">
      <c r="A579" s="126"/>
      <c r="B579" s="567" t="s">
        <v>144</v>
      </c>
      <c r="C579" s="549">
        <f t="shared" ref="C579:X579" si="162">SUM(C577:C578)</f>
        <v>0</v>
      </c>
      <c r="D579" s="549">
        <f t="shared" si="162"/>
        <v>0</v>
      </c>
      <c r="E579" s="549">
        <f t="shared" si="162"/>
        <v>0</v>
      </c>
      <c r="F579" s="549">
        <f t="shared" si="162"/>
        <v>0</v>
      </c>
      <c r="G579" s="549">
        <f t="shared" si="162"/>
        <v>0</v>
      </c>
      <c r="H579" s="549">
        <f t="shared" si="162"/>
        <v>0</v>
      </c>
      <c r="I579" s="549">
        <f t="shared" si="162"/>
        <v>0</v>
      </c>
      <c r="J579" s="549">
        <f t="shared" si="162"/>
        <v>0</v>
      </c>
      <c r="K579" s="549">
        <f t="shared" si="162"/>
        <v>0</v>
      </c>
      <c r="L579" s="549">
        <f t="shared" si="162"/>
        <v>0</v>
      </c>
      <c r="M579" s="549">
        <f t="shared" si="162"/>
        <v>0</v>
      </c>
      <c r="N579" s="549">
        <f t="shared" si="162"/>
        <v>0</v>
      </c>
      <c r="O579" s="549">
        <f t="shared" si="162"/>
        <v>0</v>
      </c>
      <c r="P579" s="549">
        <f t="shared" si="162"/>
        <v>0</v>
      </c>
      <c r="Q579" s="549">
        <f t="shared" si="162"/>
        <v>0</v>
      </c>
      <c r="R579" s="549">
        <f t="shared" si="162"/>
        <v>0</v>
      </c>
      <c r="S579" s="549">
        <f t="shared" si="162"/>
        <v>0</v>
      </c>
      <c r="T579" s="549">
        <f t="shared" si="162"/>
        <v>0</v>
      </c>
      <c r="U579" s="549">
        <f t="shared" si="162"/>
        <v>0</v>
      </c>
      <c r="V579" s="549">
        <f t="shared" si="162"/>
        <v>0</v>
      </c>
      <c r="W579" s="544">
        <f t="shared" si="162"/>
        <v>0</v>
      </c>
      <c r="X579" s="131">
        <f t="shared" si="162"/>
        <v>0</v>
      </c>
    </row>
    <row r="580" spans="1:24" s="358" customFormat="1">
      <c r="A580" s="129"/>
      <c r="B580" s="472" t="s">
        <v>146</v>
      </c>
      <c r="C580" s="530">
        <v>0.96618357487922713</v>
      </c>
      <c r="D580" s="530">
        <v>0.93351070036640305</v>
      </c>
      <c r="E580" s="530">
        <v>0.90194270566802237</v>
      </c>
      <c r="F580" s="530">
        <v>0.87144222769857238</v>
      </c>
      <c r="G580" s="530">
        <v>0.84197316685852419</v>
      </c>
      <c r="H580" s="530">
        <v>0.81350064430775282</v>
      </c>
      <c r="I580" s="530">
        <v>0.78599096068381913</v>
      </c>
      <c r="J580" s="530">
        <v>0.75941155621625056</v>
      </c>
      <c r="K580" s="530">
        <v>0.73373097218961414</v>
      </c>
      <c r="L580" s="530">
        <v>0.70891881370977217</v>
      </c>
      <c r="M580" s="530">
        <v>0.68494571372924851</v>
      </c>
      <c r="N580" s="530">
        <v>0.66178329828912896</v>
      </c>
      <c r="O580" s="530">
        <v>0.63940415293635666</v>
      </c>
      <c r="P580" s="530">
        <v>0.61778179027667302</v>
      </c>
      <c r="Q580" s="530">
        <v>0.59689061862480497</v>
      </c>
      <c r="R580" s="530">
        <v>0.57670591171478747</v>
      </c>
      <c r="S580" s="530">
        <v>0.55720377943457733</v>
      </c>
      <c r="T580" s="530">
        <v>0.53836113955031628</v>
      </c>
      <c r="U580" s="530">
        <v>0.52015569038677911</v>
      </c>
      <c r="V580" s="530">
        <v>0.50256588443167061</v>
      </c>
      <c r="W580" s="543"/>
      <c r="X580" s="531"/>
    </row>
    <row r="581" spans="1:24" s="358" customFormat="1">
      <c r="A581" s="135"/>
      <c r="B581" s="568" t="s">
        <v>1069</v>
      </c>
      <c r="C581" s="136">
        <f t="shared" ref="C581:V581" si="163">C580*C579</f>
        <v>0</v>
      </c>
      <c r="D581" s="136">
        <f t="shared" si="163"/>
        <v>0</v>
      </c>
      <c r="E581" s="136">
        <f t="shared" si="163"/>
        <v>0</v>
      </c>
      <c r="F581" s="136">
        <f t="shared" si="163"/>
        <v>0</v>
      </c>
      <c r="G581" s="136">
        <f t="shared" si="163"/>
        <v>0</v>
      </c>
      <c r="H581" s="136">
        <f t="shared" si="163"/>
        <v>0</v>
      </c>
      <c r="I581" s="136">
        <f t="shared" si="163"/>
        <v>0</v>
      </c>
      <c r="J581" s="136">
        <f t="shared" si="163"/>
        <v>0</v>
      </c>
      <c r="K581" s="136">
        <f t="shared" si="163"/>
        <v>0</v>
      </c>
      <c r="L581" s="136">
        <f t="shared" si="163"/>
        <v>0</v>
      </c>
      <c r="M581" s="136">
        <f t="shared" si="163"/>
        <v>0</v>
      </c>
      <c r="N581" s="136">
        <f t="shared" si="163"/>
        <v>0</v>
      </c>
      <c r="O581" s="136">
        <f t="shared" si="163"/>
        <v>0</v>
      </c>
      <c r="P581" s="136">
        <f t="shared" si="163"/>
        <v>0</v>
      </c>
      <c r="Q581" s="136">
        <f t="shared" si="163"/>
        <v>0</v>
      </c>
      <c r="R581" s="136">
        <f t="shared" si="163"/>
        <v>0</v>
      </c>
      <c r="S581" s="136">
        <f t="shared" si="163"/>
        <v>0</v>
      </c>
      <c r="T581" s="136">
        <f t="shared" si="163"/>
        <v>0</v>
      </c>
      <c r="U581" s="136">
        <f t="shared" si="163"/>
        <v>0</v>
      </c>
      <c r="V581" s="136">
        <f t="shared" si="163"/>
        <v>0</v>
      </c>
      <c r="W581" s="564">
        <f>SUM(C581:V581)</f>
        <v>0</v>
      </c>
      <c r="X581" s="137"/>
    </row>
    <row r="582" spans="1:24" s="358" customFormat="1">
      <c r="A582" s="129" t="s">
        <v>387</v>
      </c>
      <c r="B582" s="138"/>
      <c r="C582" s="132"/>
      <c r="D582" s="132"/>
      <c r="E582" s="132"/>
      <c r="F582" s="132"/>
      <c r="G582" s="132"/>
      <c r="H582" s="132"/>
      <c r="I582" s="132"/>
      <c r="J582" s="132"/>
      <c r="K582" s="132"/>
      <c r="L582" s="132"/>
      <c r="M582" s="132"/>
      <c r="N582" s="132"/>
      <c r="O582" s="132"/>
      <c r="P582" s="132"/>
      <c r="Q582" s="132"/>
      <c r="R582" s="132"/>
      <c r="S582" s="132"/>
      <c r="T582" s="132"/>
      <c r="U582" s="132"/>
      <c r="V582" s="132"/>
      <c r="W582" s="544"/>
      <c r="X582" s="131"/>
    </row>
    <row r="583" spans="1:24" s="358" customFormat="1">
      <c r="A583" s="67" t="s">
        <v>540</v>
      </c>
      <c r="B583" s="138"/>
      <c r="C583" s="132"/>
      <c r="D583" s="132"/>
      <c r="E583" s="132"/>
      <c r="F583" s="132"/>
      <c r="G583" s="132"/>
      <c r="H583" s="132"/>
      <c r="I583" s="132"/>
      <c r="J583" s="132"/>
      <c r="K583" s="132"/>
      <c r="L583" s="132"/>
      <c r="M583" s="132"/>
      <c r="N583" s="132"/>
      <c r="O583" s="132"/>
      <c r="P583" s="132"/>
      <c r="Q583" s="132"/>
      <c r="R583" s="132"/>
      <c r="S583" s="132"/>
      <c r="T583" s="132"/>
      <c r="U583" s="132"/>
      <c r="V583" s="132"/>
      <c r="W583" s="544"/>
      <c r="X583" s="131"/>
    </row>
    <row r="584" spans="1:24" s="358" customFormat="1">
      <c r="A584" s="126"/>
      <c r="B584" s="134" t="s">
        <v>207</v>
      </c>
      <c r="C584" s="527">
        <f>'27. rMCZ specific costs'!R92</f>
        <v>0</v>
      </c>
      <c r="D584" s="527">
        <v>0</v>
      </c>
      <c r="E584" s="527">
        <v>0</v>
      </c>
      <c r="F584" s="527">
        <v>0</v>
      </c>
      <c r="G584" s="527">
        <v>0</v>
      </c>
      <c r="H584" s="527">
        <v>0</v>
      </c>
      <c r="I584" s="527">
        <v>0</v>
      </c>
      <c r="J584" s="527">
        <v>0</v>
      </c>
      <c r="K584" s="527">
        <v>0</v>
      </c>
      <c r="L584" s="527">
        <v>0</v>
      </c>
      <c r="M584" s="527">
        <v>0</v>
      </c>
      <c r="N584" s="527">
        <v>0</v>
      </c>
      <c r="O584" s="527">
        <v>0</v>
      </c>
      <c r="P584" s="527">
        <v>0</v>
      </c>
      <c r="Q584" s="527">
        <v>0</v>
      </c>
      <c r="R584" s="527">
        <v>0</v>
      </c>
      <c r="S584" s="527">
        <v>0</v>
      </c>
      <c r="T584" s="527">
        <v>0</v>
      </c>
      <c r="U584" s="527">
        <v>0</v>
      </c>
      <c r="V584" s="527">
        <v>0</v>
      </c>
      <c r="W584" s="543">
        <f>SUM(C584:V584)</f>
        <v>0</v>
      </c>
      <c r="X584" s="528">
        <f>W584/20</f>
        <v>0</v>
      </c>
    </row>
    <row r="585" spans="1:24" s="358" customFormat="1">
      <c r="A585" s="126"/>
      <c r="B585" s="134" t="s">
        <v>208</v>
      </c>
      <c r="C585" s="527">
        <f>'27. rMCZ specific costs'!$S$92</f>
        <v>0</v>
      </c>
      <c r="D585" s="527">
        <f>'27. rMCZ specific costs'!$S$92</f>
        <v>0</v>
      </c>
      <c r="E585" s="527">
        <f>'27. rMCZ specific costs'!$S$92</f>
        <v>0</v>
      </c>
      <c r="F585" s="527">
        <f>'27. rMCZ specific costs'!$S$92</f>
        <v>0</v>
      </c>
      <c r="G585" s="527">
        <f>'27. rMCZ specific costs'!$S$92</f>
        <v>0</v>
      </c>
      <c r="H585" s="527">
        <f>'27. rMCZ specific costs'!$S$92</f>
        <v>0</v>
      </c>
      <c r="I585" s="527">
        <f>'27. rMCZ specific costs'!$S$92</f>
        <v>0</v>
      </c>
      <c r="J585" s="527">
        <f>'27. rMCZ specific costs'!$S$92</f>
        <v>0</v>
      </c>
      <c r="K585" s="527">
        <f>'27. rMCZ specific costs'!$S$92</f>
        <v>0</v>
      </c>
      <c r="L585" s="527">
        <f>'27. rMCZ specific costs'!$S$92</f>
        <v>0</v>
      </c>
      <c r="M585" s="527">
        <f>'27. rMCZ specific costs'!$S$92</f>
        <v>0</v>
      </c>
      <c r="N585" s="527">
        <f>'27. rMCZ specific costs'!$S$92</f>
        <v>0</v>
      </c>
      <c r="O585" s="527">
        <f>'27. rMCZ specific costs'!$S$92</f>
        <v>0</v>
      </c>
      <c r="P585" s="527">
        <f>'27. rMCZ specific costs'!$S$92</f>
        <v>0</v>
      </c>
      <c r="Q585" s="527">
        <f>'27. rMCZ specific costs'!$S$92</f>
        <v>0</v>
      </c>
      <c r="R585" s="527">
        <f>'27. rMCZ specific costs'!$S$92</f>
        <v>0</v>
      </c>
      <c r="S585" s="527">
        <f>'27. rMCZ specific costs'!$S$92</f>
        <v>0</v>
      </c>
      <c r="T585" s="527">
        <f>'27. rMCZ specific costs'!$S$92</f>
        <v>0</v>
      </c>
      <c r="U585" s="527">
        <f>'27. rMCZ specific costs'!$S$92</f>
        <v>0</v>
      </c>
      <c r="V585" s="527">
        <f>'27. rMCZ specific costs'!$S$92</f>
        <v>0</v>
      </c>
      <c r="W585" s="543">
        <f>SUM(C585:V585)</f>
        <v>0</v>
      </c>
      <c r="X585" s="528">
        <f>W585/20</f>
        <v>0</v>
      </c>
    </row>
    <row r="586" spans="1:24" s="358" customFormat="1">
      <c r="A586" s="126"/>
      <c r="B586" s="567" t="s">
        <v>144</v>
      </c>
      <c r="C586" s="549">
        <f t="shared" ref="C586:X586" si="164">SUM(C584:C585)</f>
        <v>0</v>
      </c>
      <c r="D586" s="549">
        <f t="shared" si="164"/>
        <v>0</v>
      </c>
      <c r="E586" s="549">
        <f t="shared" si="164"/>
        <v>0</v>
      </c>
      <c r="F586" s="549">
        <f t="shared" si="164"/>
        <v>0</v>
      </c>
      <c r="G586" s="549">
        <f t="shared" si="164"/>
        <v>0</v>
      </c>
      <c r="H586" s="549">
        <f t="shared" si="164"/>
        <v>0</v>
      </c>
      <c r="I586" s="549">
        <f t="shared" si="164"/>
        <v>0</v>
      </c>
      <c r="J586" s="549">
        <f t="shared" si="164"/>
        <v>0</v>
      </c>
      <c r="K586" s="549">
        <f t="shared" si="164"/>
        <v>0</v>
      </c>
      <c r="L586" s="549">
        <f t="shared" si="164"/>
        <v>0</v>
      </c>
      <c r="M586" s="549">
        <f t="shared" si="164"/>
        <v>0</v>
      </c>
      <c r="N586" s="549">
        <f t="shared" si="164"/>
        <v>0</v>
      </c>
      <c r="O586" s="549">
        <f t="shared" si="164"/>
        <v>0</v>
      </c>
      <c r="P586" s="549">
        <f t="shared" si="164"/>
        <v>0</v>
      </c>
      <c r="Q586" s="549">
        <f t="shared" si="164"/>
        <v>0</v>
      </c>
      <c r="R586" s="549">
        <f t="shared" si="164"/>
        <v>0</v>
      </c>
      <c r="S586" s="549">
        <f t="shared" si="164"/>
        <v>0</v>
      </c>
      <c r="T586" s="549">
        <f t="shared" si="164"/>
        <v>0</v>
      </c>
      <c r="U586" s="549">
        <f t="shared" si="164"/>
        <v>0</v>
      </c>
      <c r="V586" s="549">
        <f t="shared" si="164"/>
        <v>0</v>
      </c>
      <c r="W586" s="544">
        <f t="shared" si="164"/>
        <v>0</v>
      </c>
      <c r="X586" s="131">
        <f t="shared" si="164"/>
        <v>0</v>
      </c>
    </row>
    <row r="587" spans="1:24" s="358" customFormat="1">
      <c r="A587" s="129"/>
      <c r="B587" s="472" t="s">
        <v>146</v>
      </c>
      <c r="C587" s="530">
        <v>0.96618357487922713</v>
      </c>
      <c r="D587" s="530">
        <v>0.93351070036640305</v>
      </c>
      <c r="E587" s="530">
        <v>0.90194270566802237</v>
      </c>
      <c r="F587" s="530">
        <v>0.87144222769857238</v>
      </c>
      <c r="G587" s="530">
        <v>0.84197316685852419</v>
      </c>
      <c r="H587" s="530">
        <v>0.81350064430775282</v>
      </c>
      <c r="I587" s="530">
        <v>0.78599096068381913</v>
      </c>
      <c r="J587" s="530">
        <v>0.75941155621625056</v>
      </c>
      <c r="K587" s="530">
        <v>0.73373097218961414</v>
      </c>
      <c r="L587" s="530">
        <v>0.70891881370977217</v>
      </c>
      <c r="M587" s="530">
        <v>0.68494571372924851</v>
      </c>
      <c r="N587" s="530">
        <v>0.66178329828912896</v>
      </c>
      <c r="O587" s="530">
        <v>0.63940415293635666</v>
      </c>
      <c r="P587" s="530">
        <v>0.61778179027667302</v>
      </c>
      <c r="Q587" s="530">
        <v>0.59689061862480497</v>
      </c>
      <c r="R587" s="530">
        <v>0.57670591171478747</v>
      </c>
      <c r="S587" s="530">
        <v>0.55720377943457733</v>
      </c>
      <c r="T587" s="530">
        <v>0.53836113955031628</v>
      </c>
      <c r="U587" s="530">
        <v>0.52015569038677911</v>
      </c>
      <c r="V587" s="530">
        <v>0.50256588443167061</v>
      </c>
      <c r="W587" s="543"/>
      <c r="X587" s="531"/>
    </row>
    <row r="588" spans="1:24" s="358" customFormat="1">
      <c r="A588" s="135"/>
      <c r="B588" s="568" t="s">
        <v>1069</v>
      </c>
      <c r="C588" s="136">
        <f t="shared" ref="C588:V588" si="165">C587*C586</f>
        <v>0</v>
      </c>
      <c r="D588" s="136">
        <f t="shared" si="165"/>
        <v>0</v>
      </c>
      <c r="E588" s="136">
        <f t="shared" si="165"/>
        <v>0</v>
      </c>
      <c r="F588" s="136">
        <f t="shared" si="165"/>
        <v>0</v>
      </c>
      <c r="G588" s="136">
        <f t="shared" si="165"/>
        <v>0</v>
      </c>
      <c r="H588" s="136">
        <f t="shared" si="165"/>
        <v>0</v>
      </c>
      <c r="I588" s="136">
        <f t="shared" si="165"/>
        <v>0</v>
      </c>
      <c r="J588" s="136">
        <f t="shared" si="165"/>
        <v>0</v>
      </c>
      <c r="K588" s="136">
        <f t="shared" si="165"/>
        <v>0</v>
      </c>
      <c r="L588" s="136">
        <f t="shared" si="165"/>
        <v>0</v>
      </c>
      <c r="M588" s="136">
        <f t="shared" si="165"/>
        <v>0</v>
      </c>
      <c r="N588" s="136">
        <f t="shared" si="165"/>
        <v>0</v>
      </c>
      <c r="O588" s="136">
        <f t="shared" si="165"/>
        <v>0</v>
      </c>
      <c r="P588" s="136">
        <f t="shared" si="165"/>
        <v>0</v>
      </c>
      <c r="Q588" s="136">
        <f t="shared" si="165"/>
        <v>0</v>
      </c>
      <c r="R588" s="136">
        <f t="shared" si="165"/>
        <v>0</v>
      </c>
      <c r="S588" s="136">
        <f t="shared" si="165"/>
        <v>0</v>
      </c>
      <c r="T588" s="136">
        <f t="shared" si="165"/>
        <v>0</v>
      </c>
      <c r="U588" s="136">
        <f t="shared" si="165"/>
        <v>0</v>
      </c>
      <c r="V588" s="136">
        <f t="shared" si="165"/>
        <v>0</v>
      </c>
      <c r="W588" s="564">
        <f>SUM(C588:V588)</f>
        <v>0</v>
      </c>
      <c r="X588" s="137"/>
    </row>
    <row r="589" spans="1:24" s="358" customFormat="1">
      <c r="A589" s="129" t="s">
        <v>387</v>
      </c>
      <c r="B589" s="138"/>
      <c r="C589" s="132"/>
      <c r="D589" s="132"/>
      <c r="E589" s="132"/>
      <c r="F589" s="132"/>
      <c r="G589" s="132"/>
      <c r="H589" s="132"/>
      <c r="I589" s="132"/>
      <c r="J589" s="132"/>
      <c r="K589" s="132"/>
      <c r="L589" s="132"/>
      <c r="M589" s="132"/>
      <c r="N589" s="132"/>
      <c r="O589" s="132"/>
      <c r="P589" s="132"/>
      <c r="Q589" s="132"/>
      <c r="R589" s="132"/>
      <c r="S589" s="132"/>
      <c r="T589" s="132"/>
      <c r="U589" s="132"/>
      <c r="V589" s="132"/>
      <c r="W589" s="544"/>
      <c r="X589" s="131"/>
    </row>
    <row r="590" spans="1:24" s="358" customFormat="1">
      <c r="A590" s="67" t="s">
        <v>1028</v>
      </c>
      <c r="B590" s="138"/>
      <c r="C590" s="132"/>
      <c r="D590" s="132"/>
      <c r="E590" s="132"/>
      <c r="F590" s="132"/>
      <c r="G590" s="132"/>
      <c r="H590" s="132"/>
      <c r="I590" s="132"/>
      <c r="J590" s="132"/>
      <c r="K590" s="132"/>
      <c r="L590" s="132"/>
      <c r="M590" s="132"/>
      <c r="N590" s="132"/>
      <c r="O590" s="132"/>
      <c r="P590" s="132"/>
      <c r="Q590" s="132"/>
      <c r="R590" s="132"/>
      <c r="S590" s="132"/>
      <c r="T590" s="132"/>
      <c r="U590" s="132"/>
      <c r="V590" s="132"/>
      <c r="W590" s="544"/>
      <c r="X590" s="131"/>
    </row>
    <row r="591" spans="1:24" s="358" customFormat="1">
      <c r="A591" s="126"/>
      <c r="B591" s="134" t="s">
        <v>207</v>
      </c>
      <c r="C591" s="527">
        <f>'27. rMCZ specific costs'!R93</f>
        <v>0</v>
      </c>
      <c r="D591" s="527">
        <v>0</v>
      </c>
      <c r="E591" s="527">
        <v>0</v>
      </c>
      <c r="F591" s="527">
        <v>0</v>
      </c>
      <c r="G591" s="527">
        <v>0</v>
      </c>
      <c r="H591" s="527">
        <v>0</v>
      </c>
      <c r="I591" s="527">
        <v>0</v>
      </c>
      <c r="J591" s="527">
        <v>0</v>
      </c>
      <c r="K591" s="527">
        <v>0</v>
      </c>
      <c r="L591" s="527">
        <v>0</v>
      </c>
      <c r="M591" s="527">
        <v>0</v>
      </c>
      <c r="N591" s="527">
        <v>0</v>
      </c>
      <c r="O591" s="527">
        <v>0</v>
      </c>
      <c r="P591" s="527">
        <v>0</v>
      </c>
      <c r="Q591" s="527">
        <v>0</v>
      </c>
      <c r="R591" s="527">
        <v>0</v>
      </c>
      <c r="S591" s="527">
        <v>0</v>
      </c>
      <c r="T591" s="527">
        <v>0</v>
      </c>
      <c r="U591" s="527">
        <v>0</v>
      </c>
      <c r="V591" s="527">
        <v>0</v>
      </c>
      <c r="W591" s="543">
        <f>SUM(C591:V591)</f>
        <v>0</v>
      </c>
      <c r="X591" s="528">
        <f>W591/20</f>
        <v>0</v>
      </c>
    </row>
    <row r="592" spans="1:24" s="358" customFormat="1">
      <c r="A592" s="126"/>
      <c r="B592" s="134" t="s">
        <v>208</v>
      </c>
      <c r="C592" s="527">
        <f>'27. rMCZ specific costs'!$S$93</f>
        <v>0</v>
      </c>
      <c r="D592" s="527">
        <f>'27. rMCZ specific costs'!$S$93</f>
        <v>0</v>
      </c>
      <c r="E592" s="527">
        <f>'27. rMCZ specific costs'!$S$93</f>
        <v>0</v>
      </c>
      <c r="F592" s="527">
        <f>'27. rMCZ specific costs'!$S$93</f>
        <v>0</v>
      </c>
      <c r="G592" s="527">
        <f>'27. rMCZ specific costs'!$S$93</f>
        <v>0</v>
      </c>
      <c r="H592" s="527">
        <f>'27. rMCZ specific costs'!$S$93</f>
        <v>0</v>
      </c>
      <c r="I592" s="527">
        <f>'27. rMCZ specific costs'!$S$93</f>
        <v>0</v>
      </c>
      <c r="J592" s="527">
        <f>'27. rMCZ specific costs'!$S$93</f>
        <v>0</v>
      </c>
      <c r="K592" s="527">
        <f>'27. rMCZ specific costs'!$S$93</f>
        <v>0</v>
      </c>
      <c r="L592" s="527">
        <f>'27. rMCZ specific costs'!$S$93</f>
        <v>0</v>
      </c>
      <c r="M592" s="527">
        <f>'27. rMCZ specific costs'!$S$93</f>
        <v>0</v>
      </c>
      <c r="N592" s="527">
        <f>'27. rMCZ specific costs'!$S$93</f>
        <v>0</v>
      </c>
      <c r="O592" s="527">
        <f>'27. rMCZ specific costs'!$S$93</f>
        <v>0</v>
      </c>
      <c r="P592" s="527">
        <f>'27. rMCZ specific costs'!$S$93</f>
        <v>0</v>
      </c>
      <c r="Q592" s="527">
        <f>'27. rMCZ specific costs'!$S$93</f>
        <v>0</v>
      </c>
      <c r="R592" s="527">
        <f>'27. rMCZ specific costs'!$S$93</f>
        <v>0</v>
      </c>
      <c r="S592" s="527">
        <f>'27. rMCZ specific costs'!$S$93</f>
        <v>0</v>
      </c>
      <c r="T592" s="527">
        <f>'27. rMCZ specific costs'!$S$93</f>
        <v>0</v>
      </c>
      <c r="U592" s="527">
        <f>'27. rMCZ specific costs'!$S$93</f>
        <v>0</v>
      </c>
      <c r="V592" s="527">
        <f>'27. rMCZ specific costs'!$S$93</f>
        <v>0</v>
      </c>
      <c r="W592" s="543">
        <f>SUM(C592:V592)</f>
        <v>0</v>
      </c>
      <c r="X592" s="528">
        <f>W592/20</f>
        <v>0</v>
      </c>
    </row>
    <row r="593" spans="1:24" s="358" customFormat="1">
      <c r="A593" s="126"/>
      <c r="B593" s="567" t="s">
        <v>144</v>
      </c>
      <c r="C593" s="549">
        <f t="shared" ref="C593:X593" si="166">SUM(C591:C592)</f>
        <v>0</v>
      </c>
      <c r="D593" s="549">
        <f t="shared" si="166"/>
        <v>0</v>
      </c>
      <c r="E593" s="549">
        <f t="shared" si="166"/>
        <v>0</v>
      </c>
      <c r="F593" s="549">
        <f t="shared" si="166"/>
        <v>0</v>
      </c>
      <c r="G593" s="549">
        <f t="shared" si="166"/>
        <v>0</v>
      </c>
      <c r="H593" s="549">
        <f t="shared" si="166"/>
        <v>0</v>
      </c>
      <c r="I593" s="549">
        <f t="shared" si="166"/>
        <v>0</v>
      </c>
      <c r="J593" s="549">
        <f t="shared" si="166"/>
        <v>0</v>
      </c>
      <c r="K593" s="549">
        <f t="shared" si="166"/>
        <v>0</v>
      </c>
      <c r="L593" s="549">
        <f t="shared" si="166"/>
        <v>0</v>
      </c>
      <c r="M593" s="549">
        <f t="shared" si="166"/>
        <v>0</v>
      </c>
      <c r="N593" s="549">
        <f t="shared" si="166"/>
        <v>0</v>
      </c>
      <c r="O593" s="549">
        <f t="shared" si="166"/>
        <v>0</v>
      </c>
      <c r="P593" s="549">
        <f t="shared" si="166"/>
        <v>0</v>
      </c>
      <c r="Q593" s="549">
        <f t="shared" si="166"/>
        <v>0</v>
      </c>
      <c r="R593" s="549">
        <f t="shared" si="166"/>
        <v>0</v>
      </c>
      <c r="S593" s="549">
        <f t="shared" si="166"/>
        <v>0</v>
      </c>
      <c r="T593" s="549">
        <f t="shared" si="166"/>
        <v>0</v>
      </c>
      <c r="U593" s="549">
        <f t="shared" si="166"/>
        <v>0</v>
      </c>
      <c r="V593" s="549">
        <f t="shared" si="166"/>
        <v>0</v>
      </c>
      <c r="W593" s="544">
        <f t="shared" si="166"/>
        <v>0</v>
      </c>
      <c r="X593" s="131">
        <f t="shared" si="166"/>
        <v>0</v>
      </c>
    </row>
    <row r="594" spans="1:24" s="358" customFormat="1">
      <c r="A594" s="129"/>
      <c r="B594" s="472" t="s">
        <v>146</v>
      </c>
      <c r="C594" s="530">
        <v>0.96618357487922713</v>
      </c>
      <c r="D594" s="530">
        <v>0.93351070036640305</v>
      </c>
      <c r="E594" s="530">
        <v>0.90194270566802237</v>
      </c>
      <c r="F594" s="530">
        <v>0.87144222769857238</v>
      </c>
      <c r="G594" s="530">
        <v>0.84197316685852419</v>
      </c>
      <c r="H594" s="530">
        <v>0.81350064430775282</v>
      </c>
      <c r="I594" s="530">
        <v>0.78599096068381913</v>
      </c>
      <c r="J594" s="530">
        <v>0.75941155621625056</v>
      </c>
      <c r="K594" s="530">
        <v>0.73373097218961414</v>
      </c>
      <c r="L594" s="530">
        <v>0.70891881370977217</v>
      </c>
      <c r="M594" s="530">
        <v>0.68494571372924851</v>
      </c>
      <c r="N594" s="530">
        <v>0.66178329828912896</v>
      </c>
      <c r="O594" s="530">
        <v>0.63940415293635666</v>
      </c>
      <c r="P594" s="530">
        <v>0.61778179027667302</v>
      </c>
      <c r="Q594" s="530">
        <v>0.59689061862480497</v>
      </c>
      <c r="R594" s="530">
        <v>0.57670591171478747</v>
      </c>
      <c r="S594" s="530">
        <v>0.55720377943457733</v>
      </c>
      <c r="T594" s="530">
        <v>0.53836113955031628</v>
      </c>
      <c r="U594" s="530">
        <v>0.52015569038677911</v>
      </c>
      <c r="V594" s="530">
        <v>0.50256588443167061</v>
      </c>
      <c r="W594" s="543"/>
      <c r="X594" s="531"/>
    </row>
    <row r="595" spans="1:24" s="358" customFormat="1">
      <c r="A595" s="135"/>
      <c r="B595" s="568" t="s">
        <v>1069</v>
      </c>
      <c r="C595" s="136">
        <f t="shared" ref="C595:V595" si="167">C594*C593</f>
        <v>0</v>
      </c>
      <c r="D595" s="136">
        <f t="shared" si="167"/>
        <v>0</v>
      </c>
      <c r="E595" s="136">
        <f t="shared" si="167"/>
        <v>0</v>
      </c>
      <c r="F595" s="136">
        <f t="shared" si="167"/>
        <v>0</v>
      </c>
      <c r="G595" s="136">
        <f t="shared" si="167"/>
        <v>0</v>
      </c>
      <c r="H595" s="136">
        <f t="shared" si="167"/>
        <v>0</v>
      </c>
      <c r="I595" s="136">
        <f t="shared" si="167"/>
        <v>0</v>
      </c>
      <c r="J595" s="136">
        <f t="shared" si="167"/>
        <v>0</v>
      </c>
      <c r="K595" s="136">
        <f t="shared" si="167"/>
        <v>0</v>
      </c>
      <c r="L595" s="136">
        <f t="shared" si="167"/>
        <v>0</v>
      </c>
      <c r="M595" s="136">
        <f t="shared" si="167"/>
        <v>0</v>
      </c>
      <c r="N595" s="136">
        <f t="shared" si="167"/>
        <v>0</v>
      </c>
      <c r="O595" s="136">
        <f t="shared" si="167"/>
        <v>0</v>
      </c>
      <c r="P595" s="136">
        <f t="shared" si="167"/>
        <v>0</v>
      </c>
      <c r="Q595" s="136">
        <f t="shared" si="167"/>
        <v>0</v>
      </c>
      <c r="R595" s="136">
        <f t="shared" si="167"/>
        <v>0</v>
      </c>
      <c r="S595" s="136">
        <f t="shared" si="167"/>
        <v>0</v>
      </c>
      <c r="T595" s="136">
        <f t="shared" si="167"/>
        <v>0</v>
      </c>
      <c r="U595" s="136">
        <f t="shared" si="167"/>
        <v>0</v>
      </c>
      <c r="V595" s="136">
        <f t="shared" si="167"/>
        <v>0</v>
      </c>
      <c r="W595" s="564">
        <f>SUM(C595:V595)</f>
        <v>0</v>
      </c>
      <c r="X595" s="137"/>
    </row>
    <row r="596" spans="1:24" s="358" customFormat="1">
      <c r="A596" s="129" t="s">
        <v>387</v>
      </c>
      <c r="B596" s="138"/>
      <c r="C596" s="132"/>
      <c r="D596" s="132"/>
      <c r="E596" s="132"/>
      <c r="F596" s="132"/>
      <c r="G596" s="132"/>
      <c r="H596" s="132"/>
      <c r="I596" s="132"/>
      <c r="J596" s="132"/>
      <c r="K596" s="132"/>
      <c r="L596" s="132"/>
      <c r="M596" s="132"/>
      <c r="N596" s="132"/>
      <c r="O596" s="132"/>
      <c r="P596" s="132"/>
      <c r="Q596" s="132"/>
      <c r="R596" s="132"/>
      <c r="S596" s="132"/>
      <c r="T596" s="132"/>
      <c r="U596" s="132"/>
      <c r="V596" s="132"/>
      <c r="W596" s="544"/>
      <c r="X596" s="131"/>
    </row>
    <row r="597" spans="1:24" s="358" customFormat="1">
      <c r="A597" s="68" t="s">
        <v>1029</v>
      </c>
      <c r="B597" s="138"/>
      <c r="C597" s="132"/>
      <c r="D597" s="132"/>
      <c r="E597" s="132"/>
      <c r="F597" s="132"/>
      <c r="G597" s="132"/>
      <c r="H597" s="132"/>
      <c r="I597" s="132"/>
      <c r="J597" s="132"/>
      <c r="K597" s="132"/>
      <c r="L597" s="132"/>
      <c r="M597" s="132"/>
      <c r="N597" s="132"/>
      <c r="O597" s="132"/>
      <c r="P597" s="132"/>
      <c r="Q597" s="132"/>
      <c r="R597" s="132"/>
      <c r="S597" s="132"/>
      <c r="T597" s="132"/>
      <c r="U597" s="132"/>
      <c r="V597" s="132"/>
      <c r="W597" s="544"/>
      <c r="X597" s="131"/>
    </row>
    <row r="598" spans="1:24" s="358" customFormat="1">
      <c r="A598" s="126"/>
      <c r="B598" s="134" t="s">
        <v>207</v>
      </c>
      <c r="C598" s="527">
        <f>'27. rMCZ specific costs'!R94</f>
        <v>1.1435E-3</v>
      </c>
      <c r="D598" s="527">
        <v>0</v>
      </c>
      <c r="E598" s="527">
        <v>0</v>
      </c>
      <c r="F598" s="527">
        <v>0</v>
      </c>
      <c r="G598" s="527">
        <v>0</v>
      </c>
      <c r="H598" s="527">
        <v>0</v>
      </c>
      <c r="I598" s="527">
        <v>0</v>
      </c>
      <c r="J598" s="527">
        <v>0</v>
      </c>
      <c r="K598" s="527">
        <v>0</v>
      </c>
      <c r="L598" s="527">
        <v>0</v>
      </c>
      <c r="M598" s="527">
        <v>0</v>
      </c>
      <c r="N598" s="527">
        <v>0</v>
      </c>
      <c r="O598" s="527">
        <v>0</v>
      </c>
      <c r="P598" s="527">
        <v>0</v>
      </c>
      <c r="Q598" s="527">
        <v>0</v>
      </c>
      <c r="R598" s="527">
        <v>0</v>
      </c>
      <c r="S598" s="527">
        <v>0</v>
      </c>
      <c r="T598" s="527">
        <v>0</v>
      </c>
      <c r="U598" s="527">
        <v>0</v>
      </c>
      <c r="V598" s="527">
        <v>0</v>
      </c>
      <c r="W598" s="543">
        <f>SUM(C598:V598)</f>
        <v>1.1435E-3</v>
      </c>
      <c r="X598" s="528">
        <f>W598/20</f>
        <v>5.7175000000000001E-5</v>
      </c>
    </row>
    <row r="599" spans="1:24" s="358" customFormat="1">
      <c r="A599" s="126"/>
      <c r="B599" s="134" t="s">
        <v>208</v>
      </c>
      <c r="C599" s="527">
        <f>'27. rMCZ specific costs'!$S$94</f>
        <v>0</v>
      </c>
      <c r="D599" s="527">
        <f>'27. rMCZ specific costs'!$S$94</f>
        <v>0</v>
      </c>
      <c r="E599" s="527">
        <f>'27. rMCZ specific costs'!$S$94</f>
        <v>0</v>
      </c>
      <c r="F599" s="527">
        <f>'27. rMCZ specific costs'!$S$94</f>
        <v>0</v>
      </c>
      <c r="G599" s="527">
        <f>'27. rMCZ specific costs'!$S$94</f>
        <v>0</v>
      </c>
      <c r="H599" s="527">
        <f>'27. rMCZ specific costs'!$S$94</f>
        <v>0</v>
      </c>
      <c r="I599" s="527">
        <f>'27. rMCZ specific costs'!$S$94</f>
        <v>0</v>
      </c>
      <c r="J599" s="527">
        <f>'27. rMCZ specific costs'!$S$94</f>
        <v>0</v>
      </c>
      <c r="K599" s="527">
        <f>'27. rMCZ specific costs'!$S$94</f>
        <v>0</v>
      </c>
      <c r="L599" s="527">
        <f>'27. rMCZ specific costs'!$S$94</f>
        <v>0</v>
      </c>
      <c r="M599" s="527">
        <f>'27. rMCZ specific costs'!$S$94</f>
        <v>0</v>
      </c>
      <c r="N599" s="527">
        <f>'27. rMCZ specific costs'!$S$94</f>
        <v>0</v>
      </c>
      <c r="O599" s="527">
        <f>'27. rMCZ specific costs'!$S$94</f>
        <v>0</v>
      </c>
      <c r="P599" s="527">
        <f>'27. rMCZ specific costs'!$S$94</f>
        <v>0</v>
      </c>
      <c r="Q599" s="527">
        <f>'27. rMCZ specific costs'!$S$94</f>
        <v>0</v>
      </c>
      <c r="R599" s="527">
        <f>'27. rMCZ specific costs'!$S$94</f>
        <v>0</v>
      </c>
      <c r="S599" s="527">
        <f>'27. rMCZ specific costs'!$S$94</f>
        <v>0</v>
      </c>
      <c r="T599" s="527">
        <f>'27. rMCZ specific costs'!$S$94</f>
        <v>0</v>
      </c>
      <c r="U599" s="527">
        <f>'27. rMCZ specific costs'!$S$94</f>
        <v>0</v>
      </c>
      <c r="V599" s="527">
        <f>'27. rMCZ specific costs'!$S$94</f>
        <v>0</v>
      </c>
      <c r="W599" s="543">
        <f>SUM(C599:V599)</f>
        <v>0</v>
      </c>
      <c r="X599" s="528">
        <f>W599/20</f>
        <v>0</v>
      </c>
    </row>
    <row r="600" spans="1:24" s="358" customFormat="1">
      <c r="A600" s="126"/>
      <c r="B600" s="567" t="s">
        <v>144</v>
      </c>
      <c r="C600" s="549">
        <f t="shared" ref="C600:X600" si="168">SUM(C598:C599)</f>
        <v>1.1435E-3</v>
      </c>
      <c r="D600" s="549">
        <f t="shared" si="168"/>
        <v>0</v>
      </c>
      <c r="E600" s="549">
        <f t="shared" si="168"/>
        <v>0</v>
      </c>
      <c r="F600" s="549">
        <f t="shared" si="168"/>
        <v>0</v>
      </c>
      <c r="G600" s="549">
        <f t="shared" si="168"/>
        <v>0</v>
      </c>
      <c r="H600" s="549">
        <f t="shared" si="168"/>
        <v>0</v>
      </c>
      <c r="I600" s="549">
        <f t="shared" si="168"/>
        <v>0</v>
      </c>
      <c r="J600" s="549">
        <f t="shared" si="168"/>
        <v>0</v>
      </c>
      <c r="K600" s="549">
        <f t="shared" si="168"/>
        <v>0</v>
      </c>
      <c r="L600" s="549">
        <f t="shared" si="168"/>
        <v>0</v>
      </c>
      <c r="M600" s="549">
        <f t="shared" si="168"/>
        <v>0</v>
      </c>
      <c r="N600" s="549">
        <f t="shared" si="168"/>
        <v>0</v>
      </c>
      <c r="O600" s="549">
        <f t="shared" si="168"/>
        <v>0</v>
      </c>
      <c r="P600" s="549">
        <f t="shared" si="168"/>
        <v>0</v>
      </c>
      <c r="Q600" s="549">
        <f t="shared" si="168"/>
        <v>0</v>
      </c>
      <c r="R600" s="549">
        <f t="shared" si="168"/>
        <v>0</v>
      </c>
      <c r="S600" s="549">
        <f t="shared" si="168"/>
        <v>0</v>
      </c>
      <c r="T600" s="549">
        <f t="shared" si="168"/>
        <v>0</v>
      </c>
      <c r="U600" s="549">
        <f t="shared" si="168"/>
        <v>0</v>
      </c>
      <c r="V600" s="549">
        <f t="shared" si="168"/>
        <v>0</v>
      </c>
      <c r="W600" s="544">
        <f t="shared" si="168"/>
        <v>1.1435E-3</v>
      </c>
      <c r="X600" s="131">
        <f t="shared" si="168"/>
        <v>5.7175000000000001E-5</v>
      </c>
    </row>
    <row r="601" spans="1:24" s="358" customFormat="1">
      <c r="A601" s="129"/>
      <c r="B601" s="472" t="s">
        <v>146</v>
      </c>
      <c r="C601" s="530">
        <v>0.96618357487922713</v>
      </c>
      <c r="D601" s="530">
        <v>0.93351070036640305</v>
      </c>
      <c r="E601" s="530">
        <v>0.90194270566802237</v>
      </c>
      <c r="F601" s="530">
        <v>0.87144222769857238</v>
      </c>
      <c r="G601" s="530">
        <v>0.84197316685852419</v>
      </c>
      <c r="H601" s="530">
        <v>0.81350064430775282</v>
      </c>
      <c r="I601" s="530">
        <v>0.78599096068381913</v>
      </c>
      <c r="J601" s="530">
        <v>0.75941155621625056</v>
      </c>
      <c r="K601" s="530">
        <v>0.73373097218961414</v>
      </c>
      <c r="L601" s="530">
        <v>0.70891881370977217</v>
      </c>
      <c r="M601" s="530">
        <v>0.68494571372924851</v>
      </c>
      <c r="N601" s="530">
        <v>0.66178329828912896</v>
      </c>
      <c r="O601" s="530">
        <v>0.63940415293635666</v>
      </c>
      <c r="P601" s="530">
        <v>0.61778179027667302</v>
      </c>
      <c r="Q601" s="530">
        <v>0.59689061862480497</v>
      </c>
      <c r="R601" s="530">
        <v>0.57670591171478747</v>
      </c>
      <c r="S601" s="530">
        <v>0.55720377943457733</v>
      </c>
      <c r="T601" s="530">
        <v>0.53836113955031628</v>
      </c>
      <c r="U601" s="530">
        <v>0.52015569038677911</v>
      </c>
      <c r="V601" s="530">
        <v>0.50256588443167061</v>
      </c>
      <c r="W601" s="543"/>
      <c r="X601" s="531"/>
    </row>
    <row r="602" spans="1:24" s="358" customFormat="1">
      <c r="A602" s="135"/>
      <c r="B602" s="568" t="s">
        <v>1069</v>
      </c>
      <c r="C602" s="136">
        <f t="shared" ref="C602:V602" si="169">C601*C600</f>
        <v>1.1048309178743963E-3</v>
      </c>
      <c r="D602" s="136">
        <f t="shared" si="169"/>
        <v>0</v>
      </c>
      <c r="E602" s="136">
        <f t="shared" si="169"/>
        <v>0</v>
      </c>
      <c r="F602" s="136">
        <f t="shared" si="169"/>
        <v>0</v>
      </c>
      <c r="G602" s="136">
        <f t="shared" si="169"/>
        <v>0</v>
      </c>
      <c r="H602" s="136">
        <f t="shared" si="169"/>
        <v>0</v>
      </c>
      <c r="I602" s="136">
        <f t="shared" si="169"/>
        <v>0</v>
      </c>
      <c r="J602" s="136">
        <f t="shared" si="169"/>
        <v>0</v>
      </c>
      <c r="K602" s="136">
        <f t="shared" si="169"/>
        <v>0</v>
      </c>
      <c r="L602" s="136">
        <f t="shared" si="169"/>
        <v>0</v>
      </c>
      <c r="M602" s="136">
        <f t="shared" si="169"/>
        <v>0</v>
      </c>
      <c r="N602" s="136">
        <f t="shared" si="169"/>
        <v>0</v>
      </c>
      <c r="O602" s="136">
        <f t="shared" si="169"/>
        <v>0</v>
      </c>
      <c r="P602" s="136">
        <f t="shared" si="169"/>
        <v>0</v>
      </c>
      <c r="Q602" s="136">
        <f t="shared" si="169"/>
        <v>0</v>
      </c>
      <c r="R602" s="136">
        <f t="shared" si="169"/>
        <v>0</v>
      </c>
      <c r="S602" s="136">
        <f t="shared" si="169"/>
        <v>0</v>
      </c>
      <c r="T602" s="136">
        <f t="shared" si="169"/>
        <v>0</v>
      </c>
      <c r="U602" s="136">
        <f t="shared" si="169"/>
        <v>0</v>
      </c>
      <c r="V602" s="136">
        <f t="shared" si="169"/>
        <v>0</v>
      </c>
      <c r="W602" s="564">
        <f>SUM(C602:V602)</f>
        <v>1.1048309178743963E-3</v>
      </c>
      <c r="X602" s="137"/>
    </row>
    <row r="603" spans="1:24" s="358" customFormat="1">
      <c r="A603" s="129" t="s">
        <v>388</v>
      </c>
      <c r="B603" s="138"/>
      <c r="C603" s="132"/>
      <c r="D603" s="132"/>
      <c r="E603" s="132"/>
      <c r="F603" s="132"/>
      <c r="G603" s="132"/>
      <c r="H603" s="132"/>
      <c r="I603" s="132"/>
      <c r="J603" s="132"/>
      <c r="K603" s="132"/>
      <c r="L603" s="132"/>
      <c r="M603" s="132"/>
      <c r="N603" s="132"/>
      <c r="O603" s="132"/>
      <c r="P603" s="132"/>
      <c r="Q603" s="132"/>
      <c r="R603" s="132"/>
      <c r="S603" s="132"/>
      <c r="T603" s="132"/>
      <c r="U603" s="132"/>
      <c r="V603" s="132"/>
      <c r="W603" s="544"/>
      <c r="X603" s="131"/>
    </row>
    <row r="604" spans="1:24" s="358" customFormat="1">
      <c r="A604" s="343" t="s">
        <v>831</v>
      </c>
      <c r="B604" s="138"/>
      <c r="C604" s="132"/>
      <c r="D604" s="132"/>
      <c r="E604" s="132"/>
      <c r="F604" s="132"/>
      <c r="G604" s="132"/>
      <c r="H604" s="132"/>
      <c r="I604" s="132"/>
      <c r="J604" s="132"/>
      <c r="K604" s="132"/>
      <c r="L604" s="132"/>
      <c r="M604" s="132"/>
      <c r="N604" s="132"/>
      <c r="O604" s="132"/>
      <c r="P604" s="132"/>
      <c r="Q604" s="132"/>
      <c r="R604" s="132"/>
      <c r="S604" s="132"/>
      <c r="T604" s="132"/>
      <c r="U604" s="132"/>
      <c r="V604" s="132"/>
      <c r="W604" s="544"/>
      <c r="X604" s="131"/>
    </row>
    <row r="605" spans="1:24" s="358" customFormat="1">
      <c r="A605" s="126"/>
      <c r="B605" s="134" t="s">
        <v>207</v>
      </c>
      <c r="C605" s="527">
        <f>'27. rMCZ specific costs'!R96</f>
        <v>0</v>
      </c>
      <c r="D605" s="527">
        <v>0</v>
      </c>
      <c r="E605" s="527">
        <v>0</v>
      </c>
      <c r="F605" s="527">
        <v>0</v>
      </c>
      <c r="G605" s="527">
        <v>0</v>
      </c>
      <c r="H605" s="527">
        <v>0</v>
      </c>
      <c r="I605" s="527">
        <v>0</v>
      </c>
      <c r="J605" s="527">
        <v>0</v>
      </c>
      <c r="K605" s="527">
        <v>0</v>
      </c>
      <c r="L605" s="527">
        <v>0</v>
      </c>
      <c r="M605" s="527">
        <v>0</v>
      </c>
      <c r="N605" s="527">
        <v>0</v>
      </c>
      <c r="O605" s="527">
        <v>0</v>
      </c>
      <c r="P605" s="527">
        <v>0</v>
      </c>
      <c r="Q605" s="527">
        <v>0</v>
      </c>
      <c r="R605" s="527">
        <v>0</v>
      </c>
      <c r="S605" s="527">
        <v>0</v>
      </c>
      <c r="T605" s="527">
        <v>0</v>
      </c>
      <c r="U605" s="527">
        <v>0</v>
      </c>
      <c r="V605" s="527">
        <v>0</v>
      </c>
      <c r="W605" s="543">
        <f>SUM(C605:V605)</f>
        <v>0</v>
      </c>
      <c r="X605" s="528">
        <f>W605/20</f>
        <v>0</v>
      </c>
    </row>
    <row r="606" spans="1:24" s="358" customFormat="1">
      <c r="A606" s="126"/>
      <c r="B606" s="134" t="s">
        <v>208</v>
      </c>
      <c r="C606" s="527">
        <f>'27. rMCZ specific costs'!$S$96</f>
        <v>5.2150000000000002E-2</v>
      </c>
      <c r="D606" s="527">
        <f>'27. rMCZ specific costs'!$S$96</f>
        <v>5.2150000000000002E-2</v>
      </c>
      <c r="E606" s="527">
        <f>'27. rMCZ specific costs'!$S$96</f>
        <v>5.2150000000000002E-2</v>
      </c>
      <c r="F606" s="527">
        <f>'27. rMCZ specific costs'!$S$96</f>
        <v>5.2150000000000002E-2</v>
      </c>
      <c r="G606" s="527">
        <f>'27. rMCZ specific costs'!$S$96</f>
        <v>5.2150000000000002E-2</v>
      </c>
      <c r="H606" s="527">
        <f>'27. rMCZ specific costs'!$S$96</f>
        <v>5.2150000000000002E-2</v>
      </c>
      <c r="I606" s="527">
        <f>'27. rMCZ specific costs'!$S$96</f>
        <v>5.2150000000000002E-2</v>
      </c>
      <c r="J606" s="527">
        <f>'27. rMCZ specific costs'!$S$96</f>
        <v>5.2150000000000002E-2</v>
      </c>
      <c r="K606" s="527">
        <f>'27. rMCZ specific costs'!$S$96</f>
        <v>5.2150000000000002E-2</v>
      </c>
      <c r="L606" s="527">
        <f>'27. rMCZ specific costs'!$S$96</f>
        <v>5.2150000000000002E-2</v>
      </c>
      <c r="M606" s="527">
        <f>'27. rMCZ specific costs'!$S$96</f>
        <v>5.2150000000000002E-2</v>
      </c>
      <c r="N606" s="527">
        <f>'27. rMCZ specific costs'!$S$96</f>
        <v>5.2150000000000002E-2</v>
      </c>
      <c r="O606" s="527">
        <f>'27. rMCZ specific costs'!$S$96</f>
        <v>5.2150000000000002E-2</v>
      </c>
      <c r="P606" s="527">
        <f>'27. rMCZ specific costs'!$S$96</f>
        <v>5.2150000000000002E-2</v>
      </c>
      <c r="Q606" s="527">
        <f>'27. rMCZ specific costs'!$S$96</f>
        <v>5.2150000000000002E-2</v>
      </c>
      <c r="R606" s="527">
        <f>'27. rMCZ specific costs'!$S$96</f>
        <v>5.2150000000000002E-2</v>
      </c>
      <c r="S606" s="527">
        <f>'27. rMCZ specific costs'!$S$96</f>
        <v>5.2150000000000002E-2</v>
      </c>
      <c r="T606" s="527">
        <f>'27. rMCZ specific costs'!$S$96</f>
        <v>5.2150000000000002E-2</v>
      </c>
      <c r="U606" s="527">
        <f>'27. rMCZ specific costs'!$S$96</f>
        <v>5.2150000000000002E-2</v>
      </c>
      <c r="V606" s="527">
        <f>'27. rMCZ specific costs'!$S$96</f>
        <v>5.2150000000000002E-2</v>
      </c>
      <c r="W606" s="543">
        <f>SUM(C606:V606)</f>
        <v>1.0430000000000004</v>
      </c>
      <c r="X606" s="528">
        <f>W606/20</f>
        <v>5.2150000000000016E-2</v>
      </c>
    </row>
    <row r="607" spans="1:24" s="358" customFormat="1">
      <c r="A607" s="126"/>
      <c r="B607" s="567" t="s">
        <v>144</v>
      </c>
      <c r="C607" s="549">
        <f t="shared" ref="C607:X607" si="170">SUM(C605:C606)</f>
        <v>5.2150000000000002E-2</v>
      </c>
      <c r="D607" s="549">
        <f t="shared" si="170"/>
        <v>5.2150000000000002E-2</v>
      </c>
      <c r="E607" s="549">
        <f t="shared" si="170"/>
        <v>5.2150000000000002E-2</v>
      </c>
      <c r="F607" s="549">
        <f t="shared" si="170"/>
        <v>5.2150000000000002E-2</v>
      </c>
      <c r="G607" s="549">
        <f t="shared" si="170"/>
        <v>5.2150000000000002E-2</v>
      </c>
      <c r="H607" s="549">
        <f t="shared" si="170"/>
        <v>5.2150000000000002E-2</v>
      </c>
      <c r="I607" s="549">
        <f t="shared" si="170"/>
        <v>5.2150000000000002E-2</v>
      </c>
      <c r="J607" s="549">
        <f t="shared" si="170"/>
        <v>5.2150000000000002E-2</v>
      </c>
      <c r="K607" s="549">
        <f t="shared" si="170"/>
        <v>5.2150000000000002E-2</v>
      </c>
      <c r="L607" s="549">
        <f t="shared" si="170"/>
        <v>5.2150000000000002E-2</v>
      </c>
      <c r="M607" s="549">
        <f t="shared" si="170"/>
        <v>5.2150000000000002E-2</v>
      </c>
      <c r="N607" s="549">
        <f t="shared" si="170"/>
        <v>5.2150000000000002E-2</v>
      </c>
      <c r="O607" s="549">
        <f t="shared" si="170"/>
        <v>5.2150000000000002E-2</v>
      </c>
      <c r="P607" s="549">
        <f t="shared" si="170"/>
        <v>5.2150000000000002E-2</v>
      </c>
      <c r="Q607" s="549">
        <f t="shared" si="170"/>
        <v>5.2150000000000002E-2</v>
      </c>
      <c r="R607" s="549">
        <f t="shared" si="170"/>
        <v>5.2150000000000002E-2</v>
      </c>
      <c r="S607" s="549">
        <f t="shared" si="170"/>
        <v>5.2150000000000002E-2</v>
      </c>
      <c r="T607" s="549">
        <f t="shared" si="170"/>
        <v>5.2150000000000002E-2</v>
      </c>
      <c r="U607" s="549">
        <f t="shared" si="170"/>
        <v>5.2150000000000002E-2</v>
      </c>
      <c r="V607" s="549">
        <f t="shared" si="170"/>
        <v>5.2150000000000002E-2</v>
      </c>
      <c r="W607" s="544">
        <f t="shared" si="170"/>
        <v>1.0430000000000004</v>
      </c>
      <c r="X607" s="131">
        <f t="shared" si="170"/>
        <v>5.2150000000000016E-2</v>
      </c>
    </row>
    <row r="608" spans="1:24" s="358" customFormat="1">
      <c r="A608" s="129"/>
      <c r="B608" s="472" t="s">
        <v>146</v>
      </c>
      <c r="C608" s="530">
        <v>0.96618357487922713</v>
      </c>
      <c r="D608" s="530">
        <v>0.93351070036640305</v>
      </c>
      <c r="E608" s="530">
        <v>0.90194270566802237</v>
      </c>
      <c r="F608" s="530">
        <v>0.87144222769857238</v>
      </c>
      <c r="G608" s="530">
        <v>0.84197316685852419</v>
      </c>
      <c r="H608" s="530">
        <v>0.81350064430775282</v>
      </c>
      <c r="I608" s="530">
        <v>0.78599096068381913</v>
      </c>
      <c r="J608" s="530">
        <v>0.75941155621625056</v>
      </c>
      <c r="K608" s="530">
        <v>0.73373097218961414</v>
      </c>
      <c r="L608" s="530">
        <v>0.70891881370977217</v>
      </c>
      <c r="M608" s="530">
        <v>0.68494571372924851</v>
      </c>
      <c r="N608" s="530">
        <v>0.66178329828912896</v>
      </c>
      <c r="O608" s="530">
        <v>0.63940415293635666</v>
      </c>
      <c r="P608" s="530">
        <v>0.61778179027667302</v>
      </c>
      <c r="Q608" s="530">
        <v>0.59689061862480497</v>
      </c>
      <c r="R608" s="530">
        <v>0.57670591171478747</v>
      </c>
      <c r="S608" s="530">
        <v>0.55720377943457733</v>
      </c>
      <c r="T608" s="530">
        <v>0.53836113955031628</v>
      </c>
      <c r="U608" s="530">
        <v>0.52015569038677911</v>
      </c>
      <c r="V608" s="530">
        <v>0.50256588443167061</v>
      </c>
      <c r="W608" s="543"/>
      <c r="X608" s="531"/>
    </row>
    <row r="609" spans="1:24" s="358" customFormat="1">
      <c r="A609" s="135"/>
      <c r="B609" s="568" t="s">
        <v>1069</v>
      </c>
      <c r="C609" s="136">
        <f t="shared" ref="C609:V609" si="171">C608*C607</f>
        <v>5.0386473429951693E-2</v>
      </c>
      <c r="D609" s="136">
        <f t="shared" si="171"/>
        <v>4.8682583024107919E-2</v>
      </c>
      <c r="E609" s="136">
        <f t="shared" si="171"/>
        <v>4.7036312100587369E-2</v>
      </c>
      <c r="F609" s="136">
        <f t="shared" si="171"/>
        <v>4.5445712174480554E-2</v>
      </c>
      <c r="G609" s="136">
        <f t="shared" si="171"/>
        <v>4.3908900651672036E-2</v>
      </c>
      <c r="H609" s="136">
        <f t="shared" si="171"/>
        <v>4.2424058600649309E-2</v>
      </c>
      <c r="I609" s="136">
        <f t="shared" si="171"/>
        <v>4.0989428599661169E-2</v>
      </c>
      <c r="J609" s="136">
        <f t="shared" si="171"/>
        <v>3.9603312656677471E-2</v>
      </c>
      <c r="K609" s="136">
        <f t="shared" si="171"/>
        <v>3.8264070199688381E-2</v>
      </c>
      <c r="L609" s="136">
        <f t="shared" si="171"/>
        <v>3.697011613496462E-2</v>
      </c>
      <c r="M609" s="136">
        <f t="shared" si="171"/>
        <v>3.5719918970980313E-2</v>
      </c>
      <c r="N609" s="136">
        <f t="shared" si="171"/>
        <v>3.4511999005778074E-2</v>
      </c>
      <c r="O609" s="136">
        <f t="shared" si="171"/>
        <v>3.3344926575630998E-2</v>
      </c>
      <c r="P609" s="136">
        <f t="shared" si="171"/>
        <v>3.22173203629285E-2</v>
      </c>
      <c r="Q609" s="136">
        <f t="shared" si="171"/>
        <v>3.1127845761283579E-2</v>
      </c>
      <c r="R609" s="136">
        <f t="shared" si="171"/>
        <v>3.0075213295926169E-2</v>
      </c>
      <c r="S609" s="136">
        <f t="shared" si="171"/>
        <v>2.905817709751321E-2</v>
      </c>
      <c r="T609" s="136">
        <f t="shared" si="171"/>
        <v>2.8075533427548996E-2</v>
      </c>
      <c r="U609" s="136">
        <f t="shared" si="171"/>
        <v>2.7126119253670533E-2</v>
      </c>
      <c r="V609" s="136">
        <f t="shared" si="171"/>
        <v>2.6208810873111624E-2</v>
      </c>
      <c r="W609" s="564">
        <f>SUM(C609:V609)</f>
        <v>0.74117683219681252</v>
      </c>
      <c r="X609" s="137"/>
    </row>
    <row r="610" spans="1:24" s="358" customFormat="1">
      <c r="A610" s="129" t="s">
        <v>388</v>
      </c>
      <c r="B610" s="138"/>
      <c r="C610" s="132"/>
      <c r="D610" s="132"/>
      <c r="E610" s="132"/>
      <c r="F610" s="132"/>
      <c r="G610" s="132"/>
      <c r="H610" s="132"/>
      <c r="I610" s="132"/>
      <c r="J610" s="132"/>
      <c r="K610" s="132"/>
      <c r="L610" s="132"/>
      <c r="M610" s="132"/>
      <c r="N610" s="132"/>
      <c r="O610" s="132"/>
      <c r="P610" s="132"/>
      <c r="Q610" s="132"/>
      <c r="R610" s="132"/>
      <c r="S610" s="132"/>
      <c r="T610" s="132"/>
      <c r="U610" s="132"/>
      <c r="V610" s="132"/>
      <c r="W610" s="544"/>
      <c r="X610" s="131"/>
    </row>
    <row r="611" spans="1:24" s="358" customFormat="1">
      <c r="A611" s="70" t="s">
        <v>995</v>
      </c>
      <c r="B611" s="138"/>
      <c r="C611" s="132"/>
      <c r="D611" s="132"/>
      <c r="E611" s="132"/>
      <c r="F611" s="132"/>
      <c r="G611" s="132"/>
      <c r="H611" s="132"/>
      <c r="I611" s="132"/>
      <c r="J611" s="132"/>
      <c r="K611" s="132"/>
      <c r="L611" s="132"/>
      <c r="M611" s="132"/>
      <c r="N611" s="132"/>
      <c r="O611" s="132"/>
      <c r="P611" s="132"/>
      <c r="Q611" s="132"/>
      <c r="R611" s="132"/>
      <c r="S611" s="132"/>
      <c r="T611" s="132"/>
      <c r="U611" s="132"/>
      <c r="V611" s="132"/>
      <c r="W611" s="544"/>
      <c r="X611" s="131"/>
    </row>
    <row r="612" spans="1:24" s="358" customFormat="1">
      <c r="A612" s="126"/>
      <c r="B612" s="134" t="s">
        <v>207</v>
      </c>
      <c r="C612" s="527" t="str">
        <f>'27. rMCZ specific costs'!$R$97</f>
        <v xml:space="preserve"> - </v>
      </c>
      <c r="D612" s="527" t="str">
        <f>'27. rMCZ specific costs'!$R$97</f>
        <v xml:space="preserve"> - </v>
      </c>
      <c r="E612" s="527" t="str">
        <f>'27. rMCZ specific costs'!$R$97</f>
        <v xml:space="preserve"> - </v>
      </c>
      <c r="F612" s="527" t="str">
        <f>'27. rMCZ specific costs'!$R$97</f>
        <v xml:space="preserve"> - </v>
      </c>
      <c r="G612" s="527" t="str">
        <f>'27. rMCZ specific costs'!$R$97</f>
        <v xml:space="preserve"> - </v>
      </c>
      <c r="H612" s="527" t="str">
        <f>'27. rMCZ specific costs'!$R$97</f>
        <v xml:space="preserve"> - </v>
      </c>
      <c r="I612" s="527" t="str">
        <f>'27. rMCZ specific costs'!$R$97</f>
        <v xml:space="preserve"> - </v>
      </c>
      <c r="J612" s="527" t="str">
        <f>'27. rMCZ specific costs'!$R$97</f>
        <v xml:space="preserve"> - </v>
      </c>
      <c r="K612" s="527" t="str">
        <f>'27. rMCZ specific costs'!$R$97</f>
        <v xml:space="preserve"> - </v>
      </c>
      <c r="L612" s="527" t="str">
        <f>'27. rMCZ specific costs'!$R$97</f>
        <v xml:space="preserve"> - </v>
      </c>
      <c r="M612" s="527" t="str">
        <f>'27. rMCZ specific costs'!$R$97</f>
        <v xml:space="preserve"> - </v>
      </c>
      <c r="N612" s="527" t="str">
        <f>'27. rMCZ specific costs'!$R$97</f>
        <v xml:space="preserve"> - </v>
      </c>
      <c r="O612" s="527" t="str">
        <f>'27. rMCZ specific costs'!$R$97</f>
        <v xml:space="preserve"> - </v>
      </c>
      <c r="P612" s="527" t="str">
        <f>'27. rMCZ specific costs'!$R$97</f>
        <v xml:space="preserve"> - </v>
      </c>
      <c r="Q612" s="527" t="str">
        <f>'27. rMCZ specific costs'!$R$97</f>
        <v xml:space="preserve"> - </v>
      </c>
      <c r="R612" s="527" t="str">
        <f>'27. rMCZ specific costs'!$R$97</f>
        <v xml:space="preserve"> - </v>
      </c>
      <c r="S612" s="527" t="str">
        <f>'27. rMCZ specific costs'!$R$97</f>
        <v xml:space="preserve"> - </v>
      </c>
      <c r="T612" s="527" t="str">
        <f>'27. rMCZ specific costs'!$R$97</f>
        <v xml:space="preserve"> - </v>
      </c>
      <c r="U612" s="527" t="str">
        <f>'27. rMCZ specific costs'!$R$97</f>
        <v xml:space="preserve"> - </v>
      </c>
      <c r="V612" s="527" t="str">
        <f>'27. rMCZ specific costs'!$R$97</f>
        <v xml:space="preserve"> - </v>
      </c>
      <c r="W612" s="543">
        <f>SUM(C612:V612)</f>
        <v>0</v>
      </c>
      <c r="X612" s="528">
        <f>W612/20</f>
        <v>0</v>
      </c>
    </row>
    <row r="613" spans="1:24" s="358" customFormat="1">
      <c r="A613" s="126"/>
      <c r="B613" s="134" t="s">
        <v>208</v>
      </c>
      <c r="C613" s="527" t="str">
        <f>'27. rMCZ specific costs'!$S$97</f>
        <v xml:space="preserve"> - </v>
      </c>
      <c r="D613" s="527" t="str">
        <f>'27. rMCZ specific costs'!$S$97</f>
        <v xml:space="preserve"> - </v>
      </c>
      <c r="E613" s="527" t="str">
        <f>'27. rMCZ specific costs'!$S$97</f>
        <v xml:space="preserve"> - </v>
      </c>
      <c r="F613" s="527" t="str">
        <f>'27. rMCZ specific costs'!$S$97</f>
        <v xml:space="preserve"> - </v>
      </c>
      <c r="G613" s="527" t="str">
        <f>'27. rMCZ specific costs'!$S$97</f>
        <v xml:space="preserve"> - </v>
      </c>
      <c r="H613" s="527" t="str">
        <f>'27. rMCZ specific costs'!$S$97</f>
        <v xml:space="preserve"> - </v>
      </c>
      <c r="I613" s="527" t="str">
        <f>'27. rMCZ specific costs'!$S$97</f>
        <v xml:space="preserve"> - </v>
      </c>
      <c r="J613" s="527" t="str">
        <f>'27. rMCZ specific costs'!$S$97</f>
        <v xml:space="preserve"> - </v>
      </c>
      <c r="K613" s="527" t="str">
        <f>'27. rMCZ specific costs'!$S$97</f>
        <v xml:space="preserve"> - </v>
      </c>
      <c r="L613" s="527" t="str">
        <f>'27. rMCZ specific costs'!$S$97</f>
        <v xml:space="preserve"> - </v>
      </c>
      <c r="M613" s="527" t="str">
        <f>'27. rMCZ specific costs'!$S$97</f>
        <v xml:space="preserve"> - </v>
      </c>
      <c r="N613" s="527" t="str">
        <f>'27. rMCZ specific costs'!$S$97</f>
        <v xml:space="preserve"> - </v>
      </c>
      <c r="O613" s="527" t="str">
        <f>'27. rMCZ specific costs'!$S$97</f>
        <v xml:space="preserve"> - </v>
      </c>
      <c r="P613" s="527" t="str">
        <f>'27. rMCZ specific costs'!$S$97</f>
        <v xml:space="preserve"> - </v>
      </c>
      <c r="Q613" s="527" t="str">
        <f>'27. rMCZ specific costs'!$S$97</f>
        <v xml:space="preserve"> - </v>
      </c>
      <c r="R613" s="527" t="str">
        <f>'27. rMCZ specific costs'!$S$97</f>
        <v xml:space="preserve"> - </v>
      </c>
      <c r="S613" s="527" t="str">
        <f>'27. rMCZ specific costs'!$S$97</f>
        <v xml:space="preserve"> - </v>
      </c>
      <c r="T613" s="527" t="str">
        <f>'27. rMCZ specific costs'!$S$97</f>
        <v xml:space="preserve"> - </v>
      </c>
      <c r="U613" s="527" t="str">
        <f>'27. rMCZ specific costs'!$S$97</f>
        <v xml:space="preserve"> - </v>
      </c>
      <c r="V613" s="527" t="str">
        <f>'27. rMCZ specific costs'!$S$97</f>
        <v xml:space="preserve"> - </v>
      </c>
      <c r="W613" s="543">
        <f>SUM(C613:V613)</f>
        <v>0</v>
      </c>
      <c r="X613" s="528">
        <f>W613/20</f>
        <v>0</v>
      </c>
    </row>
    <row r="614" spans="1:24" s="358" customFormat="1">
      <c r="A614" s="126"/>
      <c r="B614" s="567" t="s">
        <v>144</v>
      </c>
      <c r="C614" s="549">
        <f t="shared" ref="C614:X614" si="172">SUM(C612:C613)</f>
        <v>0</v>
      </c>
      <c r="D614" s="549">
        <f t="shared" si="172"/>
        <v>0</v>
      </c>
      <c r="E614" s="549">
        <f t="shared" si="172"/>
        <v>0</v>
      </c>
      <c r="F614" s="549">
        <f t="shared" si="172"/>
        <v>0</v>
      </c>
      <c r="G614" s="549">
        <f t="shared" si="172"/>
        <v>0</v>
      </c>
      <c r="H614" s="549">
        <f t="shared" si="172"/>
        <v>0</v>
      </c>
      <c r="I614" s="549">
        <f t="shared" si="172"/>
        <v>0</v>
      </c>
      <c r="J614" s="549">
        <f t="shared" si="172"/>
        <v>0</v>
      </c>
      <c r="K614" s="549">
        <f t="shared" si="172"/>
        <v>0</v>
      </c>
      <c r="L614" s="549">
        <f t="shared" si="172"/>
        <v>0</v>
      </c>
      <c r="M614" s="549">
        <f t="shared" si="172"/>
        <v>0</v>
      </c>
      <c r="N614" s="549">
        <f t="shared" si="172"/>
        <v>0</v>
      </c>
      <c r="O614" s="549">
        <f t="shared" si="172"/>
        <v>0</v>
      </c>
      <c r="P614" s="549">
        <f t="shared" si="172"/>
        <v>0</v>
      </c>
      <c r="Q614" s="549">
        <f t="shared" si="172"/>
        <v>0</v>
      </c>
      <c r="R614" s="549">
        <f t="shared" si="172"/>
        <v>0</v>
      </c>
      <c r="S614" s="549">
        <f t="shared" si="172"/>
        <v>0</v>
      </c>
      <c r="T614" s="549">
        <f t="shared" si="172"/>
        <v>0</v>
      </c>
      <c r="U614" s="549">
        <f t="shared" si="172"/>
        <v>0</v>
      </c>
      <c r="V614" s="549">
        <f t="shared" si="172"/>
        <v>0</v>
      </c>
      <c r="W614" s="544">
        <f t="shared" si="172"/>
        <v>0</v>
      </c>
      <c r="X614" s="131">
        <f t="shared" si="172"/>
        <v>0</v>
      </c>
    </row>
    <row r="615" spans="1:24" s="358" customFormat="1">
      <c r="A615" s="129"/>
      <c r="B615" s="472" t="s">
        <v>146</v>
      </c>
      <c r="C615" s="530">
        <v>0.96618357487922713</v>
      </c>
      <c r="D615" s="530">
        <v>0.93351070036640305</v>
      </c>
      <c r="E615" s="530">
        <v>0.90194270566802237</v>
      </c>
      <c r="F615" s="530">
        <v>0.87144222769857238</v>
      </c>
      <c r="G615" s="530">
        <v>0.84197316685852419</v>
      </c>
      <c r="H615" s="530">
        <v>0.81350064430775282</v>
      </c>
      <c r="I615" s="530">
        <v>0.78599096068381913</v>
      </c>
      <c r="J615" s="530">
        <v>0.75941155621625056</v>
      </c>
      <c r="K615" s="530">
        <v>0.73373097218961414</v>
      </c>
      <c r="L615" s="530">
        <v>0.70891881370977217</v>
      </c>
      <c r="M615" s="530">
        <v>0.68494571372924851</v>
      </c>
      <c r="N615" s="530">
        <v>0.66178329828912896</v>
      </c>
      <c r="O615" s="530">
        <v>0.63940415293635666</v>
      </c>
      <c r="P615" s="530">
        <v>0.61778179027667302</v>
      </c>
      <c r="Q615" s="530">
        <v>0.59689061862480497</v>
      </c>
      <c r="R615" s="530">
        <v>0.57670591171478747</v>
      </c>
      <c r="S615" s="530">
        <v>0.55720377943457733</v>
      </c>
      <c r="T615" s="530">
        <v>0.53836113955031628</v>
      </c>
      <c r="U615" s="530">
        <v>0.52015569038677911</v>
      </c>
      <c r="V615" s="530">
        <v>0.50256588443167061</v>
      </c>
      <c r="W615" s="543"/>
      <c r="X615" s="531"/>
    </row>
    <row r="616" spans="1:24" s="358" customFormat="1">
      <c r="A616" s="135"/>
      <c r="B616" s="568" t="s">
        <v>1069</v>
      </c>
      <c r="C616" s="136">
        <f t="shared" ref="C616:V616" si="173">C615*C614</f>
        <v>0</v>
      </c>
      <c r="D616" s="136">
        <f t="shared" si="173"/>
        <v>0</v>
      </c>
      <c r="E616" s="136">
        <f t="shared" si="173"/>
        <v>0</v>
      </c>
      <c r="F616" s="136">
        <f t="shared" si="173"/>
        <v>0</v>
      </c>
      <c r="G616" s="136">
        <f t="shared" si="173"/>
        <v>0</v>
      </c>
      <c r="H616" s="136">
        <f t="shared" si="173"/>
        <v>0</v>
      </c>
      <c r="I616" s="136">
        <f t="shared" si="173"/>
        <v>0</v>
      </c>
      <c r="J616" s="136">
        <f t="shared" si="173"/>
        <v>0</v>
      </c>
      <c r="K616" s="136">
        <f t="shared" si="173"/>
        <v>0</v>
      </c>
      <c r="L616" s="136">
        <f t="shared" si="173"/>
        <v>0</v>
      </c>
      <c r="M616" s="136">
        <f t="shared" si="173"/>
        <v>0</v>
      </c>
      <c r="N616" s="136">
        <f t="shared" si="173"/>
        <v>0</v>
      </c>
      <c r="O616" s="136">
        <f t="shared" si="173"/>
        <v>0</v>
      </c>
      <c r="P616" s="136">
        <f t="shared" si="173"/>
        <v>0</v>
      </c>
      <c r="Q616" s="136">
        <f t="shared" si="173"/>
        <v>0</v>
      </c>
      <c r="R616" s="136">
        <f t="shared" si="173"/>
        <v>0</v>
      </c>
      <c r="S616" s="136">
        <f t="shared" si="173"/>
        <v>0</v>
      </c>
      <c r="T616" s="136">
        <f t="shared" si="173"/>
        <v>0</v>
      </c>
      <c r="U616" s="136">
        <f t="shared" si="173"/>
        <v>0</v>
      </c>
      <c r="V616" s="136">
        <f t="shared" si="173"/>
        <v>0</v>
      </c>
      <c r="W616" s="564">
        <f>SUM(C616:V616)</f>
        <v>0</v>
      </c>
      <c r="X616" s="137"/>
    </row>
    <row r="617" spans="1:24" s="358" customFormat="1">
      <c r="A617" s="129" t="s">
        <v>388</v>
      </c>
      <c r="B617" s="138"/>
      <c r="C617" s="132"/>
      <c r="D617" s="132"/>
      <c r="E617" s="132"/>
      <c r="F617" s="132"/>
      <c r="G617" s="132"/>
      <c r="H617" s="132"/>
      <c r="I617" s="132"/>
      <c r="J617" s="132"/>
      <c r="K617" s="132"/>
      <c r="L617" s="132"/>
      <c r="M617" s="132"/>
      <c r="N617" s="132"/>
      <c r="O617" s="132"/>
      <c r="P617" s="132"/>
      <c r="Q617" s="132"/>
      <c r="R617" s="132"/>
      <c r="S617" s="132"/>
      <c r="T617" s="132"/>
      <c r="U617" s="132"/>
      <c r="V617" s="132"/>
      <c r="W617" s="544"/>
      <c r="X617" s="131"/>
    </row>
    <row r="618" spans="1:24" s="358" customFormat="1">
      <c r="A618" s="70" t="s">
        <v>603</v>
      </c>
      <c r="B618" s="138"/>
      <c r="C618" s="132"/>
      <c r="D618" s="132"/>
      <c r="E618" s="132"/>
      <c r="F618" s="132"/>
      <c r="G618" s="132"/>
      <c r="H618" s="132"/>
      <c r="I618" s="132"/>
      <c r="J618" s="132"/>
      <c r="K618" s="132"/>
      <c r="L618" s="132"/>
      <c r="M618" s="132"/>
      <c r="N618" s="132"/>
      <c r="O618" s="132"/>
      <c r="P618" s="132"/>
      <c r="Q618" s="132"/>
      <c r="R618" s="132"/>
      <c r="S618" s="132"/>
      <c r="T618" s="132"/>
      <c r="U618" s="132"/>
      <c r="V618" s="132"/>
      <c r="W618" s="544"/>
      <c r="X618" s="131"/>
    </row>
    <row r="619" spans="1:24" s="358" customFormat="1">
      <c r="A619" s="126"/>
      <c r="B619" s="134" t="s">
        <v>207</v>
      </c>
      <c r="C619" s="527" t="str">
        <f>'27. rMCZ specific costs'!$R$97</f>
        <v xml:space="preserve"> - </v>
      </c>
      <c r="D619" s="527" t="str">
        <f>'27. rMCZ specific costs'!$R$97</f>
        <v xml:space="preserve"> - </v>
      </c>
      <c r="E619" s="527" t="str">
        <f>'27. rMCZ specific costs'!$R$97</f>
        <v xml:space="preserve"> - </v>
      </c>
      <c r="F619" s="527" t="str">
        <f>'27. rMCZ specific costs'!$R$97</f>
        <v xml:space="preserve"> - </v>
      </c>
      <c r="G619" s="527" t="str">
        <f>'27. rMCZ specific costs'!$R$97</f>
        <v xml:space="preserve"> - </v>
      </c>
      <c r="H619" s="527" t="str">
        <f>'27. rMCZ specific costs'!$R$97</f>
        <v xml:space="preserve"> - </v>
      </c>
      <c r="I619" s="527" t="str">
        <f>'27. rMCZ specific costs'!$R$97</f>
        <v xml:space="preserve"> - </v>
      </c>
      <c r="J619" s="527" t="str">
        <f>'27. rMCZ specific costs'!$R$97</f>
        <v xml:space="preserve"> - </v>
      </c>
      <c r="K619" s="527" t="str">
        <f>'27. rMCZ specific costs'!$R$97</f>
        <v xml:space="preserve"> - </v>
      </c>
      <c r="L619" s="527" t="str">
        <f>'27. rMCZ specific costs'!$R$97</f>
        <v xml:space="preserve"> - </v>
      </c>
      <c r="M619" s="527" t="str">
        <f>'27. rMCZ specific costs'!$R$97</f>
        <v xml:space="preserve"> - </v>
      </c>
      <c r="N619" s="527" t="str">
        <f>'27. rMCZ specific costs'!$R$97</f>
        <v xml:space="preserve"> - </v>
      </c>
      <c r="O619" s="527" t="str">
        <f>'27. rMCZ specific costs'!$R$97</f>
        <v xml:space="preserve"> - </v>
      </c>
      <c r="P619" s="527" t="str">
        <f>'27. rMCZ specific costs'!$R$97</f>
        <v xml:space="preserve"> - </v>
      </c>
      <c r="Q619" s="527" t="str">
        <f>'27. rMCZ specific costs'!$R$97</f>
        <v xml:space="preserve"> - </v>
      </c>
      <c r="R619" s="527" t="str">
        <f>'27. rMCZ specific costs'!$R$97</f>
        <v xml:space="preserve"> - </v>
      </c>
      <c r="S619" s="527" t="str">
        <f>'27. rMCZ specific costs'!$R$97</f>
        <v xml:space="preserve"> - </v>
      </c>
      <c r="T619" s="527" t="str">
        <f>'27. rMCZ specific costs'!$R$97</f>
        <v xml:space="preserve"> - </v>
      </c>
      <c r="U619" s="527" t="str">
        <f>'27. rMCZ specific costs'!$R$97</f>
        <v xml:space="preserve"> - </v>
      </c>
      <c r="V619" s="527" t="str">
        <f>'27. rMCZ specific costs'!$R$97</f>
        <v xml:space="preserve"> - </v>
      </c>
      <c r="W619" s="543">
        <f>SUM(C619:V619)</f>
        <v>0</v>
      </c>
      <c r="X619" s="528">
        <f>W619/20</f>
        <v>0</v>
      </c>
    </row>
    <row r="620" spans="1:24" s="358" customFormat="1">
      <c r="A620" s="126"/>
      <c r="B620" s="134" t="s">
        <v>208</v>
      </c>
      <c r="C620" s="527" t="str">
        <f>'27. rMCZ specific costs'!$S$97</f>
        <v xml:space="preserve"> - </v>
      </c>
      <c r="D620" s="527" t="str">
        <f>'27. rMCZ specific costs'!$S$97</f>
        <v xml:space="preserve"> - </v>
      </c>
      <c r="E620" s="527" t="str">
        <f>'27. rMCZ specific costs'!$S$97</f>
        <v xml:space="preserve"> - </v>
      </c>
      <c r="F620" s="527" t="str">
        <f>'27. rMCZ specific costs'!$S$97</f>
        <v xml:space="preserve"> - </v>
      </c>
      <c r="G620" s="527" t="str">
        <f>'27. rMCZ specific costs'!$S$97</f>
        <v xml:space="preserve"> - </v>
      </c>
      <c r="H620" s="527" t="str">
        <f>'27. rMCZ specific costs'!$S$97</f>
        <v xml:space="preserve"> - </v>
      </c>
      <c r="I620" s="527" t="str">
        <f>'27. rMCZ specific costs'!$S$97</f>
        <v xml:space="preserve"> - </v>
      </c>
      <c r="J620" s="527" t="str">
        <f>'27. rMCZ specific costs'!$S$97</f>
        <v xml:space="preserve"> - </v>
      </c>
      <c r="K620" s="527" t="str">
        <f>'27. rMCZ specific costs'!$S$97</f>
        <v xml:space="preserve"> - </v>
      </c>
      <c r="L620" s="527" t="str">
        <f>'27. rMCZ specific costs'!$S$97</f>
        <v xml:space="preserve"> - </v>
      </c>
      <c r="M620" s="527" t="str">
        <f>'27. rMCZ specific costs'!$S$97</f>
        <v xml:space="preserve"> - </v>
      </c>
      <c r="N620" s="527" t="str">
        <f>'27. rMCZ specific costs'!$S$97</f>
        <v xml:space="preserve"> - </v>
      </c>
      <c r="O620" s="527" t="str">
        <f>'27. rMCZ specific costs'!$S$97</f>
        <v xml:space="preserve"> - </v>
      </c>
      <c r="P620" s="527" t="str">
        <f>'27. rMCZ specific costs'!$S$97</f>
        <v xml:space="preserve"> - </v>
      </c>
      <c r="Q620" s="527" t="str">
        <f>'27. rMCZ specific costs'!$S$97</f>
        <v xml:space="preserve"> - </v>
      </c>
      <c r="R620" s="527" t="str">
        <f>'27. rMCZ specific costs'!$S$97</f>
        <v xml:space="preserve"> - </v>
      </c>
      <c r="S620" s="527" t="str">
        <f>'27. rMCZ specific costs'!$S$97</f>
        <v xml:space="preserve"> - </v>
      </c>
      <c r="T620" s="527" t="str">
        <f>'27. rMCZ specific costs'!$S$97</f>
        <v xml:space="preserve"> - </v>
      </c>
      <c r="U620" s="527" t="str">
        <f>'27. rMCZ specific costs'!$S$97</f>
        <v xml:space="preserve"> - </v>
      </c>
      <c r="V620" s="527" t="str">
        <f>'27. rMCZ specific costs'!$S$97</f>
        <v xml:space="preserve"> - </v>
      </c>
      <c r="W620" s="543">
        <f>SUM(C620:V620)</f>
        <v>0</v>
      </c>
      <c r="X620" s="528">
        <f>W620/20</f>
        <v>0</v>
      </c>
    </row>
    <row r="621" spans="1:24" s="358" customFormat="1">
      <c r="A621" s="126"/>
      <c r="B621" s="567" t="s">
        <v>144</v>
      </c>
      <c r="C621" s="549">
        <f t="shared" ref="C621:X621" si="174">SUM(C619:C620)</f>
        <v>0</v>
      </c>
      <c r="D621" s="549">
        <f t="shared" si="174"/>
        <v>0</v>
      </c>
      <c r="E621" s="549">
        <f t="shared" si="174"/>
        <v>0</v>
      </c>
      <c r="F621" s="549">
        <f t="shared" si="174"/>
        <v>0</v>
      </c>
      <c r="G621" s="549">
        <f t="shared" si="174"/>
        <v>0</v>
      </c>
      <c r="H621" s="549">
        <f t="shared" si="174"/>
        <v>0</v>
      </c>
      <c r="I621" s="549">
        <f t="shared" si="174"/>
        <v>0</v>
      </c>
      <c r="J621" s="549">
        <f t="shared" si="174"/>
        <v>0</v>
      </c>
      <c r="K621" s="549">
        <f t="shared" si="174"/>
        <v>0</v>
      </c>
      <c r="L621" s="549">
        <f t="shared" si="174"/>
        <v>0</v>
      </c>
      <c r="M621" s="549">
        <f t="shared" si="174"/>
        <v>0</v>
      </c>
      <c r="N621" s="549">
        <f t="shared" si="174"/>
        <v>0</v>
      </c>
      <c r="O621" s="549">
        <f t="shared" si="174"/>
        <v>0</v>
      </c>
      <c r="P621" s="549">
        <f t="shared" si="174"/>
        <v>0</v>
      </c>
      <c r="Q621" s="549">
        <f t="shared" si="174"/>
        <v>0</v>
      </c>
      <c r="R621" s="549">
        <f t="shared" si="174"/>
        <v>0</v>
      </c>
      <c r="S621" s="549">
        <f t="shared" si="174"/>
        <v>0</v>
      </c>
      <c r="T621" s="549">
        <f t="shared" si="174"/>
        <v>0</v>
      </c>
      <c r="U621" s="549">
        <f t="shared" si="174"/>
        <v>0</v>
      </c>
      <c r="V621" s="549">
        <f t="shared" si="174"/>
        <v>0</v>
      </c>
      <c r="W621" s="544">
        <f t="shared" si="174"/>
        <v>0</v>
      </c>
      <c r="X621" s="131">
        <f t="shared" si="174"/>
        <v>0</v>
      </c>
    </row>
    <row r="622" spans="1:24" s="358" customFormat="1">
      <c r="A622" s="129"/>
      <c r="B622" s="472" t="s">
        <v>146</v>
      </c>
      <c r="C622" s="530">
        <v>0.96618357487922713</v>
      </c>
      <c r="D622" s="530">
        <v>0.93351070036640305</v>
      </c>
      <c r="E622" s="530">
        <v>0.90194270566802237</v>
      </c>
      <c r="F622" s="530">
        <v>0.87144222769857238</v>
      </c>
      <c r="G622" s="530">
        <v>0.84197316685852419</v>
      </c>
      <c r="H622" s="530">
        <v>0.81350064430775282</v>
      </c>
      <c r="I622" s="530">
        <v>0.78599096068381913</v>
      </c>
      <c r="J622" s="530">
        <v>0.75941155621625056</v>
      </c>
      <c r="K622" s="530">
        <v>0.73373097218961414</v>
      </c>
      <c r="L622" s="530">
        <v>0.70891881370977217</v>
      </c>
      <c r="M622" s="530">
        <v>0.68494571372924851</v>
      </c>
      <c r="N622" s="530">
        <v>0.66178329828912896</v>
      </c>
      <c r="O622" s="530">
        <v>0.63940415293635666</v>
      </c>
      <c r="P622" s="530">
        <v>0.61778179027667302</v>
      </c>
      <c r="Q622" s="530">
        <v>0.59689061862480497</v>
      </c>
      <c r="R622" s="530">
        <v>0.57670591171478747</v>
      </c>
      <c r="S622" s="530">
        <v>0.55720377943457733</v>
      </c>
      <c r="T622" s="530">
        <v>0.53836113955031628</v>
      </c>
      <c r="U622" s="530">
        <v>0.52015569038677911</v>
      </c>
      <c r="V622" s="530">
        <v>0.50256588443167061</v>
      </c>
      <c r="W622" s="543"/>
      <c r="X622" s="531"/>
    </row>
    <row r="623" spans="1:24" s="358" customFormat="1">
      <c r="A623" s="135"/>
      <c r="B623" s="568" t="s">
        <v>1069</v>
      </c>
      <c r="C623" s="136">
        <f t="shared" ref="C623:V623" si="175">C622*C621</f>
        <v>0</v>
      </c>
      <c r="D623" s="136">
        <f t="shared" si="175"/>
        <v>0</v>
      </c>
      <c r="E623" s="136">
        <f t="shared" si="175"/>
        <v>0</v>
      </c>
      <c r="F623" s="136">
        <f t="shared" si="175"/>
        <v>0</v>
      </c>
      <c r="G623" s="136">
        <f t="shared" si="175"/>
        <v>0</v>
      </c>
      <c r="H623" s="136">
        <f t="shared" si="175"/>
        <v>0</v>
      </c>
      <c r="I623" s="136">
        <f t="shared" si="175"/>
        <v>0</v>
      </c>
      <c r="J623" s="136">
        <f t="shared" si="175"/>
        <v>0</v>
      </c>
      <c r="K623" s="136">
        <f t="shared" si="175"/>
        <v>0</v>
      </c>
      <c r="L623" s="136">
        <f t="shared" si="175"/>
        <v>0</v>
      </c>
      <c r="M623" s="136">
        <f t="shared" si="175"/>
        <v>0</v>
      </c>
      <c r="N623" s="136">
        <f t="shared" si="175"/>
        <v>0</v>
      </c>
      <c r="O623" s="136">
        <f t="shared" si="175"/>
        <v>0</v>
      </c>
      <c r="P623" s="136">
        <f t="shared" si="175"/>
        <v>0</v>
      </c>
      <c r="Q623" s="136">
        <f t="shared" si="175"/>
        <v>0</v>
      </c>
      <c r="R623" s="136">
        <f t="shared" si="175"/>
        <v>0</v>
      </c>
      <c r="S623" s="136">
        <f t="shared" si="175"/>
        <v>0</v>
      </c>
      <c r="T623" s="136">
        <f t="shared" si="175"/>
        <v>0</v>
      </c>
      <c r="U623" s="136">
        <f t="shared" si="175"/>
        <v>0</v>
      </c>
      <c r="V623" s="136">
        <f t="shared" si="175"/>
        <v>0</v>
      </c>
      <c r="W623" s="564">
        <f>SUM(C623:V623)</f>
        <v>0</v>
      </c>
      <c r="X623" s="137"/>
    </row>
    <row r="624" spans="1:24" s="358" customFormat="1">
      <c r="A624" s="129" t="s">
        <v>388</v>
      </c>
      <c r="B624" s="138"/>
      <c r="C624" s="132"/>
      <c r="D624" s="132"/>
      <c r="E624" s="132"/>
      <c r="F624" s="132"/>
      <c r="G624" s="132"/>
      <c r="H624" s="132"/>
      <c r="I624" s="132"/>
      <c r="J624" s="132"/>
      <c r="K624" s="132"/>
      <c r="L624" s="132"/>
      <c r="M624" s="132"/>
      <c r="N624" s="132"/>
      <c r="O624" s="132"/>
      <c r="P624" s="132"/>
      <c r="Q624" s="132"/>
      <c r="R624" s="132"/>
      <c r="S624" s="132"/>
      <c r="T624" s="132"/>
      <c r="U624" s="132"/>
      <c r="V624" s="132"/>
      <c r="W624" s="544"/>
      <c r="X624" s="131"/>
    </row>
    <row r="625" spans="1:24" s="358" customFormat="1">
      <c r="A625" s="70" t="s">
        <v>994</v>
      </c>
      <c r="B625" s="138"/>
      <c r="C625" s="132"/>
      <c r="D625" s="132"/>
      <c r="E625" s="132"/>
      <c r="F625" s="132"/>
      <c r="G625" s="132"/>
      <c r="H625" s="132"/>
      <c r="I625" s="132"/>
      <c r="J625" s="132"/>
      <c r="K625" s="132"/>
      <c r="L625" s="132"/>
      <c r="M625" s="132"/>
      <c r="N625" s="132"/>
      <c r="O625" s="132"/>
      <c r="P625" s="132"/>
      <c r="Q625" s="132"/>
      <c r="R625" s="132"/>
      <c r="S625" s="132"/>
      <c r="T625" s="132"/>
      <c r="U625" s="132"/>
      <c r="V625" s="132"/>
      <c r="W625" s="544"/>
      <c r="X625" s="131"/>
    </row>
    <row r="626" spans="1:24" s="358" customFormat="1">
      <c r="A626" s="126"/>
      <c r="B626" s="134" t="s">
        <v>207</v>
      </c>
      <c r="C626" s="527" t="str">
        <f>'27. rMCZ specific costs'!$R$97</f>
        <v xml:space="preserve"> - </v>
      </c>
      <c r="D626" s="527" t="str">
        <f>'27. rMCZ specific costs'!$R$97</f>
        <v xml:space="preserve"> - </v>
      </c>
      <c r="E626" s="527" t="str">
        <f>'27. rMCZ specific costs'!$R$97</f>
        <v xml:space="preserve"> - </v>
      </c>
      <c r="F626" s="527" t="str">
        <f>'27. rMCZ specific costs'!$R$97</f>
        <v xml:space="preserve"> - </v>
      </c>
      <c r="G626" s="527" t="str">
        <f>'27. rMCZ specific costs'!$R$97</f>
        <v xml:space="preserve"> - </v>
      </c>
      <c r="H626" s="527" t="str">
        <f>'27. rMCZ specific costs'!$R$97</f>
        <v xml:space="preserve"> - </v>
      </c>
      <c r="I626" s="527" t="str">
        <f>'27. rMCZ specific costs'!$R$97</f>
        <v xml:space="preserve"> - </v>
      </c>
      <c r="J626" s="527" t="str">
        <f>'27. rMCZ specific costs'!$R$97</f>
        <v xml:space="preserve"> - </v>
      </c>
      <c r="K626" s="527" t="str">
        <f>'27. rMCZ specific costs'!$R$97</f>
        <v xml:space="preserve"> - </v>
      </c>
      <c r="L626" s="527" t="str">
        <f>'27. rMCZ specific costs'!$R$97</f>
        <v xml:space="preserve"> - </v>
      </c>
      <c r="M626" s="527" t="str">
        <f>'27. rMCZ specific costs'!$R$97</f>
        <v xml:space="preserve"> - </v>
      </c>
      <c r="N626" s="527" t="str">
        <f>'27. rMCZ specific costs'!$R$97</f>
        <v xml:space="preserve"> - </v>
      </c>
      <c r="O626" s="527" t="str">
        <f>'27. rMCZ specific costs'!$R$97</f>
        <v xml:space="preserve"> - </v>
      </c>
      <c r="P626" s="527" t="str">
        <f>'27. rMCZ specific costs'!$R$97</f>
        <v xml:space="preserve"> - </v>
      </c>
      <c r="Q626" s="527" t="str">
        <f>'27. rMCZ specific costs'!$R$97</f>
        <v xml:space="preserve"> - </v>
      </c>
      <c r="R626" s="527" t="str">
        <f>'27. rMCZ specific costs'!$R$97</f>
        <v xml:space="preserve"> - </v>
      </c>
      <c r="S626" s="527" t="str">
        <f>'27. rMCZ specific costs'!$R$97</f>
        <v xml:space="preserve"> - </v>
      </c>
      <c r="T626" s="527" t="str">
        <f>'27. rMCZ specific costs'!$R$97</f>
        <v xml:space="preserve"> - </v>
      </c>
      <c r="U626" s="527" t="str">
        <f>'27. rMCZ specific costs'!$R$97</f>
        <v xml:space="preserve"> - </v>
      </c>
      <c r="V626" s="527" t="str">
        <f>'27. rMCZ specific costs'!$R$97</f>
        <v xml:space="preserve"> - </v>
      </c>
      <c r="W626" s="543">
        <f>SUM(C626:V626)</f>
        <v>0</v>
      </c>
      <c r="X626" s="528">
        <f>W626/20</f>
        <v>0</v>
      </c>
    </row>
    <row r="627" spans="1:24" s="358" customFormat="1">
      <c r="A627" s="126"/>
      <c r="B627" s="134" t="s">
        <v>208</v>
      </c>
      <c r="C627" s="527" t="str">
        <f>'27. rMCZ specific costs'!$S$97</f>
        <v xml:space="preserve"> - </v>
      </c>
      <c r="D627" s="527" t="str">
        <f>'27. rMCZ specific costs'!$S$97</f>
        <v xml:space="preserve"> - </v>
      </c>
      <c r="E627" s="527" t="str">
        <f>'27. rMCZ specific costs'!$S$97</f>
        <v xml:space="preserve"> - </v>
      </c>
      <c r="F627" s="527" t="str">
        <f>'27. rMCZ specific costs'!$S$97</f>
        <v xml:space="preserve"> - </v>
      </c>
      <c r="G627" s="527" t="str">
        <f>'27. rMCZ specific costs'!$S$97</f>
        <v xml:space="preserve"> - </v>
      </c>
      <c r="H627" s="527" t="str">
        <f>'27. rMCZ specific costs'!$S$97</f>
        <v xml:space="preserve"> - </v>
      </c>
      <c r="I627" s="527" t="str">
        <f>'27. rMCZ specific costs'!$S$97</f>
        <v xml:space="preserve"> - </v>
      </c>
      <c r="J627" s="527" t="str">
        <f>'27. rMCZ specific costs'!$S$97</f>
        <v xml:space="preserve"> - </v>
      </c>
      <c r="K627" s="527" t="str">
        <f>'27. rMCZ specific costs'!$S$97</f>
        <v xml:space="preserve"> - </v>
      </c>
      <c r="L627" s="527" t="str">
        <f>'27. rMCZ specific costs'!$S$97</f>
        <v xml:space="preserve"> - </v>
      </c>
      <c r="M627" s="527" t="str">
        <f>'27. rMCZ specific costs'!$S$97</f>
        <v xml:space="preserve"> - </v>
      </c>
      <c r="N627" s="527" t="str">
        <f>'27. rMCZ specific costs'!$S$97</f>
        <v xml:space="preserve"> - </v>
      </c>
      <c r="O627" s="527" t="str">
        <f>'27. rMCZ specific costs'!$S$97</f>
        <v xml:space="preserve"> - </v>
      </c>
      <c r="P627" s="527" t="str">
        <f>'27. rMCZ specific costs'!$S$97</f>
        <v xml:space="preserve"> - </v>
      </c>
      <c r="Q627" s="527" t="str">
        <f>'27. rMCZ specific costs'!$S$97</f>
        <v xml:space="preserve"> - </v>
      </c>
      <c r="R627" s="527" t="str">
        <f>'27. rMCZ specific costs'!$S$97</f>
        <v xml:space="preserve"> - </v>
      </c>
      <c r="S627" s="527" t="str">
        <f>'27. rMCZ specific costs'!$S$97</f>
        <v xml:space="preserve"> - </v>
      </c>
      <c r="T627" s="527" t="str">
        <f>'27. rMCZ specific costs'!$S$97</f>
        <v xml:space="preserve"> - </v>
      </c>
      <c r="U627" s="527" t="str">
        <f>'27. rMCZ specific costs'!$S$97</f>
        <v xml:space="preserve"> - </v>
      </c>
      <c r="V627" s="527" t="str">
        <f>'27. rMCZ specific costs'!$S$97</f>
        <v xml:space="preserve"> - </v>
      </c>
      <c r="W627" s="543">
        <f>SUM(C627:V627)</f>
        <v>0</v>
      </c>
      <c r="X627" s="528">
        <f>W627/20</f>
        <v>0</v>
      </c>
    </row>
    <row r="628" spans="1:24" s="358" customFormat="1">
      <c r="A628" s="126"/>
      <c r="B628" s="567" t="s">
        <v>144</v>
      </c>
      <c r="C628" s="549">
        <f t="shared" ref="C628:X628" si="176">SUM(C626:C627)</f>
        <v>0</v>
      </c>
      <c r="D628" s="549">
        <f t="shared" si="176"/>
        <v>0</v>
      </c>
      <c r="E628" s="549">
        <f t="shared" si="176"/>
        <v>0</v>
      </c>
      <c r="F628" s="549">
        <f t="shared" si="176"/>
        <v>0</v>
      </c>
      <c r="G628" s="549">
        <f t="shared" si="176"/>
        <v>0</v>
      </c>
      <c r="H628" s="549">
        <f t="shared" si="176"/>
        <v>0</v>
      </c>
      <c r="I628" s="549">
        <f t="shared" si="176"/>
        <v>0</v>
      </c>
      <c r="J628" s="549">
        <f t="shared" si="176"/>
        <v>0</v>
      </c>
      <c r="K628" s="549">
        <f t="shared" si="176"/>
        <v>0</v>
      </c>
      <c r="L628" s="549">
        <f t="shared" si="176"/>
        <v>0</v>
      </c>
      <c r="M628" s="549">
        <f t="shared" si="176"/>
        <v>0</v>
      </c>
      <c r="N628" s="549">
        <f t="shared" si="176"/>
        <v>0</v>
      </c>
      <c r="O628" s="549">
        <f t="shared" si="176"/>
        <v>0</v>
      </c>
      <c r="P628" s="549">
        <f t="shared" si="176"/>
        <v>0</v>
      </c>
      <c r="Q628" s="549">
        <f t="shared" si="176"/>
        <v>0</v>
      </c>
      <c r="R628" s="549">
        <f t="shared" si="176"/>
        <v>0</v>
      </c>
      <c r="S628" s="549">
        <f t="shared" si="176"/>
        <v>0</v>
      </c>
      <c r="T628" s="549">
        <f t="shared" si="176"/>
        <v>0</v>
      </c>
      <c r="U628" s="549">
        <f t="shared" si="176"/>
        <v>0</v>
      </c>
      <c r="V628" s="549">
        <f t="shared" si="176"/>
        <v>0</v>
      </c>
      <c r="W628" s="544">
        <f t="shared" si="176"/>
        <v>0</v>
      </c>
      <c r="X628" s="131">
        <f t="shared" si="176"/>
        <v>0</v>
      </c>
    </row>
    <row r="629" spans="1:24" s="358" customFormat="1">
      <c r="A629" s="129"/>
      <c r="B629" s="472" t="s">
        <v>146</v>
      </c>
      <c r="C629" s="530">
        <v>0.96618357487922713</v>
      </c>
      <c r="D629" s="530">
        <v>0.93351070036640305</v>
      </c>
      <c r="E629" s="530">
        <v>0.90194270566802237</v>
      </c>
      <c r="F629" s="530">
        <v>0.87144222769857238</v>
      </c>
      <c r="G629" s="530">
        <v>0.84197316685852419</v>
      </c>
      <c r="H629" s="530">
        <v>0.81350064430775282</v>
      </c>
      <c r="I629" s="530">
        <v>0.78599096068381913</v>
      </c>
      <c r="J629" s="530">
        <v>0.75941155621625056</v>
      </c>
      <c r="K629" s="530">
        <v>0.73373097218961414</v>
      </c>
      <c r="L629" s="530">
        <v>0.70891881370977217</v>
      </c>
      <c r="M629" s="530">
        <v>0.68494571372924851</v>
      </c>
      <c r="N629" s="530">
        <v>0.66178329828912896</v>
      </c>
      <c r="O629" s="530">
        <v>0.63940415293635666</v>
      </c>
      <c r="P629" s="530">
        <v>0.61778179027667302</v>
      </c>
      <c r="Q629" s="530">
        <v>0.59689061862480497</v>
      </c>
      <c r="R629" s="530">
        <v>0.57670591171478747</v>
      </c>
      <c r="S629" s="530">
        <v>0.55720377943457733</v>
      </c>
      <c r="T629" s="530">
        <v>0.53836113955031628</v>
      </c>
      <c r="U629" s="530">
        <v>0.52015569038677911</v>
      </c>
      <c r="V629" s="530">
        <v>0.50256588443167061</v>
      </c>
      <c r="W629" s="543"/>
      <c r="X629" s="531"/>
    </row>
    <row r="630" spans="1:24" s="358" customFormat="1">
      <c r="A630" s="135"/>
      <c r="B630" s="568" t="s">
        <v>1069</v>
      </c>
      <c r="C630" s="136">
        <f t="shared" ref="C630:V630" si="177">C629*C628</f>
        <v>0</v>
      </c>
      <c r="D630" s="136">
        <f t="shared" si="177"/>
        <v>0</v>
      </c>
      <c r="E630" s="136">
        <f t="shared" si="177"/>
        <v>0</v>
      </c>
      <c r="F630" s="136">
        <f t="shared" si="177"/>
        <v>0</v>
      </c>
      <c r="G630" s="136">
        <f t="shared" si="177"/>
        <v>0</v>
      </c>
      <c r="H630" s="136">
        <f t="shared" si="177"/>
        <v>0</v>
      </c>
      <c r="I630" s="136">
        <f t="shared" si="177"/>
        <v>0</v>
      </c>
      <c r="J630" s="136">
        <f t="shared" si="177"/>
        <v>0</v>
      </c>
      <c r="K630" s="136">
        <f t="shared" si="177"/>
        <v>0</v>
      </c>
      <c r="L630" s="136">
        <f t="shared" si="177"/>
        <v>0</v>
      </c>
      <c r="M630" s="136">
        <f t="shared" si="177"/>
        <v>0</v>
      </c>
      <c r="N630" s="136">
        <f t="shared" si="177"/>
        <v>0</v>
      </c>
      <c r="O630" s="136">
        <f t="shared" si="177"/>
        <v>0</v>
      </c>
      <c r="P630" s="136">
        <f t="shared" si="177"/>
        <v>0</v>
      </c>
      <c r="Q630" s="136">
        <f t="shared" si="177"/>
        <v>0</v>
      </c>
      <c r="R630" s="136">
        <f t="shared" si="177"/>
        <v>0</v>
      </c>
      <c r="S630" s="136">
        <f t="shared" si="177"/>
        <v>0</v>
      </c>
      <c r="T630" s="136">
        <f t="shared" si="177"/>
        <v>0</v>
      </c>
      <c r="U630" s="136">
        <f t="shared" si="177"/>
        <v>0</v>
      </c>
      <c r="V630" s="136">
        <f t="shared" si="177"/>
        <v>0</v>
      </c>
      <c r="W630" s="564">
        <f>SUM(C630:V630)</f>
        <v>0</v>
      </c>
      <c r="X630" s="137"/>
    </row>
    <row r="631" spans="1:24" s="358" customFormat="1">
      <c r="A631" s="129" t="s">
        <v>388</v>
      </c>
      <c r="B631" s="138"/>
      <c r="C631" s="132"/>
      <c r="D631" s="132"/>
      <c r="E631" s="132"/>
      <c r="F631" s="132"/>
      <c r="G631" s="132"/>
      <c r="H631" s="132"/>
      <c r="I631" s="132"/>
      <c r="J631" s="132"/>
      <c r="K631" s="132"/>
      <c r="L631" s="132"/>
      <c r="M631" s="132"/>
      <c r="N631" s="132"/>
      <c r="O631" s="132"/>
      <c r="P631" s="132"/>
      <c r="Q631" s="132"/>
      <c r="R631" s="132"/>
      <c r="S631" s="132"/>
      <c r="T631" s="132"/>
      <c r="U631" s="132"/>
      <c r="V631" s="132"/>
      <c r="W631" s="544"/>
      <c r="X631" s="131"/>
    </row>
    <row r="632" spans="1:24" s="358" customFormat="1">
      <c r="A632" s="70" t="s">
        <v>993</v>
      </c>
      <c r="B632" s="138"/>
      <c r="C632" s="132"/>
      <c r="D632" s="132"/>
      <c r="E632" s="132"/>
      <c r="F632" s="132"/>
      <c r="G632" s="132"/>
      <c r="H632" s="132"/>
      <c r="I632" s="132"/>
      <c r="J632" s="132"/>
      <c r="K632" s="132"/>
      <c r="L632" s="132"/>
      <c r="M632" s="132"/>
      <c r="N632" s="132"/>
      <c r="O632" s="132"/>
      <c r="P632" s="132"/>
      <c r="Q632" s="132"/>
      <c r="R632" s="132"/>
      <c r="S632" s="132"/>
      <c r="T632" s="132"/>
      <c r="U632" s="132"/>
      <c r="V632" s="132"/>
      <c r="W632" s="544"/>
      <c r="X632" s="131"/>
    </row>
    <row r="633" spans="1:24" s="358" customFormat="1">
      <c r="A633" s="126"/>
      <c r="B633" s="134" t="s">
        <v>207</v>
      </c>
      <c r="C633" s="527" t="str">
        <f>'27. rMCZ specific costs'!$R$97</f>
        <v xml:space="preserve"> - </v>
      </c>
      <c r="D633" s="527" t="str">
        <f>'27. rMCZ specific costs'!$R$97</f>
        <v xml:space="preserve"> - </v>
      </c>
      <c r="E633" s="527" t="str">
        <f>'27. rMCZ specific costs'!$R$97</f>
        <v xml:space="preserve"> - </v>
      </c>
      <c r="F633" s="527" t="str">
        <f>'27. rMCZ specific costs'!$R$97</f>
        <v xml:space="preserve"> - </v>
      </c>
      <c r="G633" s="527" t="str">
        <f>'27. rMCZ specific costs'!$R$97</f>
        <v xml:space="preserve"> - </v>
      </c>
      <c r="H633" s="527" t="str">
        <f>'27. rMCZ specific costs'!$R$97</f>
        <v xml:space="preserve"> - </v>
      </c>
      <c r="I633" s="527" t="str">
        <f>'27. rMCZ specific costs'!$R$97</f>
        <v xml:space="preserve"> - </v>
      </c>
      <c r="J633" s="527" t="str">
        <f>'27. rMCZ specific costs'!$R$97</f>
        <v xml:space="preserve"> - </v>
      </c>
      <c r="K633" s="527" t="str">
        <f>'27. rMCZ specific costs'!$R$97</f>
        <v xml:space="preserve"> - </v>
      </c>
      <c r="L633" s="527" t="str">
        <f>'27. rMCZ specific costs'!$R$97</f>
        <v xml:space="preserve"> - </v>
      </c>
      <c r="M633" s="527" t="str">
        <f>'27. rMCZ specific costs'!$R$97</f>
        <v xml:space="preserve"> - </v>
      </c>
      <c r="N633" s="527" t="str">
        <f>'27. rMCZ specific costs'!$R$97</f>
        <v xml:space="preserve"> - </v>
      </c>
      <c r="O633" s="527" t="str">
        <f>'27. rMCZ specific costs'!$R$97</f>
        <v xml:space="preserve"> - </v>
      </c>
      <c r="P633" s="527" t="str">
        <f>'27. rMCZ specific costs'!$R$97</f>
        <v xml:space="preserve"> - </v>
      </c>
      <c r="Q633" s="527" t="str">
        <f>'27. rMCZ specific costs'!$R$97</f>
        <v xml:space="preserve"> - </v>
      </c>
      <c r="R633" s="527" t="str">
        <f>'27. rMCZ specific costs'!$R$97</f>
        <v xml:space="preserve"> - </v>
      </c>
      <c r="S633" s="527" t="str">
        <f>'27. rMCZ specific costs'!$R$97</f>
        <v xml:space="preserve"> - </v>
      </c>
      <c r="T633" s="527" t="str">
        <f>'27. rMCZ specific costs'!$R$97</f>
        <v xml:space="preserve"> - </v>
      </c>
      <c r="U633" s="527" t="str">
        <f>'27. rMCZ specific costs'!$R$97</f>
        <v xml:space="preserve"> - </v>
      </c>
      <c r="V633" s="527" t="str">
        <f>'27. rMCZ specific costs'!$R$97</f>
        <v xml:space="preserve"> - </v>
      </c>
      <c r="W633" s="543">
        <f>SUM(C633:V633)</f>
        <v>0</v>
      </c>
      <c r="X633" s="528">
        <f>W633/20</f>
        <v>0</v>
      </c>
    </row>
    <row r="634" spans="1:24" s="358" customFormat="1">
      <c r="A634" s="126"/>
      <c r="B634" s="134" t="s">
        <v>208</v>
      </c>
      <c r="C634" s="527" t="str">
        <f>'27. rMCZ specific costs'!$S$97</f>
        <v xml:space="preserve"> - </v>
      </c>
      <c r="D634" s="527" t="str">
        <f>'27. rMCZ specific costs'!$S$97</f>
        <v xml:space="preserve"> - </v>
      </c>
      <c r="E634" s="527" t="str">
        <f>'27. rMCZ specific costs'!$S$97</f>
        <v xml:space="preserve"> - </v>
      </c>
      <c r="F634" s="527" t="str">
        <f>'27. rMCZ specific costs'!$S$97</f>
        <v xml:space="preserve"> - </v>
      </c>
      <c r="G634" s="527" t="str">
        <f>'27. rMCZ specific costs'!$S$97</f>
        <v xml:space="preserve"> - </v>
      </c>
      <c r="H634" s="527" t="str">
        <f>'27. rMCZ specific costs'!$S$97</f>
        <v xml:space="preserve"> - </v>
      </c>
      <c r="I634" s="527" t="str">
        <f>'27. rMCZ specific costs'!$S$97</f>
        <v xml:space="preserve"> - </v>
      </c>
      <c r="J634" s="527" t="str">
        <f>'27. rMCZ specific costs'!$S$97</f>
        <v xml:space="preserve"> - </v>
      </c>
      <c r="K634" s="527" t="str">
        <f>'27. rMCZ specific costs'!$S$97</f>
        <v xml:space="preserve"> - </v>
      </c>
      <c r="L634" s="527" t="str">
        <f>'27. rMCZ specific costs'!$S$97</f>
        <v xml:space="preserve"> - </v>
      </c>
      <c r="M634" s="527" t="str">
        <f>'27. rMCZ specific costs'!$S$97</f>
        <v xml:space="preserve"> - </v>
      </c>
      <c r="N634" s="527" t="str">
        <f>'27. rMCZ specific costs'!$S$97</f>
        <v xml:space="preserve"> - </v>
      </c>
      <c r="O634" s="527" t="str">
        <f>'27. rMCZ specific costs'!$S$97</f>
        <v xml:space="preserve"> - </v>
      </c>
      <c r="P634" s="527" t="str">
        <f>'27. rMCZ specific costs'!$S$97</f>
        <v xml:space="preserve"> - </v>
      </c>
      <c r="Q634" s="527" t="str">
        <f>'27. rMCZ specific costs'!$S$97</f>
        <v xml:space="preserve"> - </v>
      </c>
      <c r="R634" s="527" t="str">
        <f>'27. rMCZ specific costs'!$S$97</f>
        <v xml:space="preserve"> - </v>
      </c>
      <c r="S634" s="527" t="str">
        <f>'27. rMCZ specific costs'!$S$97</f>
        <v xml:space="preserve"> - </v>
      </c>
      <c r="T634" s="527" t="str">
        <f>'27. rMCZ specific costs'!$S$97</f>
        <v xml:space="preserve"> - </v>
      </c>
      <c r="U634" s="527" t="str">
        <f>'27. rMCZ specific costs'!$S$97</f>
        <v xml:space="preserve"> - </v>
      </c>
      <c r="V634" s="527" t="str">
        <f>'27. rMCZ specific costs'!$S$97</f>
        <v xml:space="preserve"> - </v>
      </c>
      <c r="W634" s="543">
        <f>SUM(C634:V634)</f>
        <v>0</v>
      </c>
      <c r="X634" s="528">
        <f>W634/20</f>
        <v>0</v>
      </c>
    </row>
    <row r="635" spans="1:24" s="358" customFormat="1">
      <c r="A635" s="126"/>
      <c r="B635" s="567" t="s">
        <v>144</v>
      </c>
      <c r="C635" s="549">
        <f t="shared" ref="C635:X635" si="178">SUM(C633:C634)</f>
        <v>0</v>
      </c>
      <c r="D635" s="549">
        <f t="shared" si="178"/>
        <v>0</v>
      </c>
      <c r="E635" s="549">
        <f t="shared" si="178"/>
        <v>0</v>
      </c>
      <c r="F635" s="549">
        <f t="shared" si="178"/>
        <v>0</v>
      </c>
      <c r="G635" s="549">
        <f t="shared" si="178"/>
        <v>0</v>
      </c>
      <c r="H635" s="549">
        <f t="shared" si="178"/>
        <v>0</v>
      </c>
      <c r="I635" s="549">
        <f t="shared" si="178"/>
        <v>0</v>
      </c>
      <c r="J635" s="549">
        <f t="shared" si="178"/>
        <v>0</v>
      </c>
      <c r="K635" s="549">
        <f t="shared" si="178"/>
        <v>0</v>
      </c>
      <c r="L635" s="549">
        <f t="shared" si="178"/>
        <v>0</v>
      </c>
      <c r="M635" s="549">
        <f t="shared" si="178"/>
        <v>0</v>
      </c>
      <c r="N635" s="549">
        <f t="shared" si="178"/>
        <v>0</v>
      </c>
      <c r="O635" s="549">
        <f t="shared" si="178"/>
        <v>0</v>
      </c>
      <c r="P635" s="549">
        <f t="shared" si="178"/>
        <v>0</v>
      </c>
      <c r="Q635" s="549">
        <f t="shared" si="178"/>
        <v>0</v>
      </c>
      <c r="R635" s="549">
        <f t="shared" si="178"/>
        <v>0</v>
      </c>
      <c r="S635" s="549">
        <f t="shared" si="178"/>
        <v>0</v>
      </c>
      <c r="T635" s="549">
        <f t="shared" si="178"/>
        <v>0</v>
      </c>
      <c r="U635" s="549">
        <f t="shared" si="178"/>
        <v>0</v>
      </c>
      <c r="V635" s="549">
        <f t="shared" si="178"/>
        <v>0</v>
      </c>
      <c r="W635" s="544">
        <f t="shared" si="178"/>
        <v>0</v>
      </c>
      <c r="X635" s="131">
        <f t="shared" si="178"/>
        <v>0</v>
      </c>
    </row>
    <row r="636" spans="1:24" s="358" customFormat="1">
      <c r="A636" s="129"/>
      <c r="B636" s="472" t="s">
        <v>146</v>
      </c>
      <c r="C636" s="530">
        <v>0.96618357487922713</v>
      </c>
      <c r="D636" s="530">
        <v>0.93351070036640305</v>
      </c>
      <c r="E636" s="530">
        <v>0.90194270566802237</v>
      </c>
      <c r="F636" s="530">
        <v>0.87144222769857238</v>
      </c>
      <c r="G636" s="530">
        <v>0.84197316685852419</v>
      </c>
      <c r="H636" s="530">
        <v>0.81350064430775282</v>
      </c>
      <c r="I636" s="530">
        <v>0.78599096068381913</v>
      </c>
      <c r="J636" s="530">
        <v>0.75941155621625056</v>
      </c>
      <c r="K636" s="530">
        <v>0.73373097218961414</v>
      </c>
      <c r="L636" s="530">
        <v>0.70891881370977217</v>
      </c>
      <c r="M636" s="530">
        <v>0.68494571372924851</v>
      </c>
      <c r="N636" s="530">
        <v>0.66178329828912896</v>
      </c>
      <c r="O636" s="530">
        <v>0.63940415293635666</v>
      </c>
      <c r="P636" s="530">
        <v>0.61778179027667302</v>
      </c>
      <c r="Q636" s="530">
        <v>0.59689061862480497</v>
      </c>
      <c r="R636" s="530">
        <v>0.57670591171478747</v>
      </c>
      <c r="S636" s="530">
        <v>0.55720377943457733</v>
      </c>
      <c r="T636" s="530">
        <v>0.53836113955031628</v>
      </c>
      <c r="U636" s="530">
        <v>0.52015569038677911</v>
      </c>
      <c r="V636" s="530">
        <v>0.50256588443167061</v>
      </c>
      <c r="W636" s="543"/>
      <c r="X636" s="531"/>
    </row>
    <row r="637" spans="1:24" s="358" customFormat="1">
      <c r="A637" s="135"/>
      <c r="B637" s="568" t="s">
        <v>1069</v>
      </c>
      <c r="C637" s="136">
        <f t="shared" ref="C637:V637" si="179">C636*C635</f>
        <v>0</v>
      </c>
      <c r="D637" s="136">
        <f t="shared" si="179"/>
        <v>0</v>
      </c>
      <c r="E637" s="136">
        <f t="shared" si="179"/>
        <v>0</v>
      </c>
      <c r="F637" s="136">
        <f t="shared" si="179"/>
        <v>0</v>
      </c>
      <c r="G637" s="136">
        <f t="shared" si="179"/>
        <v>0</v>
      </c>
      <c r="H637" s="136">
        <f t="shared" si="179"/>
        <v>0</v>
      </c>
      <c r="I637" s="136">
        <f t="shared" si="179"/>
        <v>0</v>
      </c>
      <c r="J637" s="136">
        <f t="shared" si="179"/>
        <v>0</v>
      </c>
      <c r="K637" s="136">
        <f t="shared" si="179"/>
        <v>0</v>
      </c>
      <c r="L637" s="136">
        <f t="shared" si="179"/>
        <v>0</v>
      </c>
      <c r="M637" s="136">
        <f t="shared" si="179"/>
        <v>0</v>
      </c>
      <c r="N637" s="136">
        <f t="shared" si="179"/>
        <v>0</v>
      </c>
      <c r="O637" s="136">
        <f t="shared" si="179"/>
        <v>0</v>
      </c>
      <c r="P637" s="136">
        <f t="shared" si="179"/>
        <v>0</v>
      </c>
      <c r="Q637" s="136">
        <f t="shared" si="179"/>
        <v>0</v>
      </c>
      <c r="R637" s="136">
        <f t="shared" si="179"/>
        <v>0</v>
      </c>
      <c r="S637" s="136">
        <f t="shared" si="179"/>
        <v>0</v>
      </c>
      <c r="T637" s="136">
        <f t="shared" si="179"/>
        <v>0</v>
      </c>
      <c r="U637" s="136">
        <f t="shared" si="179"/>
        <v>0</v>
      </c>
      <c r="V637" s="136">
        <f t="shared" si="179"/>
        <v>0</v>
      </c>
      <c r="W637" s="564">
        <f>SUM(C637:V637)</f>
        <v>0</v>
      </c>
      <c r="X637" s="137"/>
    </row>
    <row r="638" spans="1:24" s="358" customFormat="1">
      <c r="A638" s="129" t="s">
        <v>388</v>
      </c>
      <c r="B638" s="138"/>
      <c r="C638" s="132"/>
      <c r="D638" s="132"/>
      <c r="E638" s="132"/>
      <c r="F638" s="132"/>
      <c r="G638" s="132"/>
      <c r="H638" s="132"/>
      <c r="I638" s="132"/>
      <c r="J638" s="132"/>
      <c r="K638" s="132"/>
      <c r="L638" s="132"/>
      <c r="M638" s="132"/>
      <c r="N638" s="132"/>
      <c r="O638" s="132"/>
      <c r="P638" s="132"/>
      <c r="Q638" s="132"/>
      <c r="R638" s="132"/>
      <c r="S638" s="132"/>
      <c r="T638" s="132"/>
      <c r="U638" s="132"/>
      <c r="V638" s="132"/>
      <c r="W638" s="544"/>
      <c r="X638" s="131"/>
    </row>
    <row r="639" spans="1:24" s="358" customFormat="1">
      <c r="A639" s="536" t="s">
        <v>833</v>
      </c>
      <c r="B639" s="138"/>
      <c r="C639" s="132"/>
      <c r="D639" s="132"/>
      <c r="E639" s="132"/>
      <c r="F639" s="132"/>
      <c r="G639" s="132"/>
      <c r="H639" s="132"/>
      <c r="I639" s="132"/>
      <c r="J639" s="132"/>
      <c r="K639" s="132"/>
      <c r="L639" s="132"/>
      <c r="M639" s="132"/>
      <c r="N639" s="132"/>
      <c r="O639" s="132"/>
      <c r="P639" s="132"/>
      <c r="Q639" s="132"/>
      <c r="R639" s="132"/>
      <c r="S639" s="132"/>
      <c r="T639" s="132"/>
      <c r="U639" s="132"/>
      <c r="V639" s="132"/>
      <c r="W639" s="544"/>
      <c r="X639" s="131"/>
    </row>
    <row r="640" spans="1:24" s="358" customFormat="1">
      <c r="A640" s="126"/>
      <c r="B640" s="134" t="s">
        <v>207</v>
      </c>
      <c r="C640" s="527">
        <f>'27. rMCZ specific costs'!R101</f>
        <v>0</v>
      </c>
      <c r="D640" s="527">
        <v>0</v>
      </c>
      <c r="E640" s="527">
        <v>0</v>
      </c>
      <c r="F640" s="527">
        <v>0</v>
      </c>
      <c r="G640" s="527">
        <v>0</v>
      </c>
      <c r="H640" s="527">
        <v>0</v>
      </c>
      <c r="I640" s="527">
        <v>0</v>
      </c>
      <c r="J640" s="527">
        <v>0</v>
      </c>
      <c r="K640" s="527">
        <v>0</v>
      </c>
      <c r="L640" s="527">
        <v>0</v>
      </c>
      <c r="M640" s="527">
        <v>0</v>
      </c>
      <c r="N640" s="527">
        <v>0</v>
      </c>
      <c r="O640" s="527">
        <v>0</v>
      </c>
      <c r="P640" s="527">
        <v>0</v>
      </c>
      <c r="Q640" s="527">
        <v>0</v>
      </c>
      <c r="R640" s="527">
        <v>0</v>
      </c>
      <c r="S640" s="527">
        <v>0</v>
      </c>
      <c r="T640" s="527">
        <v>0</v>
      </c>
      <c r="U640" s="527">
        <v>0</v>
      </c>
      <c r="V640" s="527">
        <v>0</v>
      </c>
      <c r="W640" s="543">
        <f>SUM(C640:V640)</f>
        <v>0</v>
      </c>
      <c r="X640" s="528">
        <f>W640/20</f>
        <v>0</v>
      </c>
    </row>
    <row r="641" spans="1:24" s="358" customFormat="1">
      <c r="A641" s="126"/>
      <c r="B641" s="134" t="s">
        <v>208</v>
      </c>
      <c r="C641" s="527">
        <f>'27. rMCZ specific costs'!$S$101</f>
        <v>7.9824999999999993E-2</v>
      </c>
      <c r="D641" s="527">
        <f>'27. rMCZ specific costs'!$S$101</f>
        <v>7.9824999999999993E-2</v>
      </c>
      <c r="E641" s="527">
        <f>'27. rMCZ specific costs'!$S$101</f>
        <v>7.9824999999999993E-2</v>
      </c>
      <c r="F641" s="527">
        <f>'27. rMCZ specific costs'!$S$101</f>
        <v>7.9824999999999993E-2</v>
      </c>
      <c r="G641" s="527">
        <f>'27. rMCZ specific costs'!$S$101</f>
        <v>7.9824999999999993E-2</v>
      </c>
      <c r="H641" s="527">
        <f>'27. rMCZ specific costs'!$S$101</f>
        <v>7.9824999999999993E-2</v>
      </c>
      <c r="I641" s="527">
        <f>'27. rMCZ specific costs'!$S$101</f>
        <v>7.9824999999999993E-2</v>
      </c>
      <c r="J641" s="527">
        <f>'27. rMCZ specific costs'!$S$101</f>
        <v>7.9824999999999993E-2</v>
      </c>
      <c r="K641" s="527">
        <f>'27. rMCZ specific costs'!$S$101</f>
        <v>7.9824999999999993E-2</v>
      </c>
      <c r="L641" s="527">
        <f>'27. rMCZ specific costs'!$S$101</f>
        <v>7.9824999999999993E-2</v>
      </c>
      <c r="M641" s="527">
        <f>'27. rMCZ specific costs'!$S$101</f>
        <v>7.9824999999999993E-2</v>
      </c>
      <c r="N641" s="527">
        <f>'27. rMCZ specific costs'!$S$101</f>
        <v>7.9824999999999993E-2</v>
      </c>
      <c r="O641" s="527">
        <f>'27. rMCZ specific costs'!$S$101</f>
        <v>7.9824999999999993E-2</v>
      </c>
      <c r="P641" s="527">
        <f>'27. rMCZ specific costs'!$S$101</f>
        <v>7.9824999999999993E-2</v>
      </c>
      <c r="Q641" s="527">
        <f>'27. rMCZ specific costs'!$S$101</f>
        <v>7.9824999999999993E-2</v>
      </c>
      <c r="R641" s="527">
        <f>'27. rMCZ specific costs'!$S$101</f>
        <v>7.9824999999999993E-2</v>
      </c>
      <c r="S641" s="527">
        <f>'27. rMCZ specific costs'!$S$101</f>
        <v>7.9824999999999993E-2</v>
      </c>
      <c r="T641" s="527">
        <f>'27. rMCZ specific costs'!$S$101</f>
        <v>7.9824999999999993E-2</v>
      </c>
      <c r="U641" s="527">
        <f>'27. rMCZ specific costs'!$S$101</f>
        <v>7.9824999999999993E-2</v>
      </c>
      <c r="V641" s="527">
        <f>'27. rMCZ specific costs'!$S$101</f>
        <v>7.9824999999999993E-2</v>
      </c>
      <c r="W641" s="543">
        <f>SUM(C641:V641)</f>
        <v>1.5965000000000003</v>
      </c>
      <c r="X641" s="528">
        <f>W641/20</f>
        <v>7.9825000000000007E-2</v>
      </c>
    </row>
    <row r="642" spans="1:24" s="358" customFormat="1">
      <c r="A642" s="126"/>
      <c r="B642" s="567" t="s">
        <v>144</v>
      </c>
      <c r="C642" s="549">
        <f t="shared" ref="C642:X642" si="180">SUM(C640:C641)</f>
        <v>7.9824999999999993E-2</v>
      </c>
      <c r="D642" s="549">
        <f t="shared" si="180"/>
        <v>7.9824999999999993E-2</v>
      </c>
      <c r="E642" s="549">
        <f t="shared" si="180"/>
        <v>7.9824999999999993E-2</v>
      </c>
      <c r="F642" s="549">
        <f t="shared" si="180"/>
        <v>7.9824999999999993E-2</v>
      </c>
      <c r="G642" s="549">
        <f t="shared" si="180"/>
        <v>7.9824999999999993E-2</v>
      </c>
      <c r="H642" s="549">
        <f t="shared" si="180"/>
        <v>7.9824999999999993E-2</v>
      </c>
      <c r="I642" s="549">
        <f t="shared" si="180"/>
        <v>7.9824999999999993E-2</v>
      </c>
      <c r="J642" s="549">
        <f t="shared" si="180"/>
        <v>7.9824999999999993E-2</v>
      </c>
      <c r="K642" s="549">
        <f t="shared" si="180"/>
        <v>7.9824999999999993E-2</v>
      </c>
      <c r="L642" s="549">
        <f t="shared" si="180"/>
        <v>7.9824999999999993E-2</v>
      </c>
      <c r="M642" s="549">
        <f t="shared" si="180"/>
        <v>7.9824999999999993E-2</v>
      </c>
      <c r="N642" s="549">
        <f t="shared" si="180"/>
        <v>7.9824999999999993E-2</v>
      </c>
      <c r="O642" s="549">
        <f t="shared" si="180"/>
        <v>7.9824999999999993E-2</v>
      </c>
      <c r="P642" s="549">
        <f t="shared" si="180"/>
        <v>7.9824999999999993E-2</v>
      </c>
      <c r="Q642" s="549">
        <f t="shared" si="180"/>
        <v>7.9824999999999993E-2</v>
      </c>
      <c r="R642" s="549">
        <f t="shared" si="180"/>
        <v>7.9824999999999993E-2</v>
      </c>
      <c r="S642" s="549">
        <f t="shared" si="180"/>
        <v>7.9824999999999993E-2</v>
      </c>
      <c r="T642" s="549">
        <f t="shared" si="180"/>
        <v>7.9824999999999993E-2</v>
      </c>
      <c r="U642" s="549">
        <f t="shared" si="180"/>
        <v>7.9824999999999993E-2</v>
      </c>
      <c r="V642" s="549">
        <f t="shared" si="180"/>
        <v>7.9824999999999993E-2</v>
      </c>
      <c r="W642" s="544">
        <f t="shared" si="180"/>
        <v>1.5965000000000003</v>
      </c>
      <c r="X642" s="131">
        <f t="shared" si="180"/>
        <v>7.9825000000000007E-2</v>
      </c>
    </row>
    <row r="643" spans="1:24" s="358" customFormat="1">
      <c r="A643" s="129"/>
      <c r="B643" s="472" t="s">
        <v>146</v>
      </c>
      <c r="C643" s="530">
        <v>0.96618357487922713</v>
      </c>
      <c r="D643" s="530">
        <v>0.93351070036640305</v>
      </c>
      <c r="E643" s="530">
        <v>0.90194270566802237</v>
      </c>
      <c r="F643" s="530">
        <v>0.87144222769857238</v>
      </c>
      <c r="G643" s="530">
        <v>0.84197316685852419</v>
      </c>
      <c r="H643" s="530">
        <v>0.81350064430775282</v>
      </c>
      <c r="I643" s="530">
        <v>0.78599096068381913</v>
      </c>
      <c r="J643" s="530">
        <v>0.75941155621625056</v>
      </c>
      <c r="K643" s="530">
        <v>0.73373097218961414</v>
      </c>
      <c r="L643" s="530">
        <v>0.70891881370977217</v>
      </c>
      <c r="M643" s="530">
        <v>0.68494571372924851</v>
      </c>
      <c r="N643" s="530">
        <v>0.66178329828912896</v>
      </c>
      <c r="O643" s="530">
        <v>0.63940415293635666</v>
      </c>
      <c r="P643" s="530">
        <v>0.61778179027667302</v>
      </c>
      <c r="Q643" s="530">
        <v>0.59689061862480497</v>
      </c>
      <c r="R643" s="530">
        <v>0.57670591171478747</v>
      </c>
      <c r="S643" s="530">
        <v>0.55720377943457733</v>
      </c>
      <c r="T643" s="530">
        <v>0.53836113955031628</v>
      </c>
      <c r="U643" s="530">
        <v>0.52015569038677911</v>
      </c>
      <c r="V643" s="530">
        <v>0.50256588443167061</v>
      </c>
      <c r="W643" s="543"/>
      <c r="X643" s="531"/>
    </row>
    <row r="644" spans="1:24" s="358" customFormat="1">
      <c r="A644" s="135"/>
      <c r="B644" s="568" t="s">
        <v>1069</v>
      </c>
      <c r="C644" s="136">
        <f t="shared" ref="C644:V644" si="181">C643*C642</f>
        <v>7.7125603864734299E-2</v>
      </c>
      <c r="D644" s="136">
        <f t="shared" si="181"/>
        <v>7.4517491656748119E-2</v>
      </c>
      <c r="E644" s="136">
        <f t="shared" si="181"/>
        <v>7.1997576479949879E-2</v>
      </c>
      <c r="F644" s="136">
        <f t="shared" si="181"/>
        <v>6.9562875826038539E-2</v>
      </c>
      <c r="G644" s="136">
        <f t="shared" si="181"/>
        <v>6.7210508044481684E-2</v>
      </c>
      <c r="H644" s="136">
        <f t="shared" si="181"/>
        <v>6.4937688931866369E-2</v>
      </c>
      <c r="I644" s="136">
        <f t="shared" si="181"/>
        <v>6.2741728436585861E-2</v>
      </c>
      <c r="J644" s="136">
        <f t="shared" si="181"/>
        <v>6.0620027474962195E-2</v>
      </c>
      <c r="K644" s="136">
        <f t="shared" si="181"/>
        <v>5.8570074855035945E-2</v>
      </c>
      <c r="L644" s="136">
        <f t="shared" si="181"/>
        <v>5.6589444304382557E-2</v>
      </c>
      <c r="M644" s="136">
        <f t="shared" si="181"/>
        <v>5.4675791598437259E-2</v>
      </c>
      <c r="N644" s="136">
        <f t="shared" si="181"/>
        <v>5.2826851785929718E-2</v>
      </c>
      <c r="O644" s="136">
        <f t="shared" si="181"/>
        <v>5.1040436508144667E-2</v>
      </c>
      <c r="P644" s="136">
        <f t="shared" si="181"/>
        <v>4.9314431408835416E-2</v>
      </c>
      <c r="Q644" s="136">
        <f t="shared" si="181"/>
        <v>4.7646793631725054E-2</v>
      </c>
      <c r="R644" s="136">
        <f t="shared" si="181"/>
        <v>4.6035549402632908E-2</v>
      </c>
      <c r="S644" s="136">
        <f t="shared" si="181"/>
        <v>4.4478791693365133E-2</v>
      </c>
      <c r="T644" s="136">
        <f t="shared" si="181"/>
        <v>4.2974677964603997E-2</v>
      </c>
      <c r="U644" s="136">
        <f t="shared" si="181"/>
        <v>4.1521427985124641E-2</v>
      </c>
      <c r="V644" s="136">
        <f t="shared" si="181"/>
        <v>4.0117321724758105E-2</v>
      </c>
      <c r="W644" s="564">
        <f>SUM(C644:V644)</f>
        <v>1.1345050935783425</v>
      </c>
      <c r="X644" s="137"/>
    </row>
    <row r="645" spans="1:24" s="358" customFormat="1">
      <c r="A645" s="129" t="s">
        <v>388</v>
      </c>
      <c r="B645" s="138"/>
      <c r="C645" s="132"/>
      <c r="D645" s="132"/>
      <c r="E645" s="132"/>
      <c r="F645" s="132"/>
      <c r="G645" s="132"/>
      <c r="H645" s="132"/>
      <c r="I645" s="132"/>
      <c r="J645" s="132"/>
      <c r="K645" s="132"/>
      <c r="L645" s="132"/>
      <c r="M645" s="132"/>
      <c r="N645" s="132"/>
      <c r="O645" s="132"/>
      <c r="P645" s="132"/>
      <c r="Q645" s="132"/>
      <c r="R645" s="132"/>
      <c r="S645" s="132"/>
      <c r="T645" s="132"/>
      <c r="U645" s="132"/>
      <c r="V645" s="132"/>
      <c r="W645" s="544"/>
      <c r="X645" s="131"/>
    </row>
    <row r="646" spans="1:24" s="358" customFormat="1">
      <c r="A646" s="536" t="s">
        <v>834</v>
      </c>
      <c r="B646" s="138"/>
      <c r="C646" s="132"/>
      <c r="D646" s="132"/>
      <c r="E646" s="132"/>
      <c r="F646" s="132"/>
      <c r="G646" s="132"/>
      <c r="H646" s="132"/>
      <c r="I646" s="132"/>
      <c r="J646" s="132"/>
      <c r="K646" s="132"/>
      <c r="L646" s="132"/>
      <c r="M646" s="132"/>
      <c r="N646" s="132"/>
      <c r="O646" s="132"/>
      <c r="P646" s="132"/>
      <c r="Q646" s="132"/>
      <c r="R646" s="132"/>
      <c r="S646" s="132"/>
      <c r="T646" s="132"/>
      <c r="U646" s="132"/>
      <c r="V646" s="132"/>
      <c r="W646" s="544"/>
      <c r="X646" s="131"/>
    </row>
    <row r="647" spans="1:24" s="358" customFormat="1">
      <c r="A647" s="126"/>
      <c r="B647" s="134" t="s">
        <v>207</v>
      </c>
      <c r="C647" s="527">
        <f>'27. rMCZ specific costs'!R102</f>
        <v>0</v>
      </c>
      <c r="D647" s="527">
        <v>0</v>
      </c>
      <c r="E647" s="527">
        <v>0</v>
      </c>
      <c r="F647" s="527">
        <v>0</v>
      </c>
      <c r="G647" s="527">
        <v>0</v>
      </c>
      <c r="H647" s="527">
        <v>0</v>
      </c>
      <c r="I647" s="527">
        <v>0</v>
      </c>
      <c r="J647" s="527">
        <v>0</v>
      </c>
      <c r="K647" s="527">
        <v>0</v>
      </c>
      <c r="L647" s="527">
        <v>0</v>
      </c>
      <c r="M647" s="527">
        <v>0</v>
      </c>
      <c r="N647" s="527">
        <v>0</v>
      </c>
      <c r="O647" s="527">
        <v>0</v>
      </c>
      <c r="P647" s="527">
        <v>0</v>
      </c>
      <c r="Q647" s="527">
        <v>0</v>
      </c>
      <c r="R647" s="527">
        <v>0</v>
      </c>
      <c r="S647" s="527">
        <v>0</v>
      </c>
      <c r="T647" s="527">
        <v>0</v>
      </c>
      <c r="U647" s="527">
        <v>0</v>
      </c>
      <c r="V647" s="527">
        <v>0</v>
      </c>
      <c r="W647" s="543">
        <f>SUM(C647:V647)</f>
        <v>0</v>
      </c>
      <c r="X647" s="528">
        <f>W647/20</f>
        <v>0</v>
      </c>
    </row>
    <row r="648" spans="1:24" s="358" customFormat="1">
      <c r="A648" s="126"/>
      <c r="B648" s="134" t="s">
        <v>208</v>
      </c>
      <c r="C648" s="527">
        <f>'27. rMCZ specific costs'!$S$102</f>
        <v>7.9824999999999993E-2</v>
      </c>
      <c r="D648" s="527">
        <f>'27. rMCZ specific costs'!$S$102</f>
        <v>7.9824999999999993E-2</v>
      </c>
      <c r="E648" s="527">
        <f>'27. rMCZ specific costs'!$S$102</f>
        <v>7.9824999999999993E-2</v>
      </c>
      <c r="F648" s="527">
        <f>'27. rMCZ specific costs'!$S$102</f>
        <v>7.9824999999999993E-2</v>
      </c>
      <c r="G648" s="527">
        <f>'27. rMCZ specific costs'!$S$102</f>
        <v>7.9824999999999993E-2</v>
      </c>
      <c r="H648" s="527">
        <f>'27. rMCZ specific costs'!$S$102</f>
        <v>7.9824999999999993E-2</v>
      </c>
      <c r="I648" s="527">
        <f>'27. rMCZ specific costs'!$S$102</f>
        <v>7.9824999999999993E-2</v>
      </c>
      <c r="J648" s="527">
        <f>'27. rMCZ specific costs'!$S$102</f>
        <v>7.9824999999999993E-2</v>
      </c>
      <c r="K648" s="527">
        <f>'27. rMCZ specific costs'!$S$102</f>
        <v>7.9824999999999993E-2</v>
      </c>
      <c r="L648" s="527">
        <f>'27. rMCZ specific costs'!$S$102</f>
        <v>7.9824999999999993E-2</v>
      </c>
      <c r="M648" s="527">
        <f>'27. rMCZ specific costs'!$S$102</f>
        <v>7.9824999999999993E-2</v>
      </c>
      <c r="N648" s="527">
        <f>'27. rMCZ specific costs'!$S$102</f>
        <v>7.9824999999999993E-2</v>
      </c>
      <c r="O648" s="527">
        <f>'27. rMCZ specific costs'!$S$102</f>
        <v>7.9824999999999993E-2</v>
      </c>
      <c r="P648" s="527">
        <f>'27. rMCZ specific costs'!$S$102</f>
        <v>7.9824999999999993E-2</v>
      </c>
      <c r="Q648" s="527">
        <f>'27. rMCZ specific costs'!$S$102</f>
        <v>7.9824999999999993E-2</v>
      </c>
      <c r="R648" s="527">
        <f>'27. rMCZ specific costs'!$S$102</f>
        <v>7.9824999999999993E-2</v>
      </c>
      <c r="S648" s="527">
        <f>'27. rMCZ specific costs'!$S$102</f>
        <v>7.9824999999999993E-2</v>
      </c>
      <c r="T648" s="527">
        <f>'27. rMCZ specific costs'!$S$102</f>
        <v>7.9824999999999993E-2</v>
      </c>
      <c r="U648" s="527">
        <f>'27. rMCZ specific costs'!$S$102</f>
        <v>7.9824999999999993E-2</v>
      </c>
      <c r="V648" s="527">
        <f>'27. rMCZ specific costs'!$S$102</f>
        <v>7.9824999999999993E-2</v>
      </c>
      <c r="W648" s="543">
        <f>SUM(C648:V648)</f>
        <v>1.5965000000000003</v>
      </c>
      <c r="X648" s="528">
        <f>W648/20</f>
        <v>7.9825000000000007E-2</v>
      </c>
    </row>
    <row r="649" spans="1:24" s="358" customFormat="1">
      <c r="A649" s="126"/>
      <c r="B649" s="567" t="s">
        <v>144</v>
      </c>
      <c r="C649" s="549">
        <f t="shared" ref="C649:X649" si="182">SUM(C647:C648)</f>
        <v>7.9824999999999993E-2</v>
      </c>
      <c r="D649" s="549">
        <f t="shared" si="182"/>
        <v>7.9824999999999993E-2</v>
      </c>
      <c r="E649" s="549">
        <f t="shared" si="182"/>
        <v>7.9824999999999993E-2</v>
      </c>
      <c r="F649" s="549">
        <f t="shared" si="182"/>
        <v>7.9824999999999993E-2</v>
      </c>
      <c r="G649" s="549">
        <f t="shared" si="182"/>
        <v>7.9824999999999993E-2</v>
      </c>
      <c r="H649" s="549">
        <f t="shared" si="182"/>
        <v>7.9824999999999993E-2</v>
      </c>
      <c r="I649" s="549">
        <f t="shared" si="182"/>
        <v>7.9824999999999993E-2</v>
      </c>
      <c r="J649" s="549">
        <f t="shared" si="182"/>
        <v>7.9824999999999993E-2</v>
      </c>
      <c r="K649" s="549">
        <f t="shared" si="182"/>
        <v>7.9824999999999993E-2</v>
      </c>
      <c r="L649" s="549">
        <f t="shared" si="182"/>
        <v>7.9824999999999993E-2</v>
      </c>
      <c r="M649" s="549">
        <f t="shared" si="182"/>
        <v>7.9824999999999993E-2</v>
      </c>
      <c r="N649" s="549">
        <f t="shared" si="182"/>
        <v>7.9824999999999993E-2</v>
      </c>
      <c r="O649" s="549">
        <f t="shared" si="182"/>
        <v>7.9824999999999993E-2</v>
      </c>
      <c r="P649" s="549">
        <f t="shared" si="182"/>
        <v>7.9824999999999993E-2</v>
      </c>
      <c r="Q649" s="549">
        <f t="shared" si="182"/>
        <v>7.9824999999999993E-2</v>
      </c>
      <c r="R649" s="549">
        <f t="shared" si="182"/>
        <v>7.9824999999999993E-2</v>
      </c>
      <c r="S649" s="549">
        <f t="shared" si="182"/>
        <v>7.9824999999999993E-2</v>
      </c>
      <c r="T649" s="549">
        <f t="shared" si="182"/>
        <v>7.9824999999999993E-2</v>
      </c>
      <c r="U649" s="549">
        <f t="shared" si="182"/>
        <v>7.9824999999999993E-2</v>
      </c>
      <c r="V649" s="549">
        <f t="shared" si="182"/>
        <v>7.9824999999999993E-2</v>
      </c>
      <c r="W649" s="544">
        <f t="shared" si="182"/>
        <v>1.5965000000000003</v>
      </c>
      <c r="X649" s="131">
        <f t="shared" si="182"/>
        <v>7.9825000000000007E-2</v>
      </c>
    </row>
    <row r="650" spans="1:24" s="358" customFormat="1">
      <c r="A650" s="129"/>
      <c r="B650" s="472" t="s">
        <v>146</v>
      </c>
      <c r="C650" s="530">
        <v>0.96618357487922713</v>
      </c>
      <c r="D650" s="530">
        <v>0.93351070036640305</v>
      </c>
      <c r="E650" s="530">
        <v>0.90194270566802237</v>
      </c>
      <c r="F650" s="530">
        <v>0.87144222769857238</v>
      </c>
      <c r="G650" s="530">
        <v>0.84197316685852419</v>
      </c>
      <c r="H650" s="530">
        <v>0.81350064430775282</v>
      </c>
      <c r="I650" s="530">
        <v>0.78599096068381913</v>
      </c>
      <c r="J650" s="530">
        <v>0.75941155621625056</v>
      </c>
      <c r="K650" s="530">
        <v>0.73373097218961414</v>
      </c>
      <c r="L650" s="530">
        <v>0.70891881370977217</v>
      </c>
      <c r="M650" s="530">
        <v>0.68494571372924851</v>
      </c>
      <c r="N650" s="530">
        <v>0.66178329828912896</v>
      </c>
      <c r="O650" s="530">
        <v>0.63940415293635666</v>
      </c>
      <c r="P650" s="530">
        <v>0.61778179027667302</v>
      </c>
      <c r="Q650" s="530">
        <v>0.59689061862480497</v>
      </c>
      <c r="R650" s="530">
        <v>0.57670591171478747</v>
      </c>
      <c r="S650" s="530">
        <v>0.55720377943457733</v>
      </c>
      <c r="T650" s="530">
        <v>0.53836113955031628</v>
      </c>
      <c r="U650" s="530">
        <v>0.52015569038677911</v>
      </c>
      <c r="V650" s="530">
        <v>0.50256588443167061</v>
      </c>
      <c r="W650" s="543"/>
      <c r="X650" s="531"/>
    </row>
    <row r="651" spans="1:24" s="358" customFormat="1">
      <c r="A651" s="135"/>
      <c r="B651" s="568" t="s">
        <v>1069</v>
      </c>
      <c r="C651" s="136">
        <f t="shared" ref="C651:V651" si="183">C650*C649</f>
        <v>7.7125603864734299E-2</v>
      </c>
      <c r="D651" s="136">
        <f t="shared" si="183"/>
        <v>7.4517491656748119E-2</v>
      </c>
      <c r="E651" s="136">
        <f t="shared" si="183"/>
        <v>7.1997576479949879E-2</v>
      </c>
      <c r="F651" s="136">
        <f t="shared" si="183"/>
        <v>6.9562875826038539E-2</v>
      </c>
      <c r="G651" s="136">
        <f t="shared" si="183"/>
        <v>6.7210508044481684E-2</v>
      </c>
      <c r="H651" s="136">
        <f t="shared" si="183"/>
        <v>6.4937688931866369E-2</v>
      </c>
      <c r="I651" s="136">
        <f t="shared" si="183"/>
        <v>6.2741728436585861E-2</v>
      </c>
      <c r="J651" s="136">
        <f t="shared" si="183"/>
        <v>6.0620027474962195E-2</v>
      </c>
      <c r="K651" s="136">
        <f t="shared" si="183"/>
        <v>5.8570074855035945E-2</v>
      </c>
      <c r="L651" s="136">
        <f t="shared" si="183"/>
        <v>5.6589444304382557E-2</v>
      </c>
      <c r="M651" s="136">
        <f t="shared" si="183"/>
        <v>5.4675791598437259E-2</v>
      </c>
      <c r="N651" s="136">
        <f t="shared" si="183"/>
        <v>5.2826851785929718E-2</v>
      </c>
      <c r="O651" s="136">
        <f t="shared" si="183"/>
        <v>5.1040436508144667E-2</v>
      </c>
      <c r="P651" s="136">
        <f t="shared" si="183"/>
        <v>4.9314431408835416E-2</v>
      </c>
      <c r="Q651" s="136">
        <f t="shared" si="183"/>
        <v>4.7646793631725054E-2</v>
      </c>
      <c r="R651" s="136">
        <f t="shared" si="183"/>
        <v>4.6035549402632908E-2</v>
      </c>
      <c r="S651" s="136">
        <f t="shared" si="183"/>
        <v>4.4478791693365133E-2</v>
      </c>
      <c r="T651" s="136">
        <f t="shared" si="183"/>
        <v>4.2974677964603997E-2</v>
      </c>
      <c r="U651" s="136">
        <f t="shared" si="183"/>
        <v>4.1521427985124641E-2</v>
      </c>
      <c r="V651" s="136">
        <f t="shared" si="183"/>
        <v>4.0117321724758105E-2</v>
      </c>
      <c r="W651" s="564">
        <f>SUM(C651:V651)</f>
        <v>1.1345050935783425</v>
      </c>
      <c r="X651" s="137"/>
    </row>
    <row r="652" spans="1:24" s="358" customFormat="1">
      <c r="A652" s="129" t="s">
        <v>388</v>
      </c>
      <c r="B652" s="138"/>
      <c r="C652" s="132"/>
      <c r="D652" s="132"/>
      <c r="E652" s="132"/>
      <c r="F652" s="132"/>
      <c r="G652" s="132"/>
      <c r="H652" s="132"/>
      <c r="I652" s="132"/>
      <c r="J652" s="132"/>
      <c r="K652" s="132"/>
      <c r="L652" s="132"/>
      <c r="M652" s="132"/>
      <c r="N652" s="132"/>
      <c r="O652" s="132"/>
      <c r="P652" s="132"/>
      <c r="Q652" s="132"/>
      <c r="R652" s="132"/>
      <c r="S652" s="132"/>
      <c r="T652" s="132"/>
      <c r="U652" s="132"/>
      <c r="V652" s="132"/>
      <c r="W652" s="544"/>
      <c r="X652" s="131"/>
    </row>
    <row r="653" spans="1:24" s="358" customFormat="1">
      <c r="A653" s="70" t="s">
        <v>992</v>
      </c>
      <c r="B653" s="138"/>
      <c r="C653" s="132"/>
      <c r="D653" s="132"/>
      <c r="E653" s="132"/>
      <c r="F653" s="132"/>
      <c r="G653" s="132"/>
      <c r="H653" s="132"/>
      <c r="I653" s="132"/>
      <c r="J653" s="132"/>
      <c r="K653" s="132"/>
      <c r="L653" s="132"/>
      <c r="M653" s="132"/>
      <c r="N653" s="132"/>
      <c r="O653" s="132"/>
      <c r="P653" s="132"/>
      <c r="Q653" s="132"/>
      <c r="R653" s="132"/>
      <c r="S653" s="132"/>
      <c r="T653" s="132"/>
      <c r="U653" s="132"/>
      <c r="V653" s="132"/>
      <c r="W653" s="544"/>
      <c r="X653" s="131"/>
    </row>
    <row r="654" spans="1:24" s="358" customFormat="1">
      <c r="A654" s="126"/>
      <c r="B654" s="134" t="s">
        <v>207</v>
      </c>
      <c r="C654" s="527" t="str">
        <f>'27. rMCZ specific costs'!$R$103</f>
        <v xml:space="preserve"> - </v>
      </c>
      <c r="D654" s="527" t="str">
        <f>'27. rMCZ specific costs'!$R$103</f>
        <v xml:space="preserve"> - </v>
      </c>
      <c r="E654" s="527" t="str">
        <f>'27. rMCZ specific costs'!$R$103</f>
        <v xml:space="preserve"> - </v>
      </c>
      <c r="F654" s="527" t="str">
        <f>'27. rMCZ specific costs'!$R$103</f>
        <v xml:space="preserve"> - </v>
      </c>
      <c r="G654" s="527" t="str">
        <f>'27. rMCZ specific costs'!$R$103</f>
        <v xml:space="preserve"> - </v>
      </c>
      <c r="H654" s="527" t="str">
        <f>'27. rMCZ specific costs'!$R$103</f>
        <v xml:space="preserve"> - </v>
      </c>
      <c r="I654" s="527" t="str">
        <f>'27. rMCZ specific costs'!$R$103</f>
        <v xml:space="preserve"> - </v>
      </c>
      <c r="J654" s="527" t="str">
        <f>'27. rMCZ specific costs'!$R$103</f>
        <v xml:space="preserve"> - </v>
      </c>
      <c r="K654" s="527" t="str">
        <f>'27. rMCZ specific costs'!$R$103</f>
        <v xml:space="preserve"> - </v>
      </c>
      <c r="L654" s="527" t="str">
        <f>'27. rMCZ specific costs'!$R$103</f>
        <v xml:space="preserve"> - </v>
      </c>
      <c r="M654" s="527" t="str">
        <f>'27. rMCZ specific costs'!$R$103</f>
        <v xml:space="preserve"> - </v>
      </c>
      <c r="N654" s="527" t="str">
        <f>'27. rMCZ specific costs'!$R$103</f>
        <v xml:space="preserve"> - </v>
      </c>
      <c r="O654" s="527" t="str">
        <f>'27. rMCZ specific costs'!$R$103</f>
        <v xml:space="preserve"> - </v>
      </c>
      <c r="P654" s="527" t="str">
        <f>'27. rMCZ specific costs'!$R$103</f>
        <v xml:space="preserve"> - </v>
      </c>
      <c r="Q654" s="527" t="str">
        <f>'27. rMCZ specific costs'!$R$103</f>
        <v xml:space="preserve"> - </v>
      </c>
      <c r="R654" s="527" t="str">
        <f>'27. rMCZ specific costs'!$R$103</f>
        <v xml:space="preserve"> - </v>
      </c>
      <c r="S654" s="527" t="str">
        <f>'27. rMCZ specific costs'!$R$103</f>
        <v xml:space="preserve"> - </v>
      </c>
      <c r="T654" s="527" t="str">
        <f>'27. rMCZ specific costs'!$R$103</f>
        <v xml:space="preserve"> - </v>
      </c>
      <c r="U654" s="527" t="str">
        <f>'27. rMCZ specific costs'!$R$103</f>
        <v xml:space="preserve"> - </v>
      </c>
      <c r="V654" s="527" t="str">
        <f>'27. rMCZ specific costs'!$R$103</f>
        <v xml:space="preserve"> - </v>
      </c>
      <c r="W654" s="543">
        <f>SUM(C654:V654)</f>
        <v>0</v>
      </c>
      <c r="X654" s="528">
        <f>W654/20</f>
        <v>0</v>
      </c>
    </row>
    <row r="655" spans="1:24" s="358" customFormat="1">
      <c r="A655" s="126"/>
      <c r="B655" s="134" t="s">
        <v>208</v>
      </c>
      <c r="C655" s="527" t="str">
        <f>'27. rMCZ specific costs'!$S$103</f>
        <v xml:space="preserve"> - </v>
      </c>
      <c r="D655" s="527" t="str">
        <f>'27. rMCZ specific costs'!$S$103</f>
        <v xml:space="preserve"> - </v>
      </c>
      <c r="E655" s="527" t="str">
        <f>'27. rMCZ specific costs'!$S$103</f>
        <v xml:space="preserve"> - </v>
      </c>
      <c r="F655" s="527" t="str">
        <f>'27. rMCZ specific costs'!$S$103</f>
        <v xml:space="preserve"> - </v>
      </c>
      <c r="G655" s="527" t="str">
        <f>'27. rMCZ specific costs'!$S$103</f>
        <v xml:space="preserve"> - </v>
      </c>
      <c r="H655" s="527" t="str">
        <f>'27. rMCZ specific costs'!$S$103</f>
        <v xml:space="preserve"> - </v>
      </c>
      <c r="I655" s="527" t="str">
        <f>'27. rMCZ specific costs'!$S$103</f>
        <v xml:space="preserve"> - </v>
      </c>
      <c r="J655" s="527" t="str">
        <f>'27. rMCZ specific costs'!$S$103</f>
        <v xml:space="preserve"> - </v>
      </c>
      <c r="K655" s="527" t="str">
        <f>'27. rMCZ specific costs'!$S$103</f>
        <v xml:space="preserve"> - </v>
      </c>
      <c r="L655" s="527" t="str">
        <f>'27. rMCZ specific costs'!$S$103</f>
        <v xml:space="preserve"> - </v>
      </c>
      <c r="M655" s="527" t="str">
        <f>'27. rMCZ specific costs'!$S$103</f>
        <v xml:space="preserve"> - </v>
      </c>
      <c r="N655" s="527" t="str">
        <f>'27. rMCZ specific costs'!$S$103</f>
        <v xml:space="preserve"> - </v>
      </c>
      <c r="O655" s="527" t="str">
        <f>'27. rMCZ specific costs'!$S$103</f>
        <v xml:space="preserve"> - </v>
      </c>
      <c r="P655" s="527" t="str">
        <f>'27. rMCZ specific costs'!$S$103</f>
        <v xml:space="preserve"> - </v>
      </c>
      <c r="Q655" s="527" t="str">
        <f>'27. rMCZ specific costs'!$S$103</f>
        <v xml:space="preserve"> - </v>
      </c>
      <c r="R655" s="527" t="str">
        <f>'27. rMCZ specific costs'!$S$103</f>
        <v xml:space="preserve"> - </v>
      </c>
      <c r="S655" s="527" t="str">
        <f>'27. rMCZ specific costs'!$S$103</f>
        <v xml:space="preserve"> - </v>
      </c>
      <c r="T655" s="527" t="str">
        <f>'27. rMCZ specific costs'!$S$103</f>
        <v xml:space="preserve"> - </v>
      </c>
      <c r="U655" s="527" t="str">
        <f>'27. rMCZ specific costs'!$S$103</f>
        <v xml:space="preserve"> - </v>
      </c>
      <c r="V655" s="527" t="str">
        <f>'27. rMCZ specific costs'!$S$103</f>
        <v xml:space="preserve"> - </v>
      </c>
      <c r="W655" s="543">
        <f>SUM(C655:V655)</f>
        <v>0</v>
      </c>
      <c r="X655" s="528">
        <f>W655/20</f>
        <v>0</v>
      </c>
    </row>
    <row r="656" spans="1:24" s="358" customFormat="1">
      <c r="A656" s="126"/>
      <c r="B656" s="567" t="s">
        <v>144</v>
      </c>
      <c r="C656" s="549">
        <f t="shared" ref="C656:X656" si="184">SUM(C654:C655)</f>
        <v>0</v>
      </c>
      <c r="D656" s="549">
        <f t="shared" si="184"/>
        <v>0</v>
      </c>
      <c r="E656" s="549">
        <f t="shared" si="184"/>
        <v>0</v>
      </c>
      <c r="F656" s="549">
        <f t="shared" si="184"/>
        <v>0</v>
      </c>
      <c r="G656" s="549">
        <f t="shared" si="184"/>
        <v>0</v>
      </c>
      <c r="H656" s="549">
        <f t="shared" si="184"/>
        <v>0</v>
      </c>
      <c r="I656" s="549">
        <f t="shared" si="184"/>
        <v>0</v>
      </c>
      <c r="J656" s="549">
        <f t="shared" si="184"/>
        <v>0</v>
      </c>
      <c r="K656" s="549">
        <f t="shared" si="184"/>
        <v>0</v>
      </c>
      <c r="L656" s="549">
        <f t="shared" si="184"/>
        <v>0</v>
      </c>
      <c r="M656" s="549">
        <f t="shared" si="184"/>
        <v>0</v>
      </c>
      <c r="N656" s="549">
        <f t="shared" si="184"/>
        <v>0</v>
      </c>
      <c r="O656" s="549">
        <f t="shared" si="184"/>
        <v>0</v>
      </c>
      <c r="P656" s="549">
        <f t="shared" si="184"/>
        <v>0</v>
      </c>
      <c r="Q656" s="549">
        <f t="shared" si="184"/>
        <v>0</v>
      </c>
      <c r="R656" s="549">
        <f t="shared" si="184"/>
        <v>0</v>
      </c>
      <c r="S656" s="549">
        <f t="shared" si="184"/>
        <v>0</v>
      </c>
      <c r="T656" s="549">
        <f t="shared" si="184"/>
        <v>0</v>
      </c>
      <c r="U656" s="549">
        <f t="shared" si="184"/>
        <v>0</v>
      </c>
      <c r="V656" s="549">
        <f t="shared" si="184"/>
        <v>0</v>
      </c>
      <c r="W656" s="544">
        <f t="shared" si="184"/>
        <v>0</v>
      </c>
      <c r="X656" s="131">
        <f t="shared" si="184"/>
        <v>0</v>
      </c>
    </row>
    <row r="657" spans="1:24" s="358" customFormat="1">
      <c r="A657" s="129"/>
      <c r="B657" s="472" t="s">
        <v>146</v>
      </c>
      <c r="C657" s="530">
        <v>0.96618357487922713</v>
      </c>
      <c r="D657" s="530">
        <v>0.93351070036640305</v>
      </c>
      <c r="E657" s="530">
        <v>0.90194270566802237</v>
      </c>
      <c r="F657" s="530">
        <v>0.87144222769857238</v>
      </c>
      <c r="G657" s="530">
        <v>0.84197316685852419</v>
      </c>
      <c r="H657" s="530">
        <v>0.81350064430775282</v>
      </c>
      <c r="I657" s="530">
        <v>0.78599096068381913</v>
      </c>
      <c r="J657" s="530">
        <v>0.75941155621625056</v>
      </c>
      <c r="K657" s="530">
        <v>0.73373097218961414</v>
      </c>
      <c r="L657" s="530">
        <v>0.70891881370977217</v>
      </c>
      <c r="M657" s="530">
        <v>0.68494571372924851</v>
      </c>
      <c r="N657" s="530">
        <v>0.66178329828912896</v>
      </c>
      <c r="O657" s="530">
        <v>0.63940415293635666</v>
      </c>
      <c r="P657" s="530">
        <v>0.61778179027667302</v>
      </c>
      <c r="Q657" s="530">
        <v>0.59689061862480497</v>
      </c>
      <c r="R657" s="530">
        <v>0.57670591171478747</v>
      </c>
      <c r="S657" s="530">
        <v>0.55720377943457733</v>
      </c>
      <c r="T657" s="530">
        <v>0.53836113955031628</v>
      </c>
      <c r="U657" s="530">
        <v>0.52015569038677911</v>
      </c>
      <c r="V657" s="530">
        <v>0.50256588443167061</v>
      </c>
      <c r="W657" s="543"/>
      <c r="X657" s="531"/>
    </row>
    <row r="658" spans="1:24" s="358" customFormat="1">
      <c r="A658" s="135"/>
      <c r="B658" s="568" t="s">
        <v>1069</v>
      </c>
      <c r="C658" s="136">
        <f t="shared" ref="C658:V658" si="185">C657*C656</f>
        <v>0</v>
      </c>
      <c r="D658" s="136">
        <f t="shared" si="185"/>
        <v>0</v>
      </c>
      <c r="E658" s="136">
        <f t="shared" si="185"/>
        <v>0</v>
      </c>
      <c r="F658" s="136">
        <f t="shared" si="185"/>
        <v>0</v>
      </c>
      <c r="G658" s="136">
        <f t="shared" si="185"/>
        <v>0</v>
      </c>
      <c r="H658" s="136">
        <f t="shared" si="185"/>
        <v>0</v>
      </c>
      <c r="I658" s="136">
        <f t="shared" si="185"/>
        <v>0</v>
      </c>
      <c r="J658" s="136">
        <f t="shared" si="185"/>
        <v>0</v>
      </c>
      <c r="K658" s="136">
        <f t="shared" si="185"/>
        <v>0</v>
      </c>
      <c r="L658" s="136">
        <f t="shared" si="185"/>
        <v>0</v>
      </c>
      <c r="M658" s="136">
        <f t="shared" si="185"/>
        <v>0</v>
      </c>
      <c r="N658" s="136">
        <f t="shared" si="185"/>
        <v>0</v>
      </c>
      <c r="O658" s="136">
        <f t="shared" si="185"/>
        <v>0</v>
      </c>
      <c r="P658" s="136">
        <f t="shared" si="185"/>
        <v>0</v>
      </c>
      <c r="Q658" s="136">
        <f t="shared" si="185"/>
        <v>0</v>
      </c>
      <c r="R658" s="136">
        <f t="shared" si="185"/>
        <v>0</v>
      </c>
      <c r="S658" s="136">
        <f t="shared" si="185"/>
        <v>0</v>
      </c>
      <c r="T658" s="136">
        <f t="shared" si="185"/>
        <v>0</v>
      </c>
      <c r="U658" s="136">
        <f t="shared" si="185"/>
        <v>0</v>
      </c>
      <c r="V658" s="136">
        <f t="shared" si="185"/>
        <v>0</v>
      </c>
      <c r="W658" s="564">
        <f>SUM(C658:V658)</f>
        <v>0</v>
      </c>
      <c r="X658" s="137"/>
    </row>
    <row r="659" spans="1:24" s="358" customFormat="1">
      <c r="A659" s="129" t="s">
        <v>388</v>
      </c>
      <c r="B659" s="138"/>
      <c r="C659" s="132"/>
      <c r="D659" s="132"/>
      <c r="E659" s="132"/>
      <c r="F659" s="132"/>
      <c r="G659" s="132"/>
      <c r="H659" s="132"/>
      <c r="I659" s="132"/>
      <c r="J659" s="132"/>
      <c r="K659" s="132"/>
      <c r="L659" s="132"/>
      <c r="M659" s="132"/>
      <c r="N659" s="132"/>
      <c r="O659" s="132"/>
      <c r="P659" s="132"/>
      <c r="Q659" s="132"/>
      <c r="R659" s="132"/>
      <c r="S659" s="132"/>
      <c r="T659" s="132"/>
      <c r="U659" s="132"/>
      <c r="V659" s="132"/>
      <c r="W659" s="544"/>
      <c r="X659" s="131"/>
    </row>
    <row r="660" spans="1:24" s="358" customFormat="1">
      <c r="A660" s="536" t="s">
        <v>835</v>
      </c>
      <c r="B660" s="138"/>
      <c r="C660" s="132"/>
      <c r="D660" s="132"/>
      <c r="E660" s="132"/>
      <c r="F660" s="132"/>
      <c r="G660" s="132"/>
      <c r="H660" s="132"/>
      <c r="I660" s="132"/>
      <c r="J660" s="132"/>
      <c r="K660" s="132"/>
      <c r="L660" s="132"/>
      <c r="M660" s="132"/>
      <c r="N660" s="132"/>
      <c r="O660" s="132"/>
      <c r="P660" s="132"/>
      <c r="Q660" s="132"/>
      <c r="R660" s="132"/>
      <c r="S660" s="132"/>
      <c r="T660" s="132"/>
      <c r="U660" s="132"/>
      <c r="V660" s="132"/>
      <c r="W660" s="544"/>
      <c r="X660" s="131"/>
    </row>
    <row r="661" spans="1:24" s="358" customFormat="1">
      <c r="A661" s="126"/>
      <c r="B661" s="134" t="s">
        <v>207</v>
      </c>
      <c r="C661" s="527">
        <f>'27. rMCZ specific costs'!R104</f>
        <v>0</v>
      </c>
      <c r="D661" s="527">
        <v>0</v>
      </c>
      <c r="E661" s="527">
        <v>0</v>
      </c>
      <c r="F661" s="527">
        <v>0</v>
      </c>
      <c r="G661" s="527">
        <v>0</v>
      </c>
      <c r="H661" s="527">
        <v>0</v>
      </c>
      <c r="I661" s="527">
        <v>0</v>
      </c>
      <c r="J661" s="527">
        <v>0</v>
      </c>
      <c r="K661" s="527">
        <v>0</v>
      </c>
      <c r="L661" s="527">
        <v>0</v>
      </c>
      <c r="M661" s="527">
        <v>0</v>
      </c>
      <c r="N661" s="527">
        <v>0</v>
      </c>
      <c r="O661" s="527">
        <v>0</v>
      </c>
      <c r="P661" s="527">
        <v>0</v>
      </c>
      <c r="Q661" s="527">
        <v>0</v>
      </c>
      <c r="R661" s="527">
        <v>0</v>
      </c>
      <c r="S661" s="527">
        <v>0</v>
      </c>
      <c r="T661" s="527">
        <v>0</v>
      </c>
      <c r="U661" s="527">
        <v>0</v>
      </c>
      <c r="V661" s="527">
        <v>0</v>
      </c>
      <c r="W661" s="543">
        <f>SUM(C661:V661)</f>
        <v>0</v>
      </c>
      <c r="X661" s="528">
        <f>W661/20</f>
        <v>0</v>
      </c>
    </row>
    <row r="662" spans="1:24" s="358" customFormat="1">
      <c r="A662" s="126"/>
      <c r="B662" s="134" t="s">
        <v>208</v>
      </c>
      <c r="C662" s="527">
        <f>'27. rMCZ specific costs'!$S$104</f>
        <v>7.9824999999999993E-2</v>
      </c>
      <c r="D662" s="527">
        <f>'27. rMCZ specific costs'!$S$104</f>
        <v>7.9824999999999993E-2</v>
      </c>
      <c r="E662" s="527">
        <f>'27. rMCZ specific costs'!$S$104</f>
        <v>7.9824999999999993E-2</v>
      </c>
      <c r="F662" s="527">
        <f>'27. rMCZ specific costs'!$S$104</f>
        <v>7.9824999999999993E-2</v>
      </c>
      <c r="G662" s="527">
        <f>'27. rMCZ specific costs'!$S$104</f>
        <v>7.9824999999999993E-2</v>
      </c>
      <c r="H662" s="527">
        <f>'27. rMCZ specific costs'!$S$104</f>
        <v>7.9824999999999993E-2</v>
      </c>
      <c r="I662" s="527">
        <f>'27. rMCZ specific costs'!$S$104</f>
        <v>7.9824999999999993E-2</v>
      </c>
      <c r="J662" s="527">
        <f>'27. rMCZ specific costs'!$S$104</f>
        <v>7.9824999999999993E-2</v>
      </c>
      <c r="K662" s="527">
        <f>'27. rMCZ specific costs'!$S$104</f>
        <v>7.9824999999999993E-2</v>
      </c>
      <c r="L662" s="527">
        <f>'27. rMCZ specific costs'!$S$104</f>
        <v>7.9824999999999993E-2</v>
      </c>
      <c r="M662" s="527">
        <f>'27. rMCZ specific costs'!$S$104</f>
        <v>7.9824999999999993E-2</v>
      </c>
      <c r="N662" s="527">
        <f>'27. rMCZ specific costs'!$S$104</f>
        <v>7.9824999999999993E-2</v>
      </c>
      <c r="O662" s="527">
        <f>'27. rMCZ specific costs'!$S$104</f>
        <v>7.9824999999999993E-2</v>
      </c>
      <c r="P662" s="527">
        <f>'27. rMCZ specific costs'!$S$104</f>
        <v>7.9824999999999993E-2</v>
      </c>
      <c r="Q662" s="527">
        <f>'27. rMCZ specific costs'!$S$104</f>
        <v>7.9824999999999993E-2</v>
      </c>
      <c r="R662" s="527">
        <f>'27. rMCZ specific costs'!$S$104</f>
        <v>7.9824999999999993E-2</v>
      </c>
      <c r="S662" s="527">
        <f>'27. rMCZ specific costs'!$S$104</f>
        <v>7.9824999999999993E-2</v>
      </c>
      <c r="T662" s="527">
        <f>'27. rMCZ specific costs'!$S$104</f>
        <v>7.9824999999999993E-2</v>
      </c>
      <c r="U662" s="527">
        <f>'27. rMCZ specific costs'!$S$104</f>
        <v>7.9824999999999993E-2</v>
      </c>
      <c r="V662" s="527">
        <f>'27. rMCZ specific costs'!$S$104</f>
        <v>7.9824999999999993E-2</v>
      </c>
      <c r="W662" s="543">
        <f>SUM(C662:V662)</f>
        <v>1.5965000000000003</v>
      </c>
      <c r="X662" s="528">
        <f>W662/20</f>
        <v>7.9825000000000007E-2</v>
      </c>
    </row>
    <row r="663" spans="1:24" s="358" customFormat="1">
      <c r="A663" s="126"/>
      <c r="B663" s="567" t="s">
        <v>144</v>
      </c>
      <c r="C663" s="549">
        <f t="shared" ref="C663:X663" si="186">SUM(C661:C662)</f>
        <v>7.9824999999999993E-2</v>
      </c>
      <c r="D663" s="549">
        <f t="shared" si="186"/>
        <v>7.9824999999999993E-2</v>
      </c>
      <c r="E663" s="549">
        <f t="shared" si="186"/>
        <v>7.9824999999999993E-2</v>
      </c>
      <c r="F663" s="549">
        <f t="shared" si="186"/>
        <v>7.9824999999999993E-2</v>
      </c>
      <c r="G663" s="549">
        <f t="shared" si="186"/>
        <v>7.9824999999999993E-2</v>
      </c>
      <c r="H663" s="549">
        <f t="shared" si="186"/>
        <v>7.9824999999999993E-2</v>
      </c>
      <c r="I663" s="549">
        <f t="shared" si="186"/>
        <v>7.9824999999999993E-2</v>
      </c>
      <c r="J663" s="549">
        <f t="shared" si="186"/>
        <v>7.9824999999999993E-2</v>
      </c>
      <c r="K663" s="549">
        <f t="shared" si="186"/>
        <v>7.9824999999999993E-2</v>
      </c>
      <c r="L663" s="549">
        <f t="shared" si="186"/>
        <v>7.9824999999999993E-2</v>
      </c>
      <c r="M663" s="549">
        <f t="shared" si="186"/>
        <v>7.9824999999999993E-2</v>
      </c>
      <c r="N663" s="549">
        <f t="shared" si="186"/>
        <v>7.9824999999999993E-2</v>
      </c>
      <c r="O663" s="549">
        <f t="shared" si="186"/>
        <v>7.9824999999999993E-2</v>
      </c>
      <c r="P663" s="549">
        <f t="shared" si="186"/>
        <v>7.9824999999999993E-2</v>
      </c>
      <c r="Q663" s="549">
        <f t="shared" si="186"/>
        <v>7.9824999999999993E-2</v>
      </c>
      <c r="R663" s="549">
        <f t="shared" si="186"/>
        <v>7.9824999999999993E-2</v>
      </c>
      <c r="S663" s="549">
        <f t="shared" si="186"/>
        <v>7.9824999999999993E-2</v>
      </c>
      <c r="T663" s="549">
        <f t="shared" si="186"/>
        <v>7.9824999999999993E-2</v>
      </c>
      <c r="U663" s="549">
        <f t="shared" si="186"/>
        <v>7.9824999999999993E-2</v>
      </c>
      <c r="V663" s="549">
        <f t="shared" si="186"/>
        <v>7.9824999999999993E-2</v>
      </c>
      <c r="W663" s="544">
        <f t="shared" si="186"/>
        <v>1.5965000000000003</v>
      </c>
      <c r="X663" s="131">
        <f t="shared" si="186"/>
        <v>7.9825000000000007E-2</v>
      </c>
    </row>
    <row r="664" spans="1:24" s="358" customFormat="1">
      <c r="A664" s="129"/>
      <c r="B664" s="472" t="s">
        <v>146</v>
      </c>
      <c r="C664" s="530">
        <v>0.96618357487922713</v>
      </c>
      <c r="D664" s="530">
        <v>0.93351070036640305</v>
      </c>
      <c r="E664" s="530">
        <v>0.90194270566802237</v>
      </c>
      <c r="F664" s="530">
        <v>0.87144222769857238</v>
      </c>
      <c r="G664" s="530">
        <v>0.84197316685852419</v>
      </c>
      <c r="H664" s="530">
        <v>0.81350064430775282</v>
      </c>
      <c r="I664" s="530">
        <v>0.78599096068381913</v>
      </c>
      <c r="J664" s="530">
        <v>0.75941155621625056</v>
      </c>
      <c r="K664" s="530">
        <v>0.73373097218961414</v>
      </c>
      <c r="L664" s="530">
        <v>0.70891881370977217</v>
      </c>
      <c r="M664" s="530">
        <v>0.68494571372924851</v>
      </c>
      <c r="N664" s="530">
        <v>0.66178329828912896</v>
      </c>
      <c r="O664" s="530">
        <v>0.63940415293635666</v>
      </c>
      <c r="P664" s="530">
        <v>0.61778179027667302</v>
      </c>
      <c r="Q664" s="530">
        <v>0.59689061862480497</v>
      </c>
      <c r="R664" s="530">
        <v>0.57670591171478747</v>
      </c>
      <c r="S664" s="530">
        <v>0.55720377943457733</v>
      </c>
      <c r="T664" s="530">
        <v>0.53836113955031628</v>
      </c>
      <c r="U664" s="530">
        <v>0.52015569038677911</v>
      </c>
      <c r="V664" s="530">
        <v>0.50256588443167061</v>
      </c>
      <c r="W664" s="543"/>
      <c r="X664" s="531"/>
    </row>
    <row r="665" spans="1:24" s="358" customFormat="1">
      <c r="A665" s="135"/>
      <c r="B665" s="568" t="s">
        <v>1069</v>
      </c>
      <c r="C665" s="136">
        <f t="shared" ref="C665:V665" si="187">C664*C663</f>
        <v>7.7125603864734299E-2</v>
      </c>
      <c r="D665" s="136">
        <f t="shared" si="187"/>
        <v>7.4517491656748119E-2</v>
      </c>
      <c r="E665" s="136">
        <f t="shared" si="187"/>
        <v>7.1997576479949879E-2</v>
      </c>
      <c r="F665" s="136">
        <f t="shared" si="187"/>
        <v>6.9562875826038539E-2</v>
      </c>
      <c r="G665" s="136">
        <f t="shared" si="187"/>
        <v>6.7210508044481684E-2</v>
      </c>
      <c r="H665" s="136">
        <f t="shared" si="187"/>
        <v>6.4937688931866369E-2</v>
      </c>
      <c r="I665" s="136">
        <f t="shared" si="187"/>
        <v>6.2741728436585861E-2</v>
      </c>
      <c r="J665" s="136">
        <f t="shared" si="187"/>
        <v>6.0620027474962195E-2</v>
      </c>
      <c r="K665" s="136">
        <f t="shared" si="187"/>
        <v>5.8570074855035945E-2</v>
      </c>
      <c r="L665" s="136">
        <f t="shared" si="187"/>
        <v>5.6589444304382557E-2</v>
      </c>
      <c r="M665" s="136">
        <f t="shared" si="187"/>
        <v>5.4675791598437259E-2</v>
      </c>
      <c r="N665" s="136">
        <f t="shared" si="187"/>
        <v>5.2826851785929718E-2</v>
      </c>
      <c r="O665" s="136">
        <f t="shared" si="187"/>
        <v>5.1040436508144667E-2</v>
      </c>
      <c r="P665" s="136">
        <f t="shared" si="187"/>
        <v>4.9314431408835416E-2</v>
      </c>
      <c r="Q665" s="136">
        <f t="shared" si="187"/>
        <v>4.7646793631725054E-2</v>
      </c>
      <c r="R665" s="136">
        <f t="shared" si="187"/>
        <v>4.6035549402632908E-2</v>
      </c>
      <c r="S665" s="136">
        <f t="shared" si="187"/>
        <v>4.4478791693365133E-2</v>
      </c>
      <c r="T665" s="136">
        <f t="shared" si="187"/>
        <v>4.2974677964603997E-2</v>
      </c>
      <c r="U665" s="136">
        <f t="shared" si="187"/>
        <v>4.1521427985124641E-2</v>
      </c>
      <c r="V665" s="136">
        <f t="shared" si="187"/>
        <v>4.0117321724758105E-2</v>
      </c>
      <c r="W665" s="564">
        <f>SUM(C665:V665)</f>
        <v>1.1345050935783425</v>
      </c>
      <c r="X665" s="137"/>
    </row>
    <row r="666" spans="1:24" s="358" customFormat="1">
      <c r="A666" s="129" t="s">
        <v>388</v>
      </c>
      <c r="B666" s="138"/>
      <c r="C666" s="132"/>
      <c r="D666" s="132"/>
      <c r="E666" s="132"/>
      <c r="F666" s="132"/>
      <c r="G666" s="132"/>
      <c r="H666" s="132"/>
      <c r="I666" s="132"/>
      <c r="J666" s="132"/>
      <c r="K666" s="132"/>
      <c r="L666" s="132"/>
      <c r="M666" s="132"/>
      <c r="N666" s="132"/>
      <c r="O666" s="132"/>
      <c r="P666" s="132"/>
      <c r="Q666" s="132"/>
      <c r="R666" s="132"/>
      <c r="S666" s="132"/>
      <c r="T666" s="132"/>
      <c r="U666" s="132"/>
      <c r="V666" s="132"/>
      <c r="W666" s="544"/>
      <c r="X666" s="131"/>
    </row>
    <row r="667" spans="1:24" s="358" customFormat="1">
      <c r="A667" s="70" t="s">
        <v>991</v>
      </c>
      <c r="B667" s="138"/>
      <c r="C667" s="132"/>
      <c r="D667" s="132"/>
      <c r="E667" s="132"/>
      <c r="F667" s="132"/>
      <c r="G667" s="132"/>
      <c r="H667" s="132"/>
      <c r="I667" s="132"/>
      <c r="J667" s="132"/>
      <c r="K667" s="132"/>
      <c r="L667" s="132"/>
      <c r="M667" s="132"/>
      <c r="N667" s="132"/>
      <c r="O667" s="132"/>
      <c r="P667" s="132"/>
      <c r="Q667" s="132"/>
      <c r="R667" s="132"/>
      <c r="S667" s="132"/>
      <c r="T667" s="132"/>
      <c r="U667" s="132"/>
      <c r="V667" s="132"/>
      <c r="W667" s="544"/>
      <c r="X667" s="131"/>
    </row>
    <row r="668" spans="1:24" s="358" customFormat="1">
      <c r="A668" s="126"/>
      <c r="B668" s="134" t="s">
        <v>207</v>
      </c>
      <c r="C668" s="527" t="str">
        <f>'27. rMCZ specific costs'!$R$103</f>
        <v xml:space="preserve"> - </v>
      </c>
      <c r="D668" s="527" t="str">
        <f>'27. rMCZ specific costs'!$R$103</f>
        <v xml:space="preserve"> - </v>
      </c>
      <c r="E668" s="527" t="str">
        <f>'27. rMCZ specific costs'!$R$103</f>
        <v xml:space="preserve"> - </v>
      </c>
      <c r="F668" s="527" t="str">
        <f>'27. rMCZ specific costs'!$R$103</f>
        <v xml:space="preserve"> - </v>
      </c>
      <c r="G668" s="527" t="str">
        <f>'27. rMCZ specific costs'!$R$103</f>
        <v xml:space="preserve"> - </v>
      </c>
      <c r="H668" s="527" t="str">
        <f>'27. rMCZ specific costs'!$R$103</f>
        <v xml:space="preserve"> - </v>
      </c>
      <c r="I668" s="527" t="str">
        <f>'27. rMCZ specific costs'!$R$103</f>
        <v xml:space="preserve"> - </v>
      </c>
      <c r="J668" s="527" t="str">
        <f>'27. rMCZ specific costs'!$R$103</f>
        <v xml:space="preserve"> - </v>
      </c>
      <c r="K668" s="527" t="str">
        <f>'27. rMCZ specific costs'!$R$103</f>
        <v xml:space="preserve"> - </v>
      </c>
      <c r="L668" s="527" t="str">
        <f>'27. rMCZ specific costs'!$R$103</f>
        <v xml:space="preserve"> - </v>
      </c>
      <c r="M668" s="527" t="str">
        <f>'27. rMCZ specific costs'!$R$103</f>
        <v xml:space="preserve"> - </v>
      </c>
      <c r="N668" s="527" t="str">
        <f>'27. rMCZ specific costs'!$R$103</f>
        <v xml:space="preserve"> - </v>
      </c>
      <c r="O668" s="527" t="str">
        <f>'27. rMCZ specific costs'!$R$103</f>
        <v xml:space="preserve"> - </v>
      </c>
      <c r="P668" s="527" t="str">
        <f>'27. rMCZ specific costs'!$R$103</f>
        <v xml:space="preserve"> - </v>
      </c>
      <c r="Q668" s="527" t="str">
        <f>'27. rMCZ specific costs'!$R$103</f>
        <v xml:space="preserve"> - </v>
      </c>
      <c r="R668" s="527" t="str">
        <f>'27. rMCZ specific costs'!$R$103</f>
        <v xml:space="preserve"> - </v>
      </c>
      <c r="S668" s="527" t="str">
        <f>'27. rMCZ specific costs'!$R$103</f>
        <v xml:space="preserve"> - </v>
      </c>
      <c r="T668" s="527" t="str">
        <f>'27. rMCZ specific costs'!$R$103</f>
        <v xml:space="preserve"> - </v>
      </c>
      <c r="U668" s="527" t="str">
        <f>'27. rMCZ specific costs'!$R$103</f>
        <v xml:space="preserve"> - </v>
      </c>
      <c r="V668" s="527" t="str">
        <f>'27. rMCZ specific costs'!$R$103</f>
        <v xml:space="preserve"> - </v>
      </c>
      <c r="W668" s="543">
        <f>SUM(C668:V668)</f>
        <v>0</v>
      </c>
      <c r="X668" s="528">
        <f>W668/20</f>
        <v>0</v>
      </c>
    </row>
    <row r="669" spans="1:24" s="358" customFormat="1">
      <c r="A669" s="126"/>
      <c r="B669" s="134" t="s">
        <v>208</v>
      </c>
      <c r="C669" s="527" t="str">
        <f>'27. rMCZ specific costs'!$S$103</f>
        <v xml:space="preserve"> - </v>
      </c>
      <c r="D669" s="527" t="str">
        <f>'27. rMCZ specific costs'!$S$103</f>
        <v xml:space="preserve"> - </v>
      </c>
      <c r="E669" s="527" t="str">
        <f>'27. rMCZ specific costs'!$S$103</f>
        <v xml:space="preserve"> - </v>
      </c>
      <c r="F669" s="527" t="str">
        <f>'27. rMCZ specific costs'!$S$103</f>
        <v xml:space="preserve"> - </v>
      </c>
      <c r="G669" s="527" t="str">
        <f>'27. rMCZ specific costs'!$S$103</f>
        <v xml:space="preserve"> - </v>
      </c>
      <c r="H669" s="527" t="str">
        <f>'27. rMCZ specific costs'!$S$103</f>
        <v xml:space="preserve"> - </v>
      </c>
      <c r="I669" s="527" t="str">
        <f>'27. rMCZ specific costs'!$S$103</f>
        <v xml:space="preserve"> - </v>
      </c>
      <c r="J669" s="527" t="str">
        <f>'27. rMCZ specific costs'!$S$103</f>
        <v xml:space="preserve"> - </v>
      </c>
      <c r="K669" s="527" t="str">
        <f>'27. rMCZ specific costs'!$S$103</f>
        <v xml:space="preserve"> - </v>
      </c>
      <c r="L669" s="527" t="str">
        <f>'27. rMCZ specific costs'!$S$103</f>
        <v xml:space="preserve"> - </v>
      </c>
      <c r="M669" s="527" t="str">
        <f>'27. rMCZ specific costs'!$S$103</f>
        <v xml:space="preserve"> - </v>
      </c>
      <c r="N669" s="527" t="str">
        <f>'27. rMCZ specific costs'!$S$103</f>
        <v xml:space="preserve"> - </v>
      </c>
      <c r="O669" s="527" t="str">
        <f>'27. rMCZ specific costs'!$S$103</f>
        <v xml:space="preserve"> - </v>
      </c>
      <c r="P669" s="527" t="str">
        <f>'27. rMCZ specific costs'!$S$103</f>
        <v xml:space="preserve"> - </v>
      </c>
      <c r="Q669" s="527" t="str">
        <f>'27. rMCZ specific costs'!$S$103</f>
        <v xml:space="preserve"> - </v>
      </c>
      <c r="R669" s="527" t="str">
        <f>'27. rMCZ specific costs'!$S$103</f>
        <v xml:space="preserve"> - </v>
      </c>
      <c r="S669" s="527" t="str">
        <f>'27. rMCZ specific costs'!$S$103</f>
        <v xml:space="preserve"> - </v>
      </c>
      <c r="T669" s="527" t="str">
        <f>'27. rMCZ specific costs'!$S$103</f>
        <v xml:space="preserve"> - </v>
      </c>
      <c r="U669" s="527" t="str">
        <f>'27. rMCZ specific costs'!$S$103</f>
        <v xml:space="preserve"> - </v>
      </c>
      <c r="V669" s="527" t="str">
        <f>'27. rMCZ specific costs'!$S$103</f>
        <v xml:space="preserve"> - </v>
      </c>
      <c r="W669" s="543">
        <f>SUM(C669:V669)</f>
        <v>0</v>
      </c>
      <c r="X669" s="528">
        <f>W669/20</f>
        <v>0</v>
      </c>
    </row>
    <row r="670" spans="1:24" s="358" customFormat="1">
      <c r="A670" s="126"/>
      <c r="B670" s="567" t="s">
        <v>144</v>
      </c>
      <c r="C670" s="549">
        <f t="shared" ref="C670:X670" si="188">SUM(C668:C669)</f>
        <v>0</v>
      </c>
      <c r="D670" s="549">
        <f t="shared" si="188"/>
        <v>0</v>
      </c>
      <c r="E670" s="549">
        <f t="shared" si="188"/>
        <v>0</v>
      </c>
      <c r="F670" s="549">
        <f t="shared" si="188"/>
        <v>0</v>
      </c>
      <c r="G670" s="549">
        <f t="shared" si="188"/>
        <v>0</v>
      </c>
      <c r="H670" s="549">
        <f t="shared" si="188"/>
        <v>0</v>
      </c>
      <c r="I670" s="549">
        <f t="shared" si="188"/>
        <v>0</v>
      </c>
      <c r="J670" s="549">
        <f t="shared" si="188"/>
        <v>0</v>
      </c>
      <c r="K670" s="549">
        <f t="shared" si="188"/>
        <v>0</v>
      </c>
      <c r="L670" s="549">
        <f t="shared" si="188"/>
        <v>0</v>
      </c>
      <c r="M670" s="549">
        <f t="shared" si="188"/>
        <v>0</v>
      </c>
      <c r="N670" s="549">
        <f t="shared" si="188"/>
        <v>0</v>
      </c>
      <c r="O670" s="549">
        <f t="shared" si="188"/>
        <v>0</v>
      </c>
      <c r="P670" s="549">
        <f t="shared" si="188"/>
        <v>0</v>
      </c>
      <c r="Q670" s="549">
        <f t="shared" si="188"/>
        <v>0</v>
      </c>
      <c r="R670" s="549">
        <f t="shared" si="188"/>
        <v>0</v>
      </c>
      <c r="S670" s="549">
        <f t="shared" si="188"/>
        <v>0</v>
      </c>
      <c r="T670" s="549">
        <f t="shared" si="188"/>
        <v>0</v>
      </c>
      <c r="U670" s="549">
        <f t="shared" si="188"/>
        <v>0</v>
      </c>
      <c r="V670" s="549">
        <f t="shared" si="188"/>
        <v>0</v>
      </c>
      <c r="W670" s="544">
        <f t="shared" si="188"/>
        <v>0</v>
      </c>
      <c r="X670" s="131">
        <f t="shared" si="188"/>
        <v>0</v>
      </c>
    </row>
    <row r="671" spans="1:24" s="358" customFormat="1">
      <c r="A671" s="129"/>
      <c r="B671" s="472" t="s">
        <v>146</v>
      </c>
      <c r="C671" s="530">
        <v>0.96618357487922713</v>
      </c>
      <c r="D671" s="530">
        <v>0.93351070036640305</v>
      </c>
      <c r="E671" s="530">
        <v>0.90194270566802237</v>
      </c>
      <c r="F671" s="530">
        <v>0.87144222769857238</v>
      </c>
      <c r="G671" s="530">
        <v>0.84197316685852419</v>
      </c>
      <c r="H671" s="530">
        <v>0.81350064430775282</v>
      </c>
      <c r="I671" s="530">
        <v>0.78599096068381913</v>
      </c>
      <c r="J671" s="530">
        <v>0.75941155621625056</v>
      </c>
      <c r="K671" s="530">
        <v>0.73373097218961414</v>
      </c>
      <c r="L671" s="530">
        <v>0.70891881370977217</v>
      </c>
      <c r="M671" s="530">
        <v>0.68494571372924851</v>
      </c>
      <c r="N671" s="530">
        <v>0.66178329828912896</v>
      </c>
      <c r="O671" s="530">
        <v>0.63940415293635666</v>
      </c>
      <c r="P671" s="530">
        <v>0.61778179027667302</v>
      </c>
      <c r="Q671" s="530">
        <v>0.59689061862480497</v>
      </c>
      <c r="R671" s="530">
        <v>0.57670591171478747</v>
      </c>
      <c r="S671" s="530">
        <v>0.55720377943457733</v>
      </c>
      <c r="T671" s="530">
        <v>0.53836113955031628</v>
      </c>
      <c r="U671" s="530">
        <v>0.52015569038677911</v>
      </c>
      <c r="V671" s="530">
        <v>0.50256588443167061</v>
      </c>
      <c r="W671" s="543"/>
      <c r="X671" s="531"/>
    </row>
    <row r="672" spans="1:24" s="358" customFormat="1">
      <c r="A672" s="135"/>
      <c r="B672" s="568" t="s">
        <v>1069</v>
      </c>
      <c r="C672" s="136">
        <f t="shared" ref="C672:V672" si="189">C671*C670</f>
        <v>0</v>
      </c>
      <c r="D672" s="136">
        <f t="shared" si="189"/>
        <v>0</v>
      </c>
      <c r="E672" s="136">
        <f t="shared" si="189"/>
        <v>0</v>
      </c>
      <c r="F672" s="136">
        <f t="shared" si="189"/>
        <v>0</v>
      </c>
      <c r="G672" s="136">
        <f t="shared" si="189"/>
        <v>0</v>
      </c>
      <c r="H672" s="136">
        <f t="shared" si="189"/>
        <v>0</v>
      </c>
      <c r="I672" s="136">
        <f t="shared" si="189"/>
        <v>0</v>
      </c>
      <c r="J672" s="136">
        <f t="shared" si="189"/>
        <v>0</v>
      </c>
      <c r="K672" s="136">
        <f t="shared" si="189"/>
        <v>0</v>
      </c>
      <c r="L672" s="136">
        <f t="shared" si="189"/>
        <v>0</v>
      </c>
      <c r="M672" s="136">
        <f t="shared" si="189"/>
        <v>0</v>
      </c>
      <c r="N672" s="136">
        <f t="shared" si="189"/>
        <v>0</v>
      </c>
      <c r="O672" s="136">
        <f t="shared" si="189"/>
        <v>0</v>
      </c>
      <c r="P672" s="136">
        <f t="shared" si="189"/>
        <v>0</v>
      </c>
      <c r="Q672" s="136">
        <f t="shared" si="189"/>
        <v>0</v>
      </c>
      <c r="R672" s="136">
        <f t="shared" si="189"/>
        <v>0</v>
      </c>
      <c r="S672" s="136">
        <f t="shared" si="189"/>
        <v>0</v>
      </c>
      <c r="T672" s="136">
        <f t="shared" si="189"/>
        <v>0</v>
      </c>
      <c r="U672" s="136">
        <f t="shared" si="189"/>
        <v>0</v>
      </c>
      <c r="V672" s="136">
        <f t="shared" si="189"/>
        <v>0</v>
      </c>
      <c r="W672" s="564">
        <f>SUM(C672:V672)</f>
        <v>0</v>
      </c>
      <c r="X672" s="137"/>
    </row>
    <row r="673" spans="1:24" s="358" customFormat="1">
      <c r="A673" s="129" t="s">
        <v>388</v>
      </c>
      <c r="B673" s="138"/>
      <c r="C673" s="132"/>
      <c r="D673" s="132"/>
      <c r="E673" s="132"/>
      <c r="F673" s="132"/>
      <c r="G673" s="132"/>
      <c r="H673" s="132"/>
      <c r="I673" s="132"/>
      <c r="J673" s="132"/>
      <c r="K673" s="132"/>
      <c r="L673" s="132"/>
      <c r="M673" s="132"/>
      <c r="N673" s="132"/>
      <c r="O673" s="132"/>
      <c r="P673" s="132"/>
      <c r="Q673" s="132"/>
      <c r="R673" s="132"/>
      <c r="S673" s="132"/>
      <c r="T673" s="132"/>
      <c r="U673" s="132"/>
      <c r="V673" s="132"/>
      <c r="W673" s="544"/>
      <c r="X673" s="131"/>
    </row>
    <row r="674" spans="1:24" s="358" customFormat="1">
      <c r="A674" s="70" t="s">
        <v>990</v>
      </c>
      <c r="B674" s="138"/>
      <c r="C674" s="132"/>
      <c r="D674" s="132"/>
      <c r="E674" s="132"/>
      <c r="F674" s="132"/>
      <c r="G674" s="132"/>
      <c r="H674" s="132"/>
      <c r="I674" s="132"/>
      <c r="J674" s="132"/>
      <c r="K674" s="132"/>
      <c r="L674" s="132"/>
      <c r="M674" s="132"/>
      <c r="N674" s="132"/>
      <c r="O674" s="132"/>
      <c r="P674" s="132"/>
      <c r="Q674" s="132"/>
      <c r="R674" s="132"/>
      <c r="S674" s="132"/>
      <c r="T674" s="132"/>
      <c r="U674" s="132"/>
      <c r="V674" s="132"/>
      <c r="W674" s="544"/>
      <c r="X674" s="131"/>
    </row>
    <row r="675" spans="1:24" s="358" customFormat="1">
      <c r="A675" s="126"/>
      <c r="B675" s="134" t="s">
        <v>207</v>
      </c>
      <c r="C675" s="527" t="str">
        <f>'27. rMCZ specific costs'!$R$103</f>
        <v xml:space="preserve"> - </v>
      </c>
      <c r="D675" s="527" t="str">
        <f>'27. rMCZ specific costs'!$R$103</f>
        <v xml:space="preserve"> - </v>
      </c>
      <c r="E675" s="527" t="str">
        <f>'27. rMCZ specific costs'!$R$103</f>
        <v xml:space="preserve"> - </v>
      </c>
      <c r="F675" s="527" t="str">
        <f>'27. rMCZ specific costs'!$R$103</f>
        <v xml:space="preserve"> - </v>
      </c>
      <c r="G675" s="527" t="str">
        <f>'27. rMCZ specific costs'!$R$103</f>
        <v xml:space="preserve"> - </v>
      </c>
      <c r="H675" s="527" t="str">
        <f>'27. rMCZ specific costs'!$R$103</f>
        <v xml:space="preserve"> - </v>
      </c>
      <c r="I675" s="527" t="str">
        <f>'27. rMCZ specific costs'!$R$103</f>
        <v xml:space="preserve"> - </v>
      </c>
      <c r="J675" s="527" t="str">
        <f>'27. rMCZ specific costs'!$R$103</f>
        <v xml:space="preserve"> - </v>
      </c>
      <c r="K675" s="527" t="str">
        <f>'27. rMCZ specific costs'!$R$103</f>
        <v xml:space="preserve"> - </v>
      </c>
      <c r="L675" s="527" t="str">
        <f>'27. rMCZ specific costs'!$R$103</f>
        <v xml:space="preserve"> - </v>
      </c>
      <c r="M675" s="527" t="str">
        <f>'27. rMCZ specific costs'!$R$103</f>
        <v xml:space="preserve"> - </v>
      </c>
      <c r="N675" s="527" t="str">
        <f>'27. rMCZ specific costs'!$R$103</f>
        <v xml:space="preserve"> - </v>
      </c>
      <c r="O675" s="527" t="str">
        <f>'27. rMCZ specific costs'!$R$103</f>
        <v xml:space="preserve"> - </v>
      </c>
      <c r="P675" s="527" t="str">
        <f>'27. rMCZ specific costs'!$R$103</f>
        <v xml:space="preserve"> - </v>
      </c>
      <c r="Q675" s="527" t="str">
        <f>'27. rMCZ specific costs'!$R$103</f>
        <v xml:space="preserve"> - </v>
      </c>
      <c r="R675" s="527" t="str">
        <f>'27. rMCZ specific costs'!$R$103</f>
        <v xml:space="preserve"> - </v>
      </c>
      <c r="S675" s="527" t="str">
        <f>'27. rMCZ specific costs'!$R$103</f>
        <v xml:space="preserve"> - </v>
      </c>
      <c r="T675" s="527" t="str">
        <f>'27. rMCZ specific costs'!$R$103</f>
        <v xml:space="preserve"> - </v>
      </c>
      <c r="U675" s="527" t="str">
        <f>'27. rMCZ specific costs'!$R$103</f>
        <v xml:space="preserve"> - </v>
      </c>
      <c r="V675" s="527" t="str">
        <f>'27. rMCZ specific costs'!$R$103</f>
        <v xml:space="preserve"> - </v>
      </c>
      <c r="W675" s="543">
        <f>SUM(C675:V675)</f>
        <v>0</v>
      </c>
      <c r="X675" s="528">
        <f>W675/20</f>
        <v>0</v>
      </c>
    </row>
    <row r="676" spans="1:24" s="358" customFormat="1">
      <c r="A676" s="126"/>
      <c r="B676" s="134" t="s">
        <v>208</v>
      </c>
      <c r="C676" s="527" t="str">
        <f>'27. rMCZ specific costs'!$S$103</f>
        <v xml:space="preserve"> - </v>
      </c>
      <c r="D676" s="527" t="str">
        <f>'27. rMCZ specific costs'!$S$103</f>
        <v xml:space="preserve"> - </v>
      </c>
      <c r="E676" s="527" t="str">
        <f>'27. rMCZ specific costs'!$S$103</f>
        <v xml:space="preserve"> - </v>
      </c>
      <c r="F676" s="527" t="str">
        <f>'27. rMCZ specific costs'!$S$103</f>
        <v xml:space="preserve"> - </v>
      </c>
      <c r="G676" s="527" t="str">
        <f>'27. rMCZ specific costs'!$S$103</f>
        <v xml:space="preserve"> - </v>
      </c>
      <c r="H676" s="527" t="str">
        <f>'27. rMCZ specific costs'!$S$103</f>
        <v xml:space="preserve"> - </v>
      </c>
      <c r="I676" s="527" t="str">
        <f>'27. rMCZ specific costs'!$S$103</f>
        <v xml:space="preserve"> - </v>
      </c>
      <c r="J676" s="527" t="str">
        <f>'27. rMCZ specific costs'!$S$103</f>
        <v xml:space="preserve"> - </v>
      </c>
      <c r="K676" s="527" t="str">
        <f>'27. rMCZ specific costs'!$S$103</f>
        <v xml:space="preserve"> - </v>
      </c>
      <c r="L676" s="527" t="str">
        <f>'27. rMCZ specific costs'!$S$103</f>
        <v xml:space="preserve"> - </v>
      </c>
      <c r="M676" s="527" t="str">
        <f>'27. rMCZ specific costs'!$S$103</f>
        <v xml:space="preserve"> - </v>
      </c>
      <c r="N676" s="527" t="str">
        <f>'27. rMCZ specific costs'!$S$103</f>
        <v xml:space="preserve"> - </v>
      </c>
      <c r="O676" s="527" t="str">
        <f>'27. rMCZ specific costs'!$S$103</f>
        <v xml:space="preserve"> - </v>
      </c>
      <c r="P676" s="527" t="str">
        <f>'27. rMCZ specific costs'!$S$103</f>
        <v xml:space="preserve"> - </v>
      </c>
      <c r="Q676" s="527" t="str">
        <f>'27. rMCZ specific costs'!$S$103</f>
        <v xml:space="preserve"> - </v>
      </c>
      <c r="R676" s="527" t="str">
        <f>'27. rMCZ specific costs'!$S$103</f>
        <v xml:space="preserve"> - </v>
      </c>
      <c r="S676" s="527" t="str">
        <f>'27. rMCZ specific costs'!$S$103</f>
        <v xml:space="preserve"> - </v>
      </c>
      <c r="T676" s="527" t="str">
        <f>'27. rMCZ specific costs'!$S$103</f>
        <v xml:space="preserve"> - </v>
      </c>
      <c r="U676" s="527" t="str">
        <f>'27. rMCZ specific costs'!$S$103</f>
        <v xml:space="preserve"> - </v>
      </c>
      <c r="V676" s="527" t="str">
        <f>'27. rMCZ specific costs'!$S$103</f>
        <v xml:space="preserve"> - </v>
      </c>
      <c r="W676" s="543">
        <f>SUM(C676:V676)</f>
        <v>0</v>
      </c>
      <c r="X676" s="528">
        <f>W676/20</f>
        <v>0</v>
      </c>
    </row>
    <row r="677" spans="1:24" s="358" customFormat="1">
      <c r="A677" s="126"/>
      <c r="B677" s="567" t="s">
        <v>144</v>
      </c>
      <c r="C677" s="549">
        <f t="shared" ref="C677:X677" si="190">SUM(C675:C676)</f>
        <v>0</v>
      </c>
      <c r="D677" s="549">
        <f t="shared" si="190"/>
        <v>0</v>
      </c>
      <c r="E677" s="549">
        <f t="shared" si="190"/>
        <v>0</v>
      </c>
      <c r="F677" s="549">
        <f t="shared" si="190"/>
        <v>0</v>
      </c>
      <c r="G677" s="549">
        <f t="shared" si="190"/>
        <v>0</v>
      </c>
      <c r="H677" s="549">
        <f t="shared" si="190"/>
        <v>0</v>
      </c>
      <c r="I677" s="549">
        <f t="shared" si="190"/>
        <v>0</v>
      </c>
      <c r="J677" s="549">
        <f t="shared" si="190"/>
        <v>0</v>
      </c>
      <c r="K677" s="549">
        <f t="shared" si="190"/>
        <v>0</v>
      </c>
      <c r="L677" s="549">
        <f t="shared" si="190"/>
        <v>0</v>
      </c>
      <c r="M677" s="549">
        <f t="shared" si="190"/>
        <v>0</v>
      </c>
      <c r="N677" s="549">
        <f t="shared" si="190"/>
        <v>0</v>
      </c>
      <c r="O677" s="549">
        <f t="shared" si="190"/>
        <v>0</v>
      </c>
      <c r="P677" s="549">
        <f t="shared" si="190"/>
        <v>0</v>
      </c>
      <c r="Q677" s="549">
        <f t="shared" si="190"/>
        <v>0</v>
      </c>
      <c r="R677" s="549">
        <f t="shared" si="190"/>
        <v>0</v>
      </c>
      <c r="S677" s="549">
        <f t="shared" si="190"/>
        <v>0</v>
      </c>
      <c r="T677" s="549">
        <f t="shared" si="190"/>
        <v>0</v>
      </c>
      <c r="U677" s="549">
        <f t="shared" si="190"/>
        <v>0</v>
      </c>
      <c r="V677" s="549">
        <f t="shared" si="190"/>
        <v>0</v>
      </c>
      <c r="W677" s="544">
        <f t="shared" si="190"/>
        <v>0</v>
      </c>
      <c r="X677" s="131">
        <f t="shared" si="190"/>
        <v>0</v>
      </c>
    </row>
    <row r="678" spans="1:24" s="358" customFormat="1">
      <c r="A678" s="129"/>
      <c r="B678" s="472" t="s">
        <v>146</v>
      </c>
      <c r="C678" s="530">
        <v>0.96618357487922713</v>
      </c>
      <c r="D678" s="530">
        <v>0.93351070036640305</v>
      </c>
      <c r="E678" s="530">
        <v>0.90194270566802237</v>
      </c>
      <c r="F678" s="530">
        <v>0.87144222769857238</v>
      </c>
      <c r="G678" s="530">
        <v>0.84197316685852419</v>
      </c>
      <c r="H678" s="530">
        <v>0.81350064430775282</v>
      </c>
      <c r="I678" s="530">
        <v>0.78599096068381913</v>
      </c>
      <c r="J678" s="530">
        <v>0.75941155621625056</v>
      </c>
      <c r="K678" s="530">
        <v>0.73373097218961414</v>
      </c>
      <c r="L678" s="530">
        <v>0.70891881370977217</v>
      </c>
      <c r="M678" s="530">
        <v>0.68494571372924851</v>
      </c>
      <c r="N678" s="530">
        <v>0.66178329828912896</v>
      </c>
      <c r="O678" s="530">
        <v>0.63940415293635666</v>
      </c>
      <c r="P678" s="530">
        <v>0.61778179027667302</v>
      </c>
      <c r="Q678" s="530">
        <v>0.59689061862480497</v>
      </c>
      <c r="R678" s="530">
        <v>0.57670591171478747</v>
      </c>
      <c r="S678" s="530">
        <v>0.55720377943457733</v>
      </c>
      <c r="T678" s="530">
        <v>0.53836113955031628</v>
      </c>
      <c r="U678" s="530">
        <v>0.52015569038677911</v>
      </c>
      <c r="V678" s="530">
        <v>0.50256588443167061</v>
      </c>
      <c r="W678" s="543"/>
      <c r="X678" s="531"/>
    </row>
    <row r="679" spans="1:24" s="358" customFormat="1">
      <c r="A679" s="135"/>
      <c r="B679" s="568" t="s">
        <v>1069</v>
      </c>
      <c r="C679" s="136">
        <f t="shared" ref="C679:V679" si="191">C678*C677</f>
        <v>0</v>
      </c>
      <c r="D679" s="136">
        <f t="shared" si="191"/>
        <v>0</v>
      </c>
      <c r="E679" s="136">
        <f t="shared" si="191"/>
        <v>0</v>
      </c>
      <c r="F679" s="136">
        <f t="shared" si="191"/>
        <v>0</v>
      </c>
      <c r="G679" s="136">
        <f t="shared" si="191"/>
        <v>0</v>
      </c>
      <c r="H679" s="136">
        <f t="shared" si="191"/>
        <v>0</v>
      </c>
      <c r="I679" s="136">
        <f t="shared" si="191"/>
        <v>0</v>
      </c>
      <c r="J679" s="136">
        <f t="shared" si="191"/>
        <v>0</v>
      </c>
      <c r="K679" s="136">
        <f t="shared" si="191"/>
        <v>0</v>
      </c>
      <c r="L679" s="136">
        <f t="shared" si="191"/>
        <v>0</v>
      </c>
      <c r="M679" s="136">
        <f t="shared" si="191"/>
        <v>0</v>
      </c>
      <c r="N679" s="136">
        <f t="shared" si="191"/>
        <v>0</v>
      </c>
      <c r="O679" s="136">
        <f t="shared" si="191"/>
        <v>0</v>
      </c>
      <c r="P679" s="136">
        <f t="shared" si="191"/>
        <v>0</v>
      </c>
      <c r="Q679" s="136">
        <f t="shared" si="191"/>
        <v>0</v>
      </c>
      <c r="R679" s="136">
        <f t="shared" si="191"/>
        <v>0</v>
      </c>
      <c r="S679" s="136">
        <f t="shared" si="191"/>
        <v>0</v>
      </c>
      <c r="T679" s="136">
        <f t="shared" si="191"/>
        <v>0</v>
      </c>
      <c r="U679" s="136">
        <f t="shared" si="191"/>
        <v>0</v>
      </c>
      <c r="V679" s="136">
        <f t="shared" si="191"/>
        <v>0</v>
      </c>
      <c r="W679" s="564">
        <f>SUM(C679:V679)</f>
        <v>0</v>
      </c>
      <c r="X679" s="137"/>
    </row>
    <row r="680" spans="1:24" s="358" customFormat="1">
      <c r="A680" s="129" t="s">
        <v>388</v>
      </c>
      <c r="B680" s="138"/>
      <c r="C680" s="132"/>
      <c r="D680" s="132"/>
      <c r="E680" s="132"/>
      <c r="F680" s="132"/>
      <c r="G680" s="132"/>
      <c r="H680" s="132"/>
      <c r="I680" s="132"/>
      <c r="J680" s="132"/>
      <c r="K680" s="132"/>
      <c r="L680" s="132"/>
      <c r="M680" s="132"/>
      <c r="N680" s="132"/>
      <c r="O680" s="132"/>
      <c r="P680" s="132"/>
      <c r="Q680" s="132"/>
      <c r="R680" s="132"/>
      <c r="S680" s="132"/>
      <c r="T680" s="132"/>
      <c r="U680" s="132"/>
      <c r="V680" s="132"/>
      <c r="W680" s="544"/>
      <c r="X680" s="131"/>
    </row>
    <row r="681" spans="1:24" s="358" customFormat="1" ht="25.5">
      <c r="A681" s="71" t="s">
        <v>901</v>
      </c>
      <c r="B681" s="138"/>
      <c r="C681" s="132"/>
      <c r="D681" s="132"/>
      <c r="E681" s="132"/>
      <c r="F681" s="132"/>
      <c r="G681" s="132"/>
      <c r="H681" s="132"/>
      <c r="I681" s="132"/>
      <c r="J681" s="132"/>
      <c r="K681" s="132"/>
      <c r="L681" s="132"/>
      <c r="M681" s="132"/>
      <c r="N681" s="132"/>
      <c r="O681" s="132"/>
      <c r="P681" s="132"/>
      <c r="Q681" s="132"/>
      <c r="R681" s="132"/>
      <c r="S681" s="132"/>
      <c r="T681" s="132"/>
      <c r="U681" s="132"/>
      <c r="V681" s="132"/>
      <c r="W681" s="544"/>
      <c r="X681" s="131"/>
    </row>
    <row r="682" spans="1:24" s="358" customFormat="1">
      <c r="A682" s="126"/>
      <c r="B682" s="134" t="s">
        <v>207</v>
      </c>
      <c r="C682" s="527">
        <f>'27. rMCZ specific costs'!$R$107</f>
        <v>0</v>
      </c>
      <c r="D682" s="527">
        <f>'27. rMCZ specific costs'!$R$107</f>
        <v>0</v>
      </c>
      <c r="E682" s="527">
        <f>'27. rMCZ specific costs'!$R$107</f>
        <v>0</v>
      </c>
      <c r="F682" s="527">
        <f>'27. rMCZ specific costs'!$R$107</f>
        <v>0</v>
      </c>
      <c r="G682" s="527">
        <f>'27. rMCZ specific costs'!$R$107</f>
        <v>0</v>
      </c>
      <c r="H682" s="527">
        <f>'27. rMCZ specific costs'!$R$107</f>
        <v>0</v>
      </c>
      <c r="I682" s="527">
        <f>'27. rMCZ specific costs'!$R$107</f>
        <v>0</v>
      </c>
      <c r="J682" s="527">
        <f>'27. rMCZ specific costs'!$R$107</f>
        <v>0</v>
      </c>
      <c r="K682" s="527">
        <f>'27. rMCZ specific costs'!$R$107</f>
        <v>0</v>
      </c>
      <c r="L682" s="527">
        <f>'27. rMCZ specific costs'!$R$107</f>
        <v>0</v>
      </c>
      <c r="M682" s="527">
        <f>'27. rMCZ specific costs'!$R$107</f>
        <v>0</v>
      </c>
      <c r="N682" s="527">
        <f>'27. rMCZ specific costs'!$R$107</f>
        <v>0</v>
      </c>
      <c r="O682" s="527">
        <f>'27. rMCZ specific costs'!$R$107</f>
        <v>0</v>
      </c>
      <c r="P682" s="527">
        <f>'27. rMCZ specific costs'!$R$107</f>
        <v>0</v>
      </c>
      <c r="Q682" s="527">
        <f>'27. rMCZ specific costs'!$R$107</f>
        <v>0</v>
      </c>
      <c r="R682" s="527">
        <f>'27. rMCZ specific costs'!$R$107</f>
        <v>0</v>
      </c>
      <c r="S682" s="527">
        <f>'27. rMCZ specific costs'!$R$107</f>
        <v>0</v>
      </c>
      <c r="T682" s="527">
        <f>'27. rMCZ specific costs'!$R$107</f>
        <v>0</v>
      </c>
      <c r="U682" s="527">
        <f>'27. rMCZ specific costs'!$R$107</f>
        <v>0</v>
      </c>
      <c r="V682" s="527">
        <f>'27. rMCZ specific costs'!$R$107</f>
        <v>0</v>
      </c>
      <c r="W682" s="543">
        <f>SUM(C682:V682)</f>
        <v>0</v>
      </c>
      <c r="X682" s="528">
        <f>W682/20</f>
        <v>0</v>
      </c>
    </row>
    <row r="683" spans="1:24" s="358" customFormat="1">
      <c r="A683" s="126"/>
      <c r="B683" s="134" t="s">
        <v>208</v>
      </c>
      <c r="C683" s="527">
        <f>'27. rMCZ specific costs'!$S$107</f>
        <v>7.9824999999999993E-2</v>
      </c>
      <c r="D683" s="527">
        <f>'27. rMCZ specific costs'!$S$107</f>
        <v>7.9824999999999993E-2</v>
      </c>
      <c r="E683" s="527">
        <f>'27. rMCZ specific costs'!$S$107</f>
        <v>7.9824999999999993E-2</v>
      </c>
      <c r="F683" s="527">
        <f>'27. rMCZ specific costs'!$S$107</f>
        <v>7.9824999999999993E-2</v>
      </c>
      <c r="G683" s="527">
        <f>'27. rMCZ specific costs'!$S$107</f>
        <v>7.9824999999999993E-2</v>
      </c>
      <c r="H683" s="527">
        <f>'27. rMCZ specific costs'!$S$107</f>
        <v>7.9824999999999993E-2</v>
      </c>
      <c r="I683" s="527">
        <f>'27. rMCZ specific costs'!$S$107</f>
        <v>7.9824999999999993E-2</v>
      </c>
      <c r="J683" s="527">
        <f>'27. rMCZ specific costs'!$S$107</f>
        <v>7.9824999999999993E-2</v>
      </c>
      <c r="K683" s="527">
        <f>'27. rMCZ specific costs'!$S$107</f>
        <v>7.9824999999999993E-2</v>
      </c>
      <c r="L683" s="527">
        <f>'27. rMCZ specific costs'!$S$107</f>
        <v>7.9824999999999993E-2</v>
      </c>
      <c r="M683" s="527">
        <f>'27. rMCZ specific costs'!$S$107</f>
        <v>7.9824999999999993E-2</v>
      </c>
      <c r="N683" s="527">
        <f>'27. rMCZ specific costs'!$S$107</f>
        <v>7.9824999999999993E-2</v>
      </c>
      <c r="O683" s="527">
        <f>'27. rMCZ specific costs'!$S$107</f>
        <v>7.9824999999999993E-2</v>
      </c>
      <c r="P683" s="527">
        <f>'27. rMCZ specific costs'!$S$107</f>
        <v>7.9824999999999993E-2</v>
      </c>
      <c r="Q683" s="527">
        <f>'27. rMCZ specific costs'!$S$107</f>
        <v>7.9824999999999993E-2</v>
      </c>
      <c r="R683" s="527">
        <f>'27. rMCZ specific costs'!$S$107</f>
        <v>7.9824999999999993E-2</v>
      </c>
      <c r="S683" s="527">
        <f>'27. rMCZ specific costs'!$S$107</f>
        <v>7.9824999999999993E-2</v>
      </c>
      <c r="T683" s="527">
        <f>'27. rMCZ specific costs'!$S$107</f>
        <v>7.9824999999999993E-2</v>
      </c>
      <c r="U683" s="527">
        <f>'27. rMCZ specific costs'!$S$107</f>
        <v>7.9824999999999993E-2</v>
      </c>
      <c r="V683" s="527">
        <f>'27. rMCZ specific costs'!$S$107</f>
        <v>7.9824999999999993E-2</v>
      </c>
      <c r="W683" s="543">
        <f>SUM(C683:V683)</f>
        <v>1.5965000000000003</v>
      </c>
      <c r="X683" s="528">
        <f>W683/20</f>
        <v>7.9825000000000007E-2</v>
      </c>
    </row>
    <row r="684" spans="1:24" s="358" customFormat="1">
      <c r="A684" s="126"/>
      <c r="B684" s="567" t="s">
        <v>144</v>
      </c>
      <c r="C684" s="549">
        <f t="shared" ref="C684:X684" si="192">SUM(C682:C683)</f>
        <v>7.9824999999999993E-2</v>
      </c>
      <c r="D684" s="549">
        <f t="shared" si="192"/>
        <v>7.9824999999999993E-2</v>
      </c>
      <c r="E684" s="549">
        <f t="shared" si="192"/>
        <v>7.9824999999999993E-2</v>
      </c>
      <c r="F684" s="549">
        <f t="shared" si="192"/>
        <v>7.9824999999999993E-2</v>
      </c>
      <c r="G684" s="549">
        <f t="shared" si="192"/>
        <v>7.9824999999999993E-2</v>
      </c>
      <c r="H684" s="549">
        <f t="shared" si="192"/>
        <v>7.9824999999999993E-2</v>
      </c>
      <c r="I684" s="549">
        <f t="shared" si="192"/>
        <v>7.9824999999999993E-2</v>
      </c>
      <c r="J684" s="549">
        <f t="shared" si="192"/>
        <v>7.9824999999999993E-2</v>
      </c>
      <c r="K684" s="549">
        <f t="shared" si="192"/>
        <v>7.9824999999999993E-2</v>
      </c>
      <c r="L684" s="549">
        <f t="shared" si="192"/>
        <v>7.9824999999999993E-2</v>
      </c>
      <c r="M684" s="549">
        <f t="shared" si="192"/>
        <v>7.9824999999999993E-2</v>
      </c>
      <c r="N684" s="549">
        <f t="shared" si="192"/>
        <v>7.9824999999999993E-2</v>
      </c>
      <c r="O684" s="549">
        <f t="shared" si="192"/>
        <v>7.9824999999999993E-2</v>
      </c>
      <c r="P684" s="549">
        <f t="shared" si="192"/>
        <v>7.9824999999999993E-2</v>
      </c>
      <c r="Q684" s="549">
        <f t="shared" si="192"/>
        <v>7.9824999999999993E-2</v>
      </c>
      <c r="R684" s="549">
        <f t="shared" si="192"/>
        <v>7.9824999999999993E-2</v>
      </c>
      <c r="S684" s="549">
        <f t="shared" si="192"/>
        <v>7.9824999999999993E-2</v>
      </c>
      <c r="T684" s="549">
        <f t="shared" si="192"/>
        <v>7.9824999999999993E-2</v>
      </c>
      <c r="U684" s="549">
        <f t="shared" si="192"/>
        <v>7.9824999999999993E-2</v>
      </c>
      <c r="V684" s="549">
        <f t="shared" si="192"/>
        <v>7.9824999999999993E-2</v>
      </c>
      <c r="W684" s="544">
        <f t="shared" si="192"/>
        <v>1.5965000000000003</v>
      </c>
      <c r="X684" s="131">
        <f t="shared" si="192"/>
        <v>7.9825000000000007E-2</v>
      </c>
    </row>
    <row r="685" spans="1:24" s="358" customFormat="1">
      <c r="A685" s="129"/>
      <c r="B685" s="472" t="s">
        <v>146</v>
      </c>
      <c r="C685" s="530">
        <v>0.96618357487922713</v>
      </c>
      <c r="D685" s="530">
        <v>0.93351070036640305</v>
      </c>
      <c r="E685" s="530">
        <v>0.90194270566802237</v>
      </c>
      <c r="F685" s="530">
        <v>0.87144222769857238</v>
      </c>
      <c r="G685" s="530">
        <v>0.84197316685852419</v>
      </c>
      <c r="H685" s="530">
        <v>0.81350064430775282</v>
      </c>
      <c r="I685" s="530">
        <v>0.78599096068381913</v>
      </c>
      <c r="J685" s="530">
        <v>0.75941155621625056</v>
      </c>
      <c r="K685" s="530">
        <v>0.73373097218961414</v>
      </c>
      <c r="L685" s="530">
        <v>0.70891881370977217</v>
      </c>
      <c r="M685" s="530">
        <v>0.68494571372924851</v>
      </c>
      <c r="N685" s="530">
        <v>0.66178329828912896</v>
      </c>
      <c r="O685" s="530">
        <v>0.63940415293635666</v>
      </c>
      <c r="P685" s="530">
        <v>0.61778179027667302</v>
      </c>
      <c r="Q685" s="530">
        <v>0.59689061862480497</v>
      </c>
      <c r="R685" s="530">
        <v>0.57670591171478747</v>
      </c>
      <c r="S685" s="530">
        <v>0.55720377943457733</v>
      </c>
      <c r="T685" s="530">
        <v>0.53836113955031628</v>
      </c>
      <c r="U685" s="530">
        <v>0.52015569038677911</v>
      </c>
      <c r="V685" s="530">
        <v>0.50256588443167061</v>
      </c>
      <c r="W685" s="543"/>
      <c r="X685" s="531"/>
    </row>
    <row r="686" spans="1:24" s="358" customFormat="1">
      <c r="A686" s="135"/>
      <c r="B686" s="568" t="s">
        <v>1069</v>
      </c>
      <c r="C686" s="136">
        <f t="shared" ref="C686:V686" si="193">C685*C684</f>
        <v>7.7125603864734299E-2</v>
      </c>
      <c r="D686" s="136">
        <f t="shared" si="193"/>
        <v>7.4517491656748119E-2</v>
      </c>
      <c r="E686" s="136">
        <f t="shared" si="193"/>
        <v>7.1997576479949879E-2</v>
      </c>
      <c r="F686" s="136">
        <f t="shared" si="193"/>
        <v>6.9562875826038539E-2</v>
      </c>
      <c r="G686" s="136">
        <f t="shared" si="193"/>
        <v>6.7210508044481684E-2</v>
      </c>
      <c r="H686" s="136">
        <f t="shared" si="193"/>
        <v>6.4937688931866369E-2</v>
      </c>
      <c r="I686" s="136">
        <f t="shared" si="193"/>
        <v>6.2741728436585861E-2</v>
      </c>
      <c r="J686" s="136">
        <f t="shared" si="193"/>
        <v>6.0620027474962195E-2</v>
      </c>
      <c r="K686" s="136">
        <f t="shared" si="193"/>
        <v>5.8570074855035945E-2</v>
      </c>
      <c r="L686" s="136">
        <f t="shared" si="193"/>
        <v>5.6589444304382557E-2</v>
      </c>
      <c r="M686" s="136">
        <f t="shared" si="193"/>
        <v>5.4675791598437259E-2</v>
      </c>
      <c r="N686" s="136">
        <f t="shared" si="193"/>
        <v>5.2826851785929718E-2</v>
      </c>
      <c r="O686" s="136">
        <f t="shared" si="193"/>
        <v>5.1040436508144667E-2</v>
      </c>
      <c r="P686" s="136">
        <f t="shared" si="193"/>
        <v>4.9314431408835416E-2</v>
      </c>
      <c r="Q686" s="136">
        <f t="shared" si="193"/>
        <v>4.7646793631725054E-2</v>
      </c>
      <c r="R686" s="136">
        <f t="shared" si="193"/>
        <v>4.6035549402632908E-2</v>
      </c>
      <c r="S686" s="136">
        <f t="shared" si="193"/>
        <v>4.4478791693365133E-2</v>
      </c>
      <c r="T686" s="136">
        <f t="shared" si="193"/>
        <v>4.2974677964603997E-2</v>
      </c>
      <c r="U686" s="136">
        <f t="shared" si="193"/>
        <v>4.1521427985124641E-2</v>
      </c>
      <c r="V686" s="136">
        <f t="shared" si="193"/>
        <v>4.0117321724758105E-2</v>
      </c>
      <c r="W686" s="564">
        <f>SUM(C686:V686)</f>
        <v>1.1345050935783425</v>
      </c>
      <c r="X686" s="137"/>
    </row>
    <row r="687" spans="1:24" s="358" customFormat="1">
      <c r="A687" s="129" t="s">
        <v>388</v>
      </c>
      <c r="B687" s="138"/>
      <c r="C687" s="132"/>
      <c r="D687" s="132"/>
      <c r="E687" s="132"/>
      <c r="F687" s="132"/>
      <c r="G687" s="132"/>
      <c r="H687" s="132"/>
      <c r="I687" s="132"/>
      <c r="J687" s="132"/>
      <c r="K687" s="132"/>
      <c r="L687" s="132"/>
      <c r="M687" s="132"/>
      <c r="N687" s="132"/>
      <c r="O687" s="132"/>
      <c r="P687" s="132"/>
      <c r="Q687" s="132"/>
      <c r="R687" s="132"/>
      <c r="S687" s="132"/>
      <c r="T687" s="132"/>
      <c r="U687" s="132"/>
      <c r="V687" s="132"/>
      <c r="W687" s="544"/>
      <c r="X687" s="131"/>
    </row>
    <row r="688" spans="1:24" s="358" customFormat="1">
      <c r="A688" s="70" t="s">
        <v>989</v>
      </c>
      <c r="B688" s="138"/>
      <c r="C688" s="132"/>
      <c r="D688" s="132"/>
      <c r="E688" s="132"/>
      <c r="F688" s="132"/>
      <c r="G688" s="132"/>
      <c r="H688" s="132"/>
      <c r="I688" s="132"/>
      <c r="J688" s="132"/>
      <c r="K688" s="132"/>
      <c r="L688" s="132"/>
      <c r="M688" s="132"/>
      <c r="N688" s="132"/>
      <c r="O688" s="132"/>
      <c r="P688" s="132"/>
      <c r="Q688" s="132"/>
      <c r="R688" s="132"/>
      <c r="S688" s="132"/>
      <c r="T688" s="132"/>
      <c r="U688" s="132"/>
      <c r="V688" s="132"/>
      <c r="W688" s="544"/>
      <c r="X688" s="131"/>
    </row>
    <row r="689" spans="1:24" s="358" customFormat="1">
      <c r="A689" s="126"/>
      <c r="B689" s="134" t="s">
        <v>207</v>
      </c>
      <c r="C689" s="527" t="str">
        <f>'27. rMCZ specific costs'!$R$103</f>
        <v xml:space="preserve"> - </v>
      </c>
      <c r="D689" s="527" t="str">
        <f>'27. rMCZ specific costs'!$R$103</f>
        <v xml:space="preserve"> - </v>
      </c>
      <c r="E689" s="527" t="str">
        <f>'27. rMCZ specific costs'!$R$103</f>
        <v xml:space="preserve"> - </v>
      </c>
      <c r="F689" s="527" t="str">
        <f>'27. rMCZ specific costs'!$R$103</f>
        <v xml:space="preserve"> - </v>
      </c>
      <c r="G689" s="527" t="str">
        <f>'27. rMCZ specific costs'!$R$103</f>
        <v xml:space="preserve"> - </v>
      </c>
      <c r="H689" s="527" t="str">
        <f>'27. rMCZ specific costs'!$R$103</f>
        <v xml:space="preserve"> - </v>
      </c>
      <c r="I689" s="527" t="str">
        <f>'27. rMCZ specific costs'!$R$103</f>
        <v xml:space="preserve"> - </v>
      </c>
      <c r="J689" s="527" t="str">
        <f>'27. rMCZ specific costs'!$R$103</f>
        <v xml:space="preserve"> - </v>
      </c>
      <c r="K689" s="527" t="str">
        <f>'27. rMCZ specific costs'!$R$103</f>
        <v xml:space="preserve"> - </v>
      </c>
      <c r="L689" s="527" t="str">
        <f>'27. rMCZ specific costs'!$R$103</f>
        <v xml:space="preserve"> - </v>
      </c>
      <c r="M689" s="527" t="str">
        <f>'27. rMCZ specific costs'!$R$103</f>
        <v xml:space="preserve"> - </v>
      </c>
      <c r="N689" s="527" t="str">
        <f>'27. rMCZ specific costs'!$R$103</f>
        <v xml:space="preserve"> - </v>
      </c>
      <c r="O689" s="527" t="str">
        <f>'27. rMCZ specific costs'!$R$103</f>
        <v xml:space="preserve"> - </v>
      </c>
      <c r="P689" s="527" t="str">
        <f>'27. rMCZ specific costs'!$R$103</f>
        <v xml:space="preserve"> - </v>
      </c>
      <c r="Q689" s="527" t="str">
        <f>'27. rMCZ specific costs'!$R$103</f>
        <v xml:space="preserve"> - </v>
      </c>
      <c r="R689" s="527" t="str">
        <f>'27. rMCZ specific costs'!$R$103</f>
        <v xml:space="preserve"> - </v>
      </c>
      <c r="S689" s="527" t="str">
        <f>'27. rMCZ specific costs'!$R$103</f>
        <v xml:space="preserve"> - </v>
      </c>
      <c r="T689" s="527" t="str">
        <f>'27. rMCZ specific costs'!$R$103</f>
        <v xml:space="preserve"> - </v>
      </c>
      <c r="U689" s="527" t="str">
        <f>'27. rMCZ specific costs'!$R$103</f>
        <v xml:space="preserve"> - </v>
      </c>
      <c r="V689" s="527" t="str">
        <f>'27. rMCZ specific costs'!$R$103</f>
        <v xml:space="preserve"> - </v>
      </c>
      <c r="W689" s="543">
        <f>SUM(C689:V689)</f>
        <v>0</v>
      </c>
      <c r="X689" s="528">
        <f>W689/20</f>
        <v>0</v>
      </c>
    </row>
    <row r="690" spans="1:24" s="358" customFormat="1">
      <c r="A690" s="126"/>
      <c r="B690" s="134" t="s">
        <v>208</v>
      </c>
      <c r="C690" s="527" t="str">
        <f>'27. rMCZ specific costs'!$S$103</f>
        <v xml:space="preserve"> - </v>
      </c>
      <c r="D690" s="527" t="str">
        <f>'27. rMCZ specific costs'!$S$103</f>
        <v xml:space="preserve"> - </v>
      </c>
      <c r="E690" s="527" t="str">
        <f>'27. rMCZ specific costs'!$S$103</f>
        <v xml:space="preserve"> - </v>
      </c>
      <c r="F690" s="527" t="str">
        <f>'27. rMCZ specific costs'!$S$103</f>
        <v xml:space="preserve"> - </v>
      </c>
      <c r="G690" s="527" t="str">
        <f>'27. rMCZ specific costs'!$S$103</f>
        <v xml:space="preserve"> - </v>
      </c>
      <c r="H690" s="527" t="str">
        <f>'27. rMCZ specific costs'!$S$103</f>
        <v xml:space="preserve"> - </v>
      </c>
      <c r="I690" s="527" t="str">
        <f>'27. rMCZ specific costs'!$S$103</f>
        <v xml:space="preserve"> - </v>
      </c>
      <c r="J690" s="527" t="str">
        <f>'27. rMCZ specific costs'!$S$103</f>
        <v xml:space="preserve"> - </v>
      </c>
      <c r="K690" s="527" t="str">
        <f>'27. rMCZ specific costs'!$S$103</f>
        <v xml:space="preserve"> - </v>
      </c>
      <c r="L690" s="527" t="str">
        <f>'27. rMCZ specific costs'!$S$103</f>
        <v xml:space="preserve"> - </v>
      </c>
      <c r="M690" s="527" t="str">
        <f>'27. rMCZ specific costs'!$S$103</f>
        <v xml:space="preserve"> - </v>
      </c>
      <c r="N690" s="527" t="str">
        <f>'27. rMCZ specific costs'!$S$103</f>
        <v xml:space="preserve"> - </v>
      </c>
      <c r="O690" s="527" t="str">
        <f>'27. rMCZ specific costs'!$S$103</f>
        <v xml:space="preserve"> - </v>
      </c>
      <c r="P690" s="527" t="str">
        <f>'27. rMCZ specific costs'!$S$103</f>
        <v xml:space="preserve"> - </v>
      </c>
      <c r="Q690" s="527" t="str">
        <f>'27. rMCZ specific costs'!$S$103</f>
        <v xml:space="preserve"> - </v>
      </c>
      <c r="R690" s="527" t="str">
        <f>'27. rMCZ specific costs'!$S$103</f>
        <v xml:space="preserve"> - </v>
      </c>
      <c r="S690" s="527" t="str">
        <f>'27. rMCZ specific costs'!$S$103</f>
        <v xml:space="preserve"> - </v>
      </c>
      <c r="T690" s="527" t="str">
        <f>'27. rMCZ specific costs'!$S$103</f>
        <v xml:space="preserve"> - </v>
      </c>
      <c r="U690" s="527" t="str">
        <f>'27. rMCZ specific costs'!$S$103</f>
        <v xml:space="preserve"> - </v>
      </c>
      <c r="V690" s="527" t="str">
        <f>'27. rMCZ specific costs'!$S$103</f>
        <v xml:space="preserve"> - </v>
      </c>
      <c r="W690" s="543">
        <f>SUM(C690:V690)</f>
        <v>0</v>
      </c>
      <c r="X690" s="528">
        <f>W690/20</f>
        <v>0</v>
      </c>
    </row>
    <row r="691" spans="1:24" s="358" customFormat="1">
      <c r="A691" s="126"/>
      <c r="B691" s="567" t="s">
        <v>144</v>
      </c>
      <c r="C691" s="549">
        <f t="shared" ref="C691:X691" si="194">SUM(C689:C690)</f>
        <v>0</v>
      </c>
      <c r="D691" s="549">
        <f t="shared" si="194"/>
        <v>0</v>
      </c>
      <c r="E691" s="549">
        <f t="shared" si="194"/>
        <v>0</v>
      </c>
      <c r="F691" s="549">
        <f t="shared" si="194"/>
        <v>0</v>
      </c>
      <c r="G691" s="549">
        <f t="shared" si="194"/>
        <v>0</v>
      </c>
      <c r="H691" s="549">
        <f t="shared" si="194"/>
        <v>0</v>
      </c>
      <c r="I691" s="549">
        <f t="shared" si="194"/>
        <v>0</v>
      </c>
      <c r="J691" s="549">
        <f t="shared" si="194"/>
        <v>0</v>
      </c>
      <c r="K691" s="549">
        <f t="shared" si="194"/>
        <v>0</v>
      </c>
      <c r="L691" s="549">
        <f t="shared" si="194"/>
        <v>0</v>
      </c>
      <c r="M691" s="549">
        <f t="shared" si="194"/>
        <v>0</v>
      </c>
      <c r="N691" s="549">
        <f t="shared" si="194"/>
        <v>0</v>
      </c>
      <c r="O691" s="549">
        <f t="shared" si="194"/>
        <v>0</v>
      </c>
      <c r="P691" s="549">
        <f t="shared" si="194"/>
        <v>0</v>
      </c>
      <c r="Q691" s="549">
        <f t="shared" si="194"/>
        <v>0</v>
      </c>
      <c r="R691" s="549">
        <f t="shared" si="194"/>
        <v>0</v>
      </c>
      <c r="S691" s="549">
        <f t="shared" si="194"/>
        <v>0</v>
      </c>
      <c r="T691" s="549">
        <f t="shared" si="194"/>
        <v>0</v>
      </c>
      <c r="U691" s="549">
        <f t="shared" si="194"/>
        <v>0</v>
      </c>
      <c r="V691" s="549">
        <f t="shared" si="194"/>
        <v>0</v>
      </c>
      <c r="W691" s="544">
        <f t="shared" si="194"/>
        <v>0</v>
      </c>
      <c r="X691" s="131">
        <f t="shared" si="194"/>
        <v>0</v>
      </c>
    </row>
    <row r="692" spans="1:24" s="358" customFormat="1">
      <c r="A692" s="129"/>
      <c r="B692" s="472" t="s">
        <v>146</v>
      </c>
      <c r="C692" s="530">
        <v>0.96618357487922713</v>
      </c>
      <c r="D692" s="530">
        <v>0.93351070036640305</v>
      </c>
      <c r="E692" s="530">
        <v>0.90194270566802237</v>
      </c>
      <c r="F692" s="530">
        <v>0.87144222769857238</v>
      </c>
      <c r="G692" s="530">
        <v>0.84197316685852419</v>
      </c>
      <c r="H692" s="530">
        <v>0.81350064430775282</v>
      </c>
      <c r="I692" s="530">
        <v>0.78599096068381913</v>
      </c>
      <c r="J692" s="530">
        <v>0.75941155621625056</v>
      </c>
      <c r="K692" s="530">
        <v>0.73373097218961414</v>
      </c>
      <c r="L692" s="530">
        <v>0.70891881370977217</v>
      </c>
      <c r="M692" s="530">
        <v>0.68494571372924851</v>
      </c>
      <c r="N692" s="530">
        <v>0.66178329828912896</v>
      </c>
      <c r="O692" s="530">
        <v>0.63940415293635666</v>
      </c>
      <c r="P692" s="530">
        <v>0.61778179027667302</v>
      </c>
      <c r="Q692" s="530">
        <v>0.59689061862480497</v>
      </c>
      <c r="R692" s="530">
        <v>0.57670591171478747</v>
      </c>
      <c r="S692" s="530">
        <v>0.55720377943457733</v>
      </c>
      <c r="T692" s="530">
        <v>0.53836113955031628</v>
      </c>
      <c r="U692" s="530">
        <v>0.52015569038677911</v>
      </c>
      <c r="V692" s="530">
        <v>0.50256588443167061</v>
      </c>
      <c r="W692" s="543"/>
      <c r="X692" s="531"/>
    </row>
    <row r="693" spans="1:24" s="358" customFormat="1">
      <c r="A693" s="135"/>
      <c r="B693" s="568" t="s">
        <v>1069</v>
      </c>
      <c r="C693" s="136">
        <f t="shared" ref="C693:V693" si="195">C692*C691</f>
        <v>0</v>
      </c>
      <c r="D693" s="136">
        <f t="shared" si="195"/>
        <v>0</v>
      </c>
      <c r="E693" s="136">
        <f t="shared" si="195"/>
        <v>0</v>
      </c>
      <c r="F693" s="136">
        <f t="shared" si="195"/>
        <v>0</v>
      </c>
      <c r="G693" s="136">
        <f t="shared" si="195"/>
        <v>0</v>
      </c>
      <c r="H693" s="136">
        <f t="shared" si="195"/>
        <v>0</v>
      </c>
      <c r="I693" s="136">
        <f t="shared" si="195"/>
        <v>0</v>
      </c>
      <c r="J693" s="136">
        <f t="shared" si="195"/>
        <v>0</v>
      </c>
      <c r="K693" s="136">
        <f t="shared" si="195"/>
        <v>0</v>
      </c>
      <c r="L693" s="136">
        <f t="shared" si="195"/>
        <v>0</v>
      </c>
      <c r="M693" s="136">
        <f t="shared" si="195"/>
        <v>0</v>
      </c>
      <c r="N693" s="136">
        <f t="shared" si="195"/>
        <v>0</v>
      </c>
      <c r="O693" s="136">
        <f t="shared" si="195"/>
        <v>0</v>
      </c>
      <c r="P693" s="136">
        <f t="shared" si="195"/>
        <v>0</v>
      </c>
      <c r="Q693" s="136">
        <f t="shared" si="195"/>
        <v>0</v>
      </c>
      <c r="R693" s="136">
        <f t="shared" si="195"/>
        <v>0</v>
      </c>
      <c r="S693" s="136">
        <f t="shared" si="195"/>
        <v>0</v>
      </c>
      <c r="T693" s="136">
        <f t="shared" si="195"/>
        <v>0</v>
      </c>
      <c r="U693" s="136">
        <f t="shared" si="195"/>
        <v>0</v>
      </c>
      <c r="V693" s="136">
        <f t="shared" si="195"/>
        <v>0</v>
      </c>
      <c r="W693" s="564">
        <f>SUM(C693:V693)</f>
        <v>0</v>
      </c>
      <c r="X693" s="137"/>
    </row>
    <row r="694" spans="1:24" s="358" customFormat="1">
      <c r="A694" s="129" t="s">
        <v>388</v>
      </c>
      <c r="B694" s="138"/>
      <c r="C694" s="132"/>
      <c r="D694" s="132"/>
      <c r="E694" s="132"/>
      <c r="F694" s="132"/>
      <c r="G694" s="132"/>
      <c r="H694" s="132"/>
      <c r="I694" s="132"/>
      <c r="J694" s="132"/>
      <c r="K694" s="132"/>
      <c r="L694" s="132"/>
      <c r="M694" s="132"/>
      <c r="N694" s="132"/>
      <c r="O694" s="132"/>
      <c r="P694" s="132"/>
      <c r="Q694" s="132"/>
      <c r="R694" s="132"/>
      <c r="S694" s="132"/>
      <c r="T694" s="132"/>
      <c r="U694" s="132"/>
      <c r="V694" s="132"/>
      <c r="W694" s="544"/>
      <c r="X694" s="131"/>
    </row>
    <row r="695" spans="1:24" s="358" customFormat="1">
      <c r="A695" s="70" t="s">
        <v>988</v>
      </c>
      <c r="B695" s="138"/>
      <c r="C695" s="132"/>
      <c r="D695" s="132"/>
      <c r="E695" s="132"/>
      <c r="F695" s="132"/>
      <c r="G695" s="132"/>
      <c r="H695" s="132"/>
      <c r="I695" s="132"/>
      <c r="J695" s="132"/>
      <c r="K695" s="132"/>
      <c r="L695" s="132"/>
      <c r="M695" s="132"/>
      <c r="N695" s="132"/>
      <c r="O695" s="132"/>
      <c r="P695" s="132"/>
      <c r="Q695" s="132"/>
      <c r="R695" s="132"/>
      <c r="S695" s="132"/>
      <c r="T695" s="132"/>
      <c r="U695" s="132"/>
      <c r="V695" s="132"/>
      <c r="W695" s="544"/>
      <c r="X695" s="131"/>
    </row>
    <row r="696" spans="1:24" s="358" customFormat="1">
      <c r="A696" s="126"/>
      <c r="B696" s="134" t="s">
        <v>207</v>
      </c>
      <c r="C696" s="527" t="str">
        <f>'27. rMCZ specific costs'!$R$103</f>
        <v xml:space="preserve"> - </v>
      </c>
      <c r="D696" s="527" t="str">
        <f>'27. rMCZ specific costs'!$R$103</f>
        <v xml:space="preserve"> - </v>
      </c>
      <c r="E696" s="527" t="str">
        <f>'27. rMCZ specific costs'!$R$103</f>
        <v xml:space="preserve"> - </v>
      </c>
      <c r="F696" s="527" t="str">
        <f>'27. rMCZ specific costs'!$R$103</f>
        <v xml:space="preserve"> - </v>
      </c>
      <c r="G696" s="527" t="str">
        <f>'27. rMCZ specific costs'!$R$103</f>
        <v xml:space="preserve"> - </v>
      </c>
      <c r="H696" s="527" t="str">
        <f>'27. rMCZ specific costs'!$R$103</f>
        <v xml:space="preserve"> - </v>
      </c>
      <c r="I696" s="527" t="str">
        <f>'27. rMCZ specific costs'!$R$103</f>
        <v xml:space="preserve"> - </v>
      </c>
      <c r="J696" s="527" t="str">
        <f>'27. rMCZ specific costs'!$R$103</f>
        <v xml:space="preserve"> - </v>
      </c>
      <c r="K696" s="527" t="str">
        <f>'27. rMCZ specific costs'!$R$103</f>
        <v xml:space="preserve"> - </v>
      </c>
      <c r="L696" s="527" t="str">
        <f>'27. rMCZ specific costs'!$R$103</f>
        <v xml:space="preserve"> - </v>
      </c>
      <c r="M696" s="527" t="str">
        <f>'27. rMCZ specific costs'!$R$103</f>
        <v xml:space="preserve"> - </v>
      </c>
      <c r="N696" s="527" t="str">
        <f>'27. rMCZ specific costs'!$R$103</f>
        <v xml:space="preserve"> - </v>
      </c>
      <c r="O696" s="527" t="str">
        <f>'27. rMCZ specific costs'!$R$103</f>
        <v xml:space="preserve"> - </v>
      </c>
      <c r="P696" s="527" t="str">
        <f>'27. rMCZ specific costs'!$R$103</f>
        <v xml:space="preserve"> - </v>
      </c>
      <c r="Q696" s="527" t="str">
        <f>'27. rMCZ specific costs'!$R$103</f>
        <v xml:space="preserve"> - </v>
      </c>
      <c r="R696" s="527" t="str">
        <f>'27. rMCZ specific costs'!$R$103</f>
        <v xml:space="preserve"> - </v>
      </c>
      <c r="S696" s="527" t="str">
        <f>'27. rMCZ specific costs'!$R$103</f>
        <v xml:space="preserve"> - </v>
      </c>
      <c r="T696" s="527" t="str">
        <f>'27. rMCZ specific costs'!$R$103</f>
        <v xml:space="preserve"> - </v>
      </c>
      <c r="U696" s="527" t="str">
        <f>'27. rMCZ specific costs'!$R$103</f>
        <v xml:space="preserve"> - </v>
      </c>
      <c r="V696" s="527" t="str">
        <f>'27. rMCZ specific costs'!$R$103</f>
        <v xml:space="preserve"> - </v>
      </c>
      <c r="W696" s="543">
        <f>SUM(C696:V696)</f>
        <v>0</v>
      </c>
      <c r="X696" s="528">
        <f>W696/20</f>
        <v>0</v>
      </c>
    </row>
    <row r="697" spans="1:24" s="358" customFormat="1">
      <c r="A697" s="126"/>
      <c r="B697" s="134" t="s">
        <v>208</v>
      </c>
      <c r="C697" s="527" t="str">
        <f>'27. rMCZ specific costs'!$S$103</f>
        <v xml:space="preserve"> - </v>
      </c>
      <c r="D697" s="527" t="str">
        <f>'27. rMCZ specific costs'!$S$103</f>
        <v xml:space="preserve"> - </v>
      </c>
      <c r="E697" s="527" t="str">
        <f>'27. rMCZ specific costs'!$S$103</f>
        <v xml:space="preserve"> - </v>
      </c>
      <c r="F697" s="527" t="str">
        <f>'27. rMCZ specific costs'!$S$103</f>
        <v xml:space="preserve"> - </v>
      </c>
      <c r="G697" s="527" t="str">
        <f>'27. rMCZ specific costs'!$S$103</f>
        <v xml:space="preserve"> - </v>
      </c>
      <c r="H697" s="527" t="str">
        <f>'27. rMCZ specific costs'!$S$103</f>
        <v xml:space="preserve"> - </v>
      </c>
      <c r="I697" s="527" t="str">
        <f>'27. rMCZ specific costs'!$S$103</f>
        <v xml:space="preserve"> - </v>
      </c>
      <c r="J697" s="527" t="str">
        <f>'27. rMCZ specific costs'!$S$103</f>
        <v xml:space="preserve"> - </v>
      </c>
      <c r="K697" s="527" t="str">
        <f>'27. rMCZ specific costs'!$S$103</f>
        <v xml:space="preserve"> - </v>
      </c>
      <c r="L697" s="527" t="str">
        <f>'27. rMCZ specific costs'!$S$103</f>
        <v xml:space="preserve"> - </v>
      </c>
      <c r="M697" s="527" t="str">
        <f>'27. rMCZ specific costs'!$S$103</f>
        <v xml:space="preserve"> - </v>
      </c>
      <c r="N697" s="527" t="str">
        <f>'27. rMCZ specific costs'!$S$103</f>
        <v xml:space="preserve"> - </v>
      </c>
      <c r="O697" s="527" t="str">
        <f>'27. rMCZ specific costs'!$S$103</f>
        <v xml:space="preserve"> - </v>
      </c>
      <c r="P697" s="527" t="str">
        <f>'27. rMCZ specific costs'!$S$103</f>
        <v xml:space="preserve"> - </v>
      </c>
      <c r="Q697" s="527" t="str">
        <f>'27. rMCZ specific costs'!$S$103</f>
        <v xml:space="preserve"> - </v>
      </c>
      <c r="R697" s="527" t="str">
        <f>'27. rMCZ specific costs'!$S$103</f>
        <v xml:space="preserve"> - </v>
      </c>
      <c r="S697" s="527" t="str">
        <f>'27. rMCZ specific costs'!$S$103</f>
        <v xml:space="preserve"> - </v>
      </c>
      <c r="T697" s="527" t="str">
        <f>'27. rMCZ specific costs'!$S$103</f>
        <v xml:space="preserve"> - </v>
      </c>
      <c r="U697" s="527" t="str">
        <f>'27. rMCZ specific costs'!$S$103</f>
        <v xml:space="preserve"> - </v>
      </c>
      <c r="V697" s="527" t="str">
        <f>'27. rMCZ specific costs'!$S$103</f>
        <v xml:space="preserve"> - </v>
      </c>
      <c r="W697" s="543">
        <f>SUM(C697:V697)</f>
        <v>0</v>
      </c>
      <c r="X697" s="528">
        <f>W697/20</f>
        <v>0</v>
      </c>
    </row>
    <row r="698" spans="1:24" s="358" customFormat="1">
      <c r="A698" s="126"/>
      <c r="B698" s="567" t="s">
        <v>144</v>
      </c>
      <c r="C698" s="549">
        <f t="shared" ref="C698:X698" si="196">SUM(C696:C697)</f>
        <v>0</v>
      </c>
      <c r="D698" s="549">
        <f t="shared" si="196"/>
        <v>0</v>
      </c>
      <c r="E698" s="549">
        <f t="shared" si="196"/>
        <v>0</v>
      </c>
      <c r="F698" s="549">
        <f t="shared" si="196"/>
        <v>0</v>
      </c>
      <c r="G698" s="549">
        <f t="shared" si="196"/>
        <v>0</v>
      </c>
      <c r="H698" s="549">
        <f t="shared" si="196"/>
        <v>0</v>
      </c>
      <c r="I698" s="549">
        <f t="shared" si="196"/>
        <v>0</v>
      </c>
      <c r="J698" s="549">
        <f t="shared" si="196"/>
        <v>0</v>
      </c>
      <c r="K698" s="549">
        <f t="shared" si="196"/>
        <v>0</v>
      </c>
      <c r="L698" s="549">
        <f t="shared" si="196"/>
        <v>0</v>
      </c>
      <c r="M698" s="549">
        <f t="shared" si="196"/>
        <v>0</v>
      </c>
      <c r="N698" s="549">
        <f t="shared" si="196"/>
        <v>0</v>
      </c>
      <c r="O698" s="549">
        <f t="shared" si="196"/>
        <v>0</v>
      </c>
      <c r="P698" s="549">
        <f t="shared" si="196"/>
        <v>0</v>
      </c>
      <c r="Q698" s="549">
        <f t="shared" si="196"/>
        <v>0</v>
      </c>
      <c r="R698" s="549">
        <f t="shared" si="196"/>
        <v>0</v>
      </c>
      <c r="S698" s="549">
        <f t="shared" si="196"/>
        <v>0</v>
      </c>
      <c r="T698" s="549">
        <f t="shared" si="196"/>
        <v>0</v>
      </c>
      <c r="U698" s="549">
        <f t="shared" si="196"/>
        <v>0</v>
      </c>
      <c r="V698" s="549">
        <f t="shared" si="196"/>
        <v>0</v>
      </c>
      <c r="W698" s="544">
        <f t="shared" si="196"/>
        <v>0</v>
      </c>
      <c r="X698" s="131">
        <f t="shared" si="196"/>
        <v>0</v>
      </c>
    </row>
    <row r="699" spans="1:24" s="358" customFormat="1">
      <c r="A699" s="129"/>
      <c r="B699" s="472" t="s">
        <v>146</v>
      </c>
      <c r="C699" s="530">
        <v>0.96618357487922713</v>
      </c>
      <c r="D699" s="530">
        <v>0.93351070036640305</v>
      </c>
      <c r="E699" s="530">
        <v>0.90194270566802237</v>
      </c>
      <c r="F699" s="530">
        <v>0.87144222769857238</v>
      </c>
      <c r="G699" s="530">
        <v>0.84197316685852419</v>
      </c>
      <c r="H699" s="530">
        <v>0.81350064430775282</v>
      </c>
      <c r="I699" s="530">
        <v>0.78599096068381913</v>
      </c>
      <c r="J699" s="530">
        <v>0.75941155621625056</v>
      </c>
      <c r="K699" s="530">
        <v>0.73373097218961414</v>
      </c>
      <c r="L699" s="530">
        <v>0.70891881370977217</v>
      </c>
      <c r="M699" s="530">
        <v>0.68494571372924851</v>
      </c>
      <c r="N699" s="530">
        <v>0.66178329828912896</v>
      </c>
      <c r="O699" s="530">
        <v>0.63940415293635666</v>
      </c>
      <c r="P699" s="530">
        <v>0.61778179027667302</v>
      </c>
      <c r="Q699" s="530">
        <v>0.59689061862480497</v>
      </c>
      <c r="R699" s="530">
        <v>0.57670591171478747</v>
      </c>
      <c r="S699" s="530">
        <v>0.55720377943457733</v>
      </c>
      <c r="T699" s="530">
        <v>0.53836113955031628</v>
      </c>
      <c r="U699" s="530">
        <v>0.52015569038677911</v>
      </c>
      <c r="V699" s="530">
        <v>0.50256588443167061</v>
      </c>
      <c r="W699" s="543"/>
      <c r="X699" s="531"/>
    </row>
    <row r="700" spans="1:24" s="358" customFormat="1">
      <c r="A700" s="135"/>
      <c r="B700" s="568" t="s">
        <v>1069</v>
      </c>
      <c r="C700" s="136">
        <f t="shared" ref="C700:V700" si="197">C699*C698</f>
        <v>0</v>
      </c>
      <c r="D700" s="136">
        <f t="shared" si="197"/>
        <v>0</v>
      </c>
      <c r="E700" s="136">
        <f t="shared" si="197"/>
        <v>0</v>
      </c>
      <c r="F700" s="136">
        <f t="shared" si="197"/>
        <v>0</v>
      </c>
      <c r="G700" s="136">
        <f t="shared" si="197"/>
        <v>0</v>
      </c>
      <c r="H700" s="136">
        <f t="shared" si="197"/>
        <v>0</v>
      </c>
      <c r="I700" s="136">
        <f t="shared" si="197"/>
        <v>0</v>
      </c>
      <c r="J700" s="136">
        <f t="shared" si="197"/>
        <v>0</v>
      </c>
      <c r="K700" s="136">
        <f t="shared" si="197"/>
        <v>0</v>
      </c>
      <c r="L700" s="136">
        <f t="shared" si="197"/>
        <v>0</v>
      </c>
      <c r="M700" s="136">
        <f t="shared" si="197"/>
        <v>0</v>
      </c>
      <c r="N700" s="136">
        <f t="shared" si="197"/>
        <v>0</v>
      </c>
      <c r="O700" s="136">
        <f t="shared" si="197"/>
        <v>0</v>
      </c>
      <c r="P700" s="136">
        <f t="shared" si="197"/>
        <v>0</v>
      </c>
      <c r="Q700" s="136">
        <f t="shared" si="197"/>
        <v>0</v>
      </c>
      <c r="R700" s="136">
        <f t="shared" si="197"/>
        <v>0</v>
      </c>
      <c r="S700" s="136">
        <f t="shared" si="197"/>
        <v>0</v>
      </c>
      <c r="T700" s="136">
        <f t="shared" si="197"/>
        <v>0</v>
      </c>
      <c r="U700" s="136">
        <f t="shared" si="197"/>
        <v>0</v>
      </c>
      <c r="V700" s="136">
        <f t="shared" si="197"/>
        <v>0</v>
      </c>
      <c r="W700" s="564">
        <f>SUM(C700:V700)</f>
        <v>0</v>
      </c>
      <c r="X700" s="137"/>
    </row>
    <row r="701" spans="1:24" s="358" customFormat="1">
      <c r="A701" s="129" t="s">
        <v>388</v>
      </c>
      <c r="B701" s="138"/>
      <c r="C701" s="132"/>
      <c r="D701" s="132"/>
      <c r="E701" s="132"/>
      <c r="F701" s="132"/>
      <c r="G701" s="132"/>
      <c r="H701" s="132"/>
      <c r="I701" s="132"/>
      <c r="J701" s="132"/>
      <c r="K701" s="132"/>
      <c r="L701" s="132"/>
      <c r="M701" s="132"/>
      <c r="N701" s="132"/>
      <c r="O701" s="132"/>
      <c r="P701" s="132"/>
      <c r="Q701" s="132"/>
      <c r="R701" s="132"/>
      <c r="S701" s="132"/>
      <c r="T701" s="132"/>
      <c r="U701" s="132"/>
      <c r="V701" s="132"/>
      <c r="W701" s="544"/>
      <c r="X701" s="131"/>
    </row>
    <row r="702" spans="1:24" s="358" customFormat="1">
      <c r="A702" s="536" t="s">
        <v>837</v>
      </c>
      <c r="B702" s="138"/>
      <c r="C702" s="132"/>
      <c r="D702" s="132"/>
      <c r="E702" s="132"/>
      <c r="F702" s="132"/>
      <c r="G702" s="132"/>
      <c r="H702" s="132"/>
      <c r="I702" s="132"/>
      <c r="J702" s="132"/>
      <c r="K702" s="132"/>
      <c r="L702" s="132"/>
      <c r="M702" s="132"/>
      <c r="N702" s="132"/>
      <c r="O702" s="132"/>
      <c r="P702" s="132"/>
      <c r="Q702" s="132"/>
      <c r="R702" s="132"/>
      <c r="S702" s="132"/>
      <c r="T702" s="132"/>
      <c r="U702" s="132"/>
      <c r="V702" s="132"/>
      <c r="W702" s="544"/>
      <c r="X702" s="131"/>
    </row>
    <row r="703" spans="1:24" s="358" customFormat="1">
      <c r="A703" s="126"/>
      <c r="B703" s="134" t="s">
        <v>207</v>
      </c>
      <c r="C703" s="527">
        <f>'27. rMCZ specific costs'!R110</f>
        <v>0</v>
      </c>
      <c r="D703" s="527">
        <v>0</v>
      </c>
      <c r="E703" s="527">
        <v>0</v>
      </c>
      <c r="F703" s="527">
        <v>0</v>
      </c>
      <c r="G703" s="527">
        <v>0</v>
      </c>
      <c r="H703" s="527">
        <v>0</v>
      </c>
      <c r="I703" s="527">
        <v>0</v>
      </c>
      <c r="J703" s="527">
        <v>0</v>
      </c>
      <c r="K703" s="527">
        <v>0</v>
      </c>
      <c r="L703" s="527">
        <v>0</v>
      </c>
      <c r="M703" s="527">
        <v>0</v>
      </c>
      <c r="N703" s="527">
        <v>0</v>
      </c>
      <c r="O703" s="527">
        <v>0</v>
      </c>
      <c r="P703" s="527">
        <v>0</v>
      </c>
      <c r="Q703" s="527">
        <v>0</v>
      </c>
      <c r="R703" s="527">
        <v>0</v>
      </c>
      <c r="S703" s="527">
        <v>0</v>
      </c>
      <c r="T703" s="527">
        <v>0</v>
      </c>
      <c r="U703" s="527">
        <v>0</v>
      </c>
      <c r="V703" s="527">
        <v>0</v>
      </c>
      <c r="W703" s="543">
        <f>SUM(C703:V703)</f>
        <v>0</v>
      </c>
      <c r="X703" s="528">
        <f>W703/20</f>
        <v>0</v>
      </c>
    </row>
    <row r="704" spans="1:24" s="358" customFormat="1">
      <c r="A704" s="126"/>
      <c r="B704" s="134" t="s">
        <v>208</v>
      </c>
      <c r="C704" s="527">
        <f>'27. rMCZ specific costs'!$S$110</f>
        <v>7.9824999999999993E-2</v>
      </c>
      <c r="D704" s="527">
        <f>'27. rMCZ specific costs'!$S$110</f>
        <v>7.9824999999999993E-2</v>
      </c>
      <c r="E704" s="527">
        <f>'27. rMCZ specific costs'!$S$110</f>
        <v>7.9824999999999993E-2</v>
      </c>
      <c r="F704" s="527">
        <f>'27. rMCZ specific costs'!$S$110</f>
        <v>7.9824999999999993E-2</v>
      </c>
      <c r="G704" s="527">
        <f>'27. rMCZ specific costs'!$S$110</f>
        <v>7.9824999999999993E-2</v>
      </c>
      <c r="H704" s="527">
        <f>'27. rMCZ specific costs'!$S$110</f>
        <v>7.9824999999999993E-2</v>
      </c>
      <c r="I704" s="527">
        <f>'27. rMCZ specific costs'!$S$110</f>
        <v>7.9824999999999993E-2</v>
      </c>
      <c r="J704" s="527">
        <f>'27. rMCZ specific costs'!$S$110</f>
        <v>7.9824999999999993E-2</v>
      </c>
      <c r="K704" s="527">
        <f>'27. rMCZ specific costs'!$S$110</f>
        <v>7.9824999999999993E-2</v>
      </c>
      <c r="L704" s="527">
        <f>'27. rMCZ specific costs'!$S$110</f>
        <v>7.9824999999999993E-2</v>
      </c>
      <c r="M704" s="527">
        <f>'27. rMCZ specific costs'!$S$110</f>
        <v>7.9824999999999993E-2</v>
      </c>
      <c r="N704" s="527">
        <f>'27. rMCZ specific costs'!$S$110</f>
        <v>7.9824999999999993E-2</v>
      </c>
      <c r="O704" s="527">
        <f>'27. rMCZ specific costs'!$S$110</f>
        <v>7.9824999999999993E-2</v>
      </c>
      <c r="P704" s="527">
        <f>'27. rMCZ specific costs'!$S$110</f>
        <v>7.9824999999999993E-2</v>
      </c>
      <c r="Q704" s="527">
        <f>'27. rMCZ specific costs'!$S$110</f>
        <v>7.9824999999999993E-2</v>
      </c>
      <c r="R704" s="527">
        <f>'27. rMCZ specific costs'!$S$110</f>
        <v>7.9824999999999993E-2</v>
      </c>
      <c r="S704" s="527">
        <f>'27. rMCZ specific costs'!$S$110</f>
        <v>7.9824999999999993E-2</v>
      </c>
      <c r="T704" s="527">
        <f>'27. rMCZ specific costs'!$S$110</f>
        <v>7.9824999999999993E-2</v>
      </c>
      <c r="U704" s="527">
        <f>'27. rMCZ specific costs'!$S$110</f>
        <v>7.9824999999999993E-2</v>
      </c>
      <c r="V704" s="527">
        <f>'27. rMCZ specific costs'!$S$110</f>
        <v>7.9824999999999993E-2</v>
      </c>
      <c r="W704" s="543">
        <f>SUM(C704:V704)</f>
        <v>1.5965000000000003</v>
      </c>
      <c r="X704" s="528">
        <f>W704/20</f>
        <v>7.9825000000000007E-2</v>
      </c>
    </row>
    <row r="705" spans="1:24" s="358" customFormat="1">
      <c r="A705" s="126"/>
      <c r="B705" s="567" t="s">
        <v>144</v>
      </c>
      <c r="C705" s="549">
        <f t="shared" ref="C705:X705" si="198">SUM(C703:C704)</f>
        <v>7.9824999999999993E-2</v>
      </c>
      <c r="D705" s="549">
        <f t="shared" si="198"/>
        <v>7.9824999999999993E-2</v>
      </c>
      <c r="E705" s="549">
        <f t="shared" si="198"/>
        <v>7.9824999999999993E-2</v>
      </c>
      <c r="F705" s="549">
        <f t="shared" si="198"/>
        <v>7.9824999999999993E-2</v>
      </c>
      <c r="G705" s="549">
        <f t="shared" si="198"/>
        <v>7.9824999999999993E-2</v>
      </c>
      <c r="H705" s="549">
        <f t="shared" si="198"/>
        <v>7.9824999999999993E-2</v>
      </c>
      <c r="I705" s="549">
        <f t="shared" si="198"/>
        <v>7.9824999999999993E-2</v>
      </c>
      <c r="J705" s="549">
        <f t="shared" si="198"/>
        <v>7.9824999999999993E-2</v>
      </c>
      <c r="K705" s="549">
        <f t="shared" si="198"/>
        <v>7.9824999999999993E-2</v>
      </c>
      <c r="L705" s="549">
        <f t="shared" si="198"/>
        <v>7.9824999999999993E-2</v>
      </c>
      <c r="M705" s="549">
        <f t="shared" si="198"/>
        <v>7.9824999999999993E-2</v>
      </c>
      <c r="N705" s="549">
        <f t="shared" si="198"/>
        <v>7.9824999999999993E-2</v>
      </c>
      <c r="O705" s="549">
        <f t="shared" si="198"/>
        <v>7.9824999999999993E-2</v>
      </c>
      <c r="P705" s="549">
        <f t="shared" si="198"/>
        <v>7.9824999999999993E-2</v>
      </c>
      <c r="Q705" s="549">
        <f t="shared" si="198"/>
        <v>7.9824999999999993E-2</v>
      </c>
      <c r="R705" s="549">
        <f t="shared" si="198"/>
        <v>7.9824999999999993E-2</v>
      </c>
      <c r="S705" s="549">
        <f t="shared" si="198"/>
        <v>7.9824999999999993E-2</v>
      </c>
      <c r="T705" s="549">
        <f t="shared" si="198"/>
        <v>7.9824999999999993E-2</v>
      </c>
      <c r="U705" s="549">
        <f t="shared" si="198"/>
        <v>7.9824999999999993E-2</v>
      </c>
      <c r="V705" s="549">
        <f t="shared" si="198"/>
        <v>7.9824999999999993E-2</v>
      </c>
      <c r="W705" s="544">
        <f t="shared" si="198"/>
        <v>1.5965000000000003</v>
      </c>
      <c r="X705" s="131">
        <f t="shared" si="198"/>
        <v>7.9825000000000007E-2</v>
      </c>
    </row>
    <row r="706" spans="1:24" s="358" customFormat="1">
      <c r="A706" s="129"/>
      <c r="B706" s="472" t="s">
        <v>146</v>
      </c>
      <c r="C706" s="530">
        <v>0.96618357487922713</v>
      </c>
      <c r="D706" s="530">
        <v>0.93351070036640305</v>
      </c>
      <c r="E706" s="530">
        <v>0.90194270566802237</v>
      </c>
      <c r="F706" s="530">
        <v>0.87144222769857238</v>
      </c>
      <c r="G706" s="530">
        <v>0.84197316685852419</v>
      </c>
      <c r="H706" s="530">
        <v>0.81350064430775282</v>
      </c>
      <c r="I706" s="530">
        <v>0.78599096068381913</v>
      </c>
      <c r="J706" s="530">
        <v>0.75941155621625056</v>
      </c>
      <c r="K706" s="530">
        <v>0.73373097218961414</v>
      </c>
      <c r="L706" s="530">
        <v>0.70891881370977217</v>
      </c>
      <c r="M706" s="530">
        <v>0.68494571372924851</v>
      </c>
      <c r="N706" s="530">
        <v>0.66178329828912896</v>
      </c>
      <c r="O706" s="530">
        <v>0.63940415293635666</v>
      </c>
      <c r="P706" s="530">
        <v>0.61778179027667302</v>
      </c>
      <c r="Q706" s="530">
        <v>0.59689061862480497</v>
      </c>
      <c r="R706" s="530">
        <v>0.57670591171478747</v>
      </c>
      <c r="S706" s="530">
        <v>0.55720377943457733</v>
      </c>
      <c r="T706" s="530">
        <v>0.53836113955031628</v>
      </c>
      <c r="U706" s="530">
        <v>0.52015569038677911</v>
      </c>
      <c r="V706" s="530">
        <v>0.50256588443167061</v>
      </c>
      <c r="W706" s="543"/>
      <c r="X706" s="531"/>
    </row>
    <row r="707" spans="1:24" s="358" customFormat="1">
      <c r="A707" s="135"/>
      <c r="B707" s="568" t="s">
        <v>1069</v>
      </c>
      <c r="C707" s="136">
        <f t="shared" ref="C707:V707" si="199">C706*C705</f>
        <v>7.7125603864734299E-2</v>
      </c>
      <c r="D707" s="136">
        <f t="shared" si="199"/>
        <v>7.4517491656748119E-2</v>
      </c>
      <c r="E707" s="136">
        <f t="shared" si="199"/>
        <v>7.1997576479949879E-2</v>
      </c>
      <c r="F707" s="136">
        <f t="shared" si="199"/>
        <v>6.9562875826038539E-2</v>
      </c>
      <c r="G707" s="136">
        <f t="shared" si="199"/>
        <v>6.7210508044481684E-2</v>
      </c>
      <c r="H707" s="136">
        <f t="shared" si="199"/>
        <v>6.4937688931866369E-2</v>
      </c>
      <c r="I707" s="136">
        <f t="shared" si="199"/>
        <v>6.2741728436585861E-2</v>
      </c>
      <c r="J707" s="136">
        <f t="shared" si="199"/>
        <v>6.0620027474962195E-2</v>
      </c>
      <c r="K707" s="136">
        <f t="shared" si="199"/>
        <v>5.8570074855035945E-2</v>
      </c>
      <c r="L707" s="136">
        <f t="shared" si="199"/>
        <v>5.6589444304382557E-2</v>
      </c>
      <c r="M707" s="136">
        <f t="shared" si="199"/>
        <v>5.4675791598437259E-2</v>
      </c>
      <c r="N707" s="136">
        <f t="shared" si="199"/>
        <v>5.2826851785929718E-2</v>
      </c>
      <c r="O707" s="136">
        <f t="shared" si="199"/>
        <v>5.1040436508144667E-2</v>
      </c>
      <c r="P707" s="136">
        <f t="shared" si="199"/>
        <v>4.9314431408835416E-2</v>
      </c>
      <c r="Q707" s="136">
        <f t="shared" si="199"/>
        <v>4.7646793631725054E-2</v>
      </c>
      <c r="R707" s="136">
        <f t="shared" si="199"/>
        <v>4.6035549402632908E-2</v>
      </c>
      <c r="S707" s="136">
        <f t="shared" si="199"/>
        <v>4.4478791693365133E-2</v>
      </c>
      <c r="T707" s="136">
        <f t="shared" si="199"/>
        <v>4.2974677964603997E-2</v>
      </c>
      <c r="U707" s="136">
        <f t="shared" si="199"/>
        <v>4.1521427985124641E-2</v>
      </c>
      <c r="V707" s="136">
        <f t="shared" si="199"/>
        <v>4.0117321724758105E-2</v>
      </c>
      <c r="W707" s="564">
        <f>SUM(C707:V707)</f>
        <v>1.1345050935783425</v>
      </c>
      <c r="X707" s="137"/>
    </row>
    <row r="708" spans="1:24" s="358" customFormat="1">
      <c r="A708" s="129" t="s">
        <v>388</v>
      </c>
      <c r="B708" s="138"/>
      <c r="C708" s="132"/>
      <c r="D708" s="132"/>
      <c r="E708" s="132"/>
      <c r="F708" s="132"/>
      <c r="G708" s="132"/>
      <c r="H708" s="132"/>
      <c r="I708" s="132"/>
      <c r="J708" s="132"/>
      <c r="K708" s="132"/>
      <c r="L708" s="132"/>
      <c r="M708" s="132"/>
      <c r="N708" s="132"/>
      <c r="O708" s="132"/>
      <c r="P708" s="132"/>
      <c r="Q708" s="132"/>
      <c r="R708" s="132"/>
      <c r="S708" s="132"/>
      <c r="T708" s="132"/>
      <c r="U708" s="132"/>
      <c r="V708" s="132"/>
      <c r="W708" s="544"/>
      <c r="X708" s="131"/>
    </row>
    <row r="709" spans="1:24" s="358" customFormat="1">
      <c r="A709" s="70" t="s">
        <v>987</v>
      </c>
      <c r="B709" s="138"/>
      <c r="C709" s="132"/>
      <c r="D709" s="132"/>
      <c r="E709" s="132"/>
      <c r="F709" s="132"/>
      <c r="G709" s="132"/>
      <c r="H709" s="132"/>
      <c r="I709" s="132"/>
      <c r="J709" s="132"/>
      <c r="K709" s="132"/>
      <c r="L709" s="132"/>
      <c r="M709" s="132"/>
      <c r="N709" s="132"/>
      <c r="O709" s="132"/>
      <c r="P709" s="132"/>
      <c r="Q709" s="132"/>
      <c r="R709" s="132"/>
      <c r="S709" s="132"/>
      <c r="T709" s="132"/>
      <c r="U709" s="132"/>
      <c r="V709" s="132"/>
      <c r="W709" s="544"/>
      <c r="X709" s="131"/>
    </row>
    <row r="710" spans="1:24" s="358" customFormat="1">
      <c r="A710" s="126"/>
      <c r="B710" s="134" t="s">
        <v>207</v>
      </c>
      <c r="C710" s="527" t="str">
        <f>'27. rMCZ specific costs'!$R$103</f>
        <v xml:space="preserve"> - </v>
      </c>
      <c r="D710" s="527" t="str">
        <f>'27. rMCZ specific costs'!$R$103</f>
        <v xml:space="preserve"> - </v>
      </c>
      <c r="E710" s="527" t="str">
        <f>'27. rMCZ specific costs'!$R$103</f>
        <v xml:space="preserve"> - </v>
      </c>
      <c r="F710" s="527" t="str">
        <f>'27. rMCZ specific costs'!$R$103</f>
        <v xml:space="preserve"> - </v>
      </c>
      <c r="G710" s="527" t="str">
        <f>'27. rMCZ specific costs'!$R$103</f>
        <v xml:space="preserve"> - </v>
      </c>
      <c r="H710" s="527" t="str">
        <f>'27. rMCZ specific costs'!$R$103</f>
        <v xml:space="preserve"> - </v>
      </c>
      <c r="I710" s="527" t="str">
        <f>'27. rMCZ specific costs'!$R$103</f>
        <v xml:space="preserve"> - </v>
      </c>
      <c r="J710" s="527" t="str">
        <f>'27. rMCZ specific costs'!$R$103</f>
        <v xml:space="preserve"> - </v>
      </c>
      <c r="K710" s="527" t="str">
        <f>'27. rMCZ specific costs'!$R$103</f>
        <v xml:space="preserve"> - </v>
      </c>
      <c r="L710" s="527" t="str">
        <f>'27. rMCZ specific costs'!$R$103</f>
        <v xml:space="preserve"> - </v>
      </c>
      <c r="M710" s="527" t="str">
        <f>'27. rMCZ specific costs'!$R$103</f>
        <v xml:space="preserve"> - </v>
      </c>
      <c r="N710" s="527" t="str">
        <f>'27. rMCZ specific costs'!$R$103</f>
        <v xml:space="preserve"> - </v>
      </c>
      <c r="O710" s="527" t="str">
        <f>'27. rMCZ specific costs'!$R$103</f>
        <v xml:space="preserve"> - </v>
      </c>
      <c r="P710" s="527" t="str">
        <f>'27. rMCZ specific costs'!$R$103</f>
        <v xml:space="preserve"> - </v>
      </c>
      <c r="Q710" s="527" t="str">
        <f>'27. rMCZ specific costs'!$R$103</f>
        <v xml:space="preserve"> - </v>
      </c>
      <c r="R710" s="527" t="str">
        <f>'27. rMCZ specific costs'!$R$103</f>
        <v xml:space="preserve"> - </v>
      </c>
      <c r="S710" s="527" t="str">
        <f>'27. rMCZ specific costs'!$R$103</f>
        <v xml:space="preserve"> - </v>
      </c>
      <c r="T710" s="527" t="str">
        <f>'27. rMCZ specific costs'!$R$103</f>
        <v xml:space="preserve"> - </v>
      </c>
      <c r="U710" s="527" t="str">
        <f>'27. rMCZ specific costs'!$R$103</f>
        <v xml:space="preserve"> - </v>
      </c>
      <c r="V710" s="527" t="str">
        <f>'27. rMCZ specific costs'!$R$103</f>
        <v xml:space="preserve"> - </v>
      </c>
      <c r="W710" s="543">
        <f>SUM(C710:V710)</f>
        <v>0</v>
      </c>
      <c r="X710" s="528">
        <f>W710/20</f>
        <v>0</v>
      </c>
    </row>
    <row r="711" spans="1:24" s="358" customFormat="1">
      <c r="A711" s="126"/>
      <c r="B711" s="134" t="s">
        <v>208</v>
      </c>
      <c r="C711" s="527" t="str">
        <f>'27. rMCZ specific costs'!$S$103</f>
        <v xml:space="preserve"> - </v>
      </c>
      <c r="D711" s="527" t="str">
        <f>'27. rMCZ specific costs'!$S$103</f>
        <v xml:space="preserve"> - </v>
      </c>
      <c r="E711" s="527" t="str">
        <f>'27. rMCZ specific costs'!$S$103</f>
        <v xml:space="preserve"> - </v>
      </c>
      <c r="F711" s="527" t="str">
        <f>'27. rMCZ specific costs'!$S$103</f>
        <v xml:space="preserve"> - </v>
      </c>
      <c r="G711" s="527" t="str">
        <f>'27. rMCZ specific costs'!$S$103</f>
        <v xml:space="preserve"> - </v>
      </c>
      <c r="H711" s="527" t="str">
        <f>'27. rMCZ specific costs'!$S$103</f>
        <v xml:space="preserve"> - </v>
      </c>
      <c r="I711" s="527" t="str">
        <f>'27. rMCZ specific costs'!$S$103</f>
        <v xml:space="preserve"> - </v>
      </c>
      <c r="J711" s="527" t="str">
        <f>'27. rMCZ specific costs'!$S$103</f>
        <v xml:space="preserve"> - </v>
      </c>
      <c r="K711" s="527" t="str">
        <f>'27. rMCZ specific costs'!$S$103</f>
        <v xml:space="preserve"> - </v>
      </c>
      <c r="L711" s="527" t="str">
        <f>'27. rMCZ specific costs'!$S$103</f>
        <v xml:space="preserve"> - </v>
      </c>
      <c r="M711" s="527" t="str">
        <f>'27. rMCZ specific costs'!$S$103</f>
        <v xml:space="preserve"> - </v>
      </c>
      <c r="N711" s="527" t="str">
        <f>'27. rMCZ specific costs'!$S$103</f>
        <v xml:space="preserve"> - </v>
      </c>
      <c r="O711" s="527" t="str">
        <f>'27. rMCZ specific costs'!$S$103</f>
        <v xml:space="preserve"> - </v>
      </c>
      <c r="P711" s="527" t="str">
        <f>'27. rMCZ specific costs'!$S$103</f>
        <v xml:space="preserve"> - </v>
      </c>
      <c r="Q711" s="527" t="str">
        <f>'27. rMCZ specific costs'!$S$103</f>
        <v xml:space="preserve"> - </v>
      </c>
      <c r="R711" s="527" t="str">
        <f>'27. rMCZ specific costs'!$S$103</f>
        <v xml:space="preserve"> - </v>
      </c>
      <c r="S711" s="527" t="str">
        <f>'27. rMCZ specific costs'!$S$103</f>
        <v xml:space="preserve"> - </v>
      </c>
      <c r="T711" s="527" t="str">
        <f>'27. rMCZ specific costs'!$S$103</f>
        <v xml:space="preserve"> - </v>
      </c>
      <c r="U711" s="527" t="str">
        <f>'27. rMCZ specific costs'!$S$103</f>
        <v xml:space="preserve"> - </v>
      </c>
      <c r="V711" s="527" t="str">
        <f>'27. rMCZ specific costs'!$S$103</f>
        <v xml:space="preserve"> - </v>
      </c>
      <c r="W711" s="543">
        <f>SUM(C711:V711)</f>
        <v>0</v>
      </c>
      <c r="X711" s="528">
        <f>W711/20</f>
        <v>0</v>
      </c>
    </row>
    <row r="712" spans="1:24" s="358" customFormat="1">
      <c r="A712" s="126"/>
      <c r="B712" s="567" t="s">
        <v>144</v>
      </c>
      <c r="C712" s="549">
        <f t="shared" ref="C712:X712" si="200">SUM(C710:C711)</f>
        <v>0</v>
      </c>
      <c r="D712" s="549">
        <f t="shared" si="200"/>
        <v>0</v>
      </c>
      <c r="E712" s="549">
        <f t="shared" si="200"/>
        <v>0</v>
      </c>
      <c r="F712" s="549">
        <f t="shared" si="200"/>
        <v>0</v>
      </c>
      <c r="G712" s="549">
        <f t="shared" si="200"/>
        <v>0</v>
      </c>
      <c r="H712" s="549">
        <f t="shared" si="200"/>
        <v>0</v>
      </c>
      <c r="I712" s="549">
        <f t="shared" si="200"/>
        <v>0</v>
      </c>
      <c r="J712" s="549">
        <f t="shared" si="200"/>
        <v>0</v>
      </c>
      <c r="K712" s="549">
        <f t="shared" si="200"/>
        <v>0</v>
      </c>
      <c r="L712" s="549">
        <f t="shared" si="200"/>
        <v>0</v>
      </c>
      <c r="M712" s="549">
        <f t="shared" si="200"/>
        <v>0</v>
      </c>
      <c r="N712" s="549">
        <f t="shared" si="200"/>
        <v>0</v>
      </c>
      <c r="O712" s="549">
        <f t="shared" si="200"/>
        <v>0</v>
      </c>
      <c r="P712" s="549">
        <f t="shared" si="200"/>
        <v>0</v>
      </c>
      <c r="Q712" s="549">
        <f t="shared" si="200"/>
        <v>0</v>
      </c>
      <c r="R712" s="549">
        <f t="shared" si="200"/>
        <v>0</v>
      </c>
      <c r="S712" s="549">
        <f t="shared" si="200"/>
        <v>0</v>
      </c>
      <c r="T712" s="549">
        <f t="shared" si="200"/>
        <v>0</v>
      </c>
      <c r="U712" s="549">
        <f t="shared" si="200"/>
        <v>0</v>
      </c>
      <c r="V712" s="549">
        <f t="shared" si="200"/>
        <v>0</v>
      </c>
      <c r="W712" s="544">
        <f t="shared" si="200"/>
        <v>0</v>
      </c>
      <c r="X712" s="131">
        <f t="shared" si="200"/>
        <v>0</v>
      </c>
    </row>
    <row r="713" spans="1:24" s="358" customFormat="1">
      <c r="A713" s="129"/>
      <c r="B713" s="472" t="s">
        <v>146</v>
      </c>
      <c r="C713" s="530">
        <v>0.96618357487922713</v>
      </c>
      <c r="D713" s="530">
        <v>0.93351070036640305</v>
      </c>
      <c r="E713" s="530">
        <v>0.90194270566802237</v>
      </c>
      <c r="F713" s="530">
        <v>0.87144222769857238</v>
      </c>
      <c r="G713" s="530">
        <v>0.84197316685852419</v>
      </c>
      <c r="H713" s="530">
        <v>0.81350064430775282</v>
      </c>
      <c r="I713" s="530">
        <v>0.78599096068381913</v>
      </c>
      <c r="J713" s="530">
        <v>0.75941155621625056</v>
      </c>
      <c r="K713" s="530">
        <v>0.73373097218961414</v>
      </c>
      <c r="L713" s="530">
        <v>0.70891881370977217</v>
      </c>
      <c r="M713" s="530">
        <v>0.68494571372924851</v>
      </c>
      <c r="N713" s="530">
        <v>0.66178329828912896</v>
      </c>
      <c r="O713" s="530">
        <v>0.63940415293635666</v>
      </c>
      <c r="P713" s="530">
        <v>0.61778179027667302</v>
      </c>
      <c r="Q713" s="530">
        <v>0.59689061862480497</v>
      </c>
      <c r="R713" s="530">
        <v>0.57670591171478747</v>
      </c>
      <c r="S713" s="530">
        <v>0.55720377943457733</v>
      </c>
      <c r="T713" s="530">
        <v>0.53836113955031628</v>
      </c>
      <c r="U713" s="530">
        <v>0.52015569038677911</v>
      </c>
      <c r="V713" s="530">
        <v>0.50256588443167061</v>
      </c>
      <c r="W713" s="543"/>
      <c r="X713" s="531"/>
    </row>
    <row r="714" spans="1:24" s="358" customFormat="1">
      <c r="A714" s="135"/>
      <c r="B714" s="568" t="s">
        <v>1069</v>
      </c>
      <c r="C714" s="136">
        <f t="shared" ref="C714:V714" si="201">C713*C712</f>
        <v>0</v>
      </c>
      <c r="D714" s="136">
        <f t="shared" si="201"/>
        <v>0</v>
      </c>
      <c r="E714" s="136">
        <f t="shared" si="201"/>
        <v>0</v>
      </c>
      <c r="F714" s="136">
        <f t="shared" si="201"/>
        <v>0</v>
      </c>
      <c r="G714" s="136">
        <f t="shared" si="201"/>
        <v>0</v>
      </c>
      <c r="H714" s="136">
        <f t="shared" si="201"/>
        <v>0</v>
      </c>
      <c r="I714" s="136">
        <f t="shared" si="201"/>
        <v>0</v>
      </c>
      <c r="J714" s="136">
        <f t="shared" si="201"/>
        <v>0</v>
      </c>
      <c r="K714" s="136">
        <f t="shared" si="201"/>
        <v>0</v>
      </c>
      <c r="L714" s="136">
        <f t="shared" si="201"/>
        <v>0</v>
      </c>
      <c r="M714" s="136">
        <f t="shared" si="201"/>
        <v>0</v>
      </c>
      <c r="N714" s="136">
        <f t="shared" si="201"/>
        <v>0</v>
      </c>
      <c r="O714" s="136">
        <f t="shared" si="201"/>
        <v>0</v>
      </c>
      <c r="P714" s="136">
        <f t="shared" si="201"/>
        <v>0</v>
      </c>
      <c r="Q714" s="136">
        <f t="shared" si="201"/>
        <v>0</v>
      </c>
      <c r="R714" s="136">
        <f t="shared" si="201"/>
        <v>0</v>
      </c>
      <c r="S714" s="136">
        <f t="shared" si="201"/>
        <v>0</v>
      </c>
      <c r="T714" s="136">
        <f t="shared" si="201"/>
        <v>0</v>
      </c>
      <c r="U714" s="136">
        <f t="shared" si="201"/>
        <v>0</v>
      </c>
      <c r="V714" s="136">
        <f t="shared" si="201"/>
        <v>0</v>
      </c>
      <c r="W714" s="564">
        <f>SUM(C714:V714)</f>
        <v>0</v>
      </c>
      <c r="X714" s="137"/>
    </row>
    <row r="715" spans="1:24" s="358" customFormat="1">
      <c r="A715" s="129" t="s">
        <v>388</v>
      </c>
      <c r="B715" s="138"/>
      <c r="C715" s="132"/>
      <c r="D715" s="132"/>
      <c r="E715" s="132"/>
      <c r="F715" s="132"/>
      <c r="G715" s="132"/>
      <c r="H715" s="132"/>
      <c r="I715" s="132"/>
      <c r="J715" s="132"/>
      <c r="K715" s="132"/>
      <c r="L715" s="132"/>
      <c r="M715" s="132"/>
      <c r="N715" s="132"/>
      <c r="O715" s="132"/>
      <c r="P715" s="132"/>
      <c r="Q715" s="132"/>
      <c r="R715" s="132"/>
      <c r="S715" s="132"/>
      <c r="T715" s="132"/>
      <c r="U715" s="132"/>
      <c r="V715" s="132"/>
      <c r="W715" s="544"/>
      <c r="X715" s="131"/>
    </row>
    <row r="716" spans="1:24" s="358" customFormat="1">
      <c r="A716" s="70" t="s">
        <v>986</v>
      </c>
      <c r="B716" s="138"/>
      <c r="C716" s="132"/>
      <c r="D716" s="132"/>
      <c r="E716" s="132"/>
      <c r="F716" s="132"/>
      <c r="G716" s="132"/>
      <c r="H716" s="132"/>
      <c r="I716" s="132"/>
      <c r="J716" s="132"/>
      <c r="K716" s="132"/>
      <c r="L716" s="132"/>
      <c r="M716" s="132"/>
      <c r="N716" s="132"/>
      <c r="O716" s="132"/>
      <c r="P716" s="132"/>
      <c r="Q716" s="132"/>
      <c r="R716" s="132"/>
      <c r="S716" s="132"/>
      <c r="T716" s="132"/>
      <c r="U716" s="132"/>
      <c r="V716" s="132"/>
      <c r="W716" s="544"/>
      <c r="X716" s="131"/>
    </row>
    <row r="717" spans="1:24" s="358" customFormat="1">
      <c r="A717" s="126"/>
      <c r="B717" s="134" t="s">
        <v>207</v>
      </c>
      <c r="C717" s="527" t="str">
        <f>'27. rMCZ specific costs'!$R$103</f>
        <v xml:space="preserve"> - </v>
      </c>
      <c r="D717" s="527" t="str">
        <f>'27. rMCZ specific costs'!$R$103</f>
        <v xml:space="preserve"> - </v>
      </c>
      <c r="E717" s="527" t="str">
        <f>'27. rMCZ specific costs'!$R$103</f>
        <v xml:space="preserve"> - </v>
      </c>
      <c r="F717" s="527" t="str">
        <f>'27. rMCZ specific costs'!$R$103</f>
        <v xml:space="preserve"> - </v>
      </c>
      <c r="G717" s="527" t="str">
        <f>'27. rMCZ specific costs'!$R$103</f>
        <v xml:space="preserve"> - </v>
      </c>
      <c r="H717" s="527" t="str">
        <f>'27. rMCZ specific costs'!$R$103</f>
        <v xml:space="preserve"> - </v>
      </c>
      <c r="I717" s="527" t="str">
        <f>'27. rMCZ specific costs'!$R$103</f>
        <v xml:space="preserve"> - </v>
      </c>
      <c r="J717" s="527" t="str">
        <f>'27. rMCZ specific costs'!$R$103</f>
        <v xml:space="preserve"> - </v>
      </c>
      <c r="K717" s="527" t="str">
        <f>'27. rMCZ specific costs'!$R$103</f>
        <v xml:space="preserve"> - </v>
      </c>
      <c r="L717" s="527" t="str">
        <f>'27. rMCZ specific costs'!$R$103</f>
        <v xml:space="preserve"> - </v>
      </c>
      <c r="M717" s="527" t="str">
        <f>'27. rMCZ specific costs'!$R$103</f>
        <v xml:space="preserve"> - </v>
      </c>
      <c r="N717" s="527" t="str">
        <f>'27. rMCZ specific costs'!$R$103</f>
        <v xml:space="preserve"> - </v>
      </c>
      <c r="O717" s="527" t="str">
        <f>'27. rMCZ specific costs'!$R$103</f>
        <v xml:space="preserve"> - </v>
      </c>
      <c r="P717" s="527" t="str">
        <f>'27. rMCZ specific costs'!$R$103</f>
        <v xml:space="preserve"> - </v>
      </c>
      <c r="Q717" s="527" t="str">
        <f>'27. rMCZ specific costs'!$R$103</f>
        <v xml:space="preserve"> - </v>
      </c>
      <c r="R717" s="527" t="str">
        <f>'27. rMCZ specific costs'!$R$103</f>
        <v xml:space="preserve"> - </v>
      </c>
      <c r="S717" s="527" t="str">
        <f>'27. rMCZ specific costs'!$R$103</f>
        <v xml:space="preserve"> - </v>
      </c>
      <c r="T717" s="527" t="str">
        <f>'27. rMCZ specific costs'!$R$103</f>
        <v xml:space="preserve"> - </v>
      </c>
      <c r="U717" s="527" t="str">
        <f>'27. rMCZ specific costs'!$R$103</f>
        <v xml:space="preserve"> - </v>
      </c>
      <c r="V717" s="527" t="str">
        <f>'27. rMCZ specific costs'!$R$103</f>
        <v xml:space="preserve"> - </v>
      </c>
      <c r="W717" s="543">
        <f>SUM(C717:V717)</f>
        <v>0</v>
      </c>
      <c r="X717" s="528">
        <f>W717/20</f>
        <v>0</v>
      </c>
    </row>
    <row r="718" spans="1:24" s="358" customFormat="1">
      <c r="A718" s="126"/>
      <c r="B718" s="134" t="s">
        <v>208</v>
      </c>
      <c r="C718" s="527" t="str">
        <f>'27. rMCZ specific costs'!$S$103</f>
        <v xml:space="preserve"> - </v>
      </c>
      <c r="D718" s="527" t="str">
        <f>'27. rMCZ specific costs'!$S$103</f>
        <v xml:space="preserve"> - </v>
      </c>
      <c r="E718" s="527" t="str">
        <f>'27. rMCZ specific costs'!$S$103</f>
        <v xml:space="preserve"> - </v>
      </c>
      <c r="F718" s="527" t="str">
        <f>'27. rMCZ specific costs'!$S$103</f>
        <v xml:space="preserve"> - </v>
      </c>
      <c r="G718" s="527" t="str">
        <f>'27. rMCZ specific costs'!$S$103</f>
        <v xml:space="preserve"> - </v>
      </c>
      <c r="H718" s="527" t="str">
        <f>'27. rMCZ specific costs'!$S$103</f>
        <v xml:space="preserve"> - </v>
      </c>
      <c r="I718" s="527" t="str">
        <f>'27. rMCZ specific costs'!$S$103</f>
        <v xml:space="preserve"> - </v>
      </c>
      <c r="J718" s="527" t="str">
        <f>'27. rMCZ specific costs'!$S$103</f>
        <v xml:space="preserve"> - </v>
      </c>
      <c r="K718" s="527" t="str">
        <f>'27. rMCZ specific costs'!$S$103</f>
        <v xml:space="preserve"> - </v>
      </c>
      <c r="L718" s="527" t="str">
        <f>'27. rMCZ specific costs'!$S$103</f>
        <v xml:space="preserve"> - </v>
      </c>
      <c r="M718" s="527" t="str">
        <f>'27. rMCZ specific costs'!$S$103</f>
        <v xml:space="preserve"> - </v>
      </c>
      <c r="N718" s="527" t="str">
        <f>'27. rMCZ specific costs'!$S$103</f>
        <v xml:space="preserve"> - </v>
      </c>
      <c r="O718" s="527" t="str">
        <f>'27. rMCZ specific costs'!$S$103</f>
        <v xml:space="preserve"> - </v>
      </c>
      <c r="P718" s="527" t="str">
        <f>'27. rMCZ specific costs'!$S$103</f>
        <v xml:space="preserve"> - </v>
      </c>
      <c r="Q718" s="527" t="str">
        <f>'27. rMCZ specific costs'!$S$103</f>
        <v xml:space="preserve"> - </v>
      </c>
      <c r="R718" s="527" t="str">
        <f>'27. rMCZ specific costs'!$S$103</f>
        <v xml:space="preserve"> - </v>
      </c>
      <c r="S718" s="527" t="str">
        <f>'27. rMCZ specific costs'!$S$103</f>
        <v xml:space="preserve"> - </v>
      </c>
      <c r="T718" s="527" t="str">
        <f>'27. rMCZ specific costs'!$S$103</f>
        <v xml:space="preserve"> - </v>
      </c>
      <c r="U718" s="527" t="str">
        <f>'27. rMCZ specific costs'!$S$103</f>
        <v xml:space="preserve"> - </v>
      </c>
      <c r="V718" s="527" t="str">
        <f>'27. rMCZ specific costs'!$S$103</f>
        <v xml:space="preserve"> - </v>
      </c>
      <c r="W718" s="543">
        <f>SUM(C718:V718)</f>
        <v>0</v>
      </c>
      <c r="X718" s="528">
        <f>W718/20</f>
        <v>0</v>
      </c>
    </row>
    <row r="719" spans="1:24" s="358" customFormat="1">
      <c r="A719" s="126"/>
      <c r="B719" s="567" t="s">
        <v>144</v>
      </c>
      <c r="C719" s="549">
        <f t="shared" ref="C719:X719" si="202">SUM(C717:C718)</f>
        <v>0</v>
      </c>
      <c r="D719" s="549">
        <f t="shared" si="202"/>
        <v>0</v>
      </c>
      <c r="E719" s="549">
        <f t="shared" si="202"/>
        <v>0</v>
      </c>
      <c r="F719" s="549">
        <f t="shared" si="202"/>
        <v>0</v>
      </c>
      <c r="G719" s="549">
        <f t="shared" si="202"/>
        <v>0</v>
      </c>
      <c r="H719" s="549">
        <f t="shared" si="202"/>
        <v>0</v>
      </c>
      <c r="I719" s="549">
        <f t="shared" si="202"/>
        <v>0</v>
      </c>
      <c r="J719" s="549">
        <f t="shared" si="202"/>
        <v>0</v>
      </c>
      <c r="K719" s="549">
        <f t="shared" si="202"/>
        <v>0</v>
      </c>
      <c r="L719" s="549">
        <f t="shared" si="202"/>
        <v>0</v>
      </c>
      <c r="M719" s="549">
        <f t="shared" si="202"/>
        <v>0</v>
      </c>
      <c r="N719" s="549">
        <f t="shared" si="202"/>
        <v>0</v>
      </c>
      <c r="O719" s="549">
        <f t="shared" si="202"/>
        <v>0</v>
      </c>
      <c r="P719" s="549">
        <f t="shared" si="202"/>
        <v>0</v>
      </c>
      <c r="Q719" s="549">
        <f t="shared" si="202"/>
        <v>0</v>
      </c>
      <c r="R719" s="549">
        <f t="shared" si="202"/>
        <v>0</v>
      </c>
      <c r="S719" s="549">
        <f t="shared" si="202"/>
        <v>0</v>
      </c>
      <c r="T719" s="549">
        <f t="shared" si="202"/>
        <v>0</v>
      </c>
      <c r="U719" s="549">
        <f t="shared" si="202"/>
        <v>0</v>
      </c>
      <c r="V719" s="549">
        <f t="shared" si="202"/>
        <v>0</v>
      </c>
      <c r="W719" s="544">
        <f t="shared" si="202"/>
        <v>0</v>
      </c>
      <c r="X719" s="131">
        <f t="shared" si="202"/>
        <v>0</v>
      </c>
    </row>
    <row r="720" spans="1:24" s="358" customFormat="1">
      <c r="A720" s="129"/>
      <c r="B720" s="472" t="s">
        <v>146</v>
      </c>
      <c r="C720" s="530">
        <v>0.96618357487922713</v>
      </c>
      <c r="D720" s="530">
        <v>0.93351070036640305</v>
      </c>
      <c r="E720" s="530">
        <v>0.90194270566802237</v>
      </c>
      <c r="F720" s="530">
        <v>0.87144222769857238</v>
      </c>
      <c r="G720" s="530">
        <v>0.84197316685852419</v>
      </c>
      <c r="H720" s="530">
        <v>0.81350064430775282</v>
      </c>
      <c r="I720" s="530">
        <v>0.78599096068381913</v>
      </c>
      <c r="J720" s="530">
        <v>0.75941155621625056</v>
      </c>
      <c r="K720" s="530">
        <v>0.73373097218961414</v>
      </c>
      <c r="L720" s="530">
        <v>0.70891881370977217</v>
      </c>
      <c r="M720" s="530">
        <v>0.68494571372924851</v>
      </c>
      <c r="N720" s="530">
        <v>0.66178329828912896</v>
      </c>
      <c r="O720" s="530">
        <v>0.63940415293635666</v>
      </c>
      <c r="P720" s="530">
        <v>0.61778179027667302</v>
      </c>
      <c r="Q720" s="530">
        <v>0.59689061862480497</v>
      </c>
      <c r="R720" s="530">
        <v>0.57670591171478747</v>
      </c>
      <c r="S720" s="530">
        <v>0.55720377943457733</v>
      </c>
      <c r="T720" s="530">
        <v>0.53836113955031628</v>
      </c>
      <c r="U720" s="530">
        <v>0.52015569038677911</v>
      </c>
      <c r="V720" s="530">
        <v>0.50256588443167061</v>
      </c>
      <c r="W720" s="543"/>
      <c r="X720" s="531"/>
    </row>
    <row r="721" spans="1:24" s="358" customFormat="1">
      <c r="A721" s="135"/>
      <c r="B721" s="568" t="s">
        <v>1069</v>
      </c>
      <c r="C721" s="136">
        <f t="shared" ref="C721:V721" si="203">C720*C719</f>
        <v>0</v>
      </c>
      <c r="D721" s="136">
        <f t="shared" si="203"/>
        <v>0</v>
      </c>
      <c r="E721" s="136">
        <f t="shared" si="203"/>
        <v>0</v>
      </c>
      <c r="F721" s="136">
        <f t="shared" si="203"/>
        <v>0</v>
      </c>
      <c r="G721" s="136">
        <f t="shared" si="203"/>
        <v>0</v>
      </c>
      <c r="H721" s="136">
        <f t="shared" si="203"/>
        <v>0</v>
      </c>
      <c r="I721" s="136">
        <f t="shared" si="203"/>
        <v>0</v>
      </c>
      <c r="J721" s="136">
        <f t="shared" si="203"/>
        <v>0</v>
      </c>
      <c r="K721" s="136">
        <f t="shared" si="203"/>
        <v>0</v>
      </c>
      <c r="L721" s="136">
        <f t="shared" si="203"/>
        <v>0</v>
      </c>
      <c r="M721" s="136">
        <f t="shared" si="203"/>
        <v>0</v>
      </c>
      <c r="N721" s="136">
        <f t="shared" si="203"/>
        <v>0</v>
      </c>
      <c r="O721" s="136">
        <f t="shared" si="203"/>
        <v>0</v>
      </c>
      <c r="P721" s="136">
        <f t="shared" si="203"/>
        <v>0</v>
      </c>
      <c r="Q721" s="136">
        <f t="shared" si="203"/>
        <v>0</v>
      </c>
      <c r="R721" s="136">
        <f t="shared" si="203"/>
        <v>0</v>
      </c>
      <c r="S721" s="136">
        <f t="shared" si="203"/>
        <v>0</v>
      </c>
      <c r="T721" s="136">
        <f t="shared" si="203"/>
        <v>0</v>
      </c>
      <c r="U721" s="136">
        <f t="shared" si="203"/>
        <v>0</v>
      </c>
      <c r="V721" s="136">
        <f t="shared" si="203"/>
        <v>0</v>
      </c>
      <c r="W721" s="564">
        <f>SUM(C721:V721)</f>
        <v>0</v>
      </c>
      <c r="X721" s="137"/>
    </row>
    <row r="722" spans="1:24" s="358" customFormat="1">
      <c r="A722" s="129" t="s">
        <v>388</v>
      </c>
      <c r="B722" s="138"/>
      <c r="C722" s="132"/>
      <c r="D722" s="132"/>
      <c r="E722" s="132"/>
      <c r="F722" s="132"/>
      <c r="G722" s="132"/>
      <c r="H722" s="132"/>
      <c r="I722" s="132"/>
      <c r="J722" s="132"/>
      <c r="K722" s="132"/>
      <c r="L722" s="132"/>
      <c r="M722" s="132"/>
      <c r="N722" s="132"/>
      <c r="O722" s="132"/>
      <c r="P722" s="132"/>
      <c r="Q722" s="132"/>
      <c r="R722" s="132"/>
      <c r="S722" s="132"/>
      <c r="T722" s="132"/>
      <c r="U722" s="132"/>
      <c r="V722" s="132"/>
      <c r="W722" s="544"/>
      <c r="X722" s="131"/>
    </row>
    <row r="723" spans="1:24" s="358" customFormat="1">
      <c r="A723" s="70" t="s">
        <v>985</v>
      </c>
      <c r="B723" s="138"/>
      <c r="C723" s="132"/>
      <c r="D723" s="132"/>
      <c r="E723" s="132"/>
      <c r="F723" s="132"/>
      <c r="G723" s="132"/>
      <c r="H723" s="132"/>
      <c r="I723" s="132"/>
      <c r="J723" s="132"/>
      <c r="K723" s="132"/>
      <c r="L723" s="132"/>
      <c r="M723" s="132"/>
      <c r="N723" s="132"/>
      <c r="O723" s="132"/>
      <c r="P723" s="132"/>
      <c r="Q723" s="132"/>
      <c r="R723" s="132"/>
      <c r="S723" s="132"/>
      <c r="T723" s="132"/>
      <c r="U723" s="132"/>
      <c r="V723" s="132"/>
      <c r="W723" s="544"/>
      <c r="X723" s="131"/>
    </row>
    <row r="724" spans="1:24" s="358" customFormat="1">
      <c r="A724" s="126"/>
      <c r="B724" s="134" t="s">
        <v>207</v>
      </c>
      <c r="C724" s="527" t="str">
        <f>'27. rMCZ specific costs'!$R$103</f>
        <v xml:space="preserve"> - </v>
      </c>
      <c r="D724" s="527" t="str">
        <f>'27. rMCZ specific costs'!$R$103</f>
        <v xml:space="preserve"> - </v>
      </c>
      <c r="E724" s="527" t="str">
        <f>'27. rMCZ specific costs'!$R$103</f>
        <v xml:space="preserve"> - </v>
      </c>
      <c r="F724" s="527" t="str">
        <f>'27. rMCZ specific costs'!$R$103</f>
        <v xml:space="preserve"> - </v>
      </c>
      <c r="G724" s="527" t="str">
        <f>'27. rMCZ specific costs'!$R$103</f>
        <v xml:space="preserve"> - </v>
      </c>
      <c r="H724" s="527" t="str">
        <f>'27. rMCZ specific costs'!$R$103</f>
        <v xml:space="preserve"> - </v>
      </c>
      <c r="I724" s="527" t="str">
        <f>'27. rMCZ specific costs'!$R$103</f>
        <v xml:space="preserve"> - </v>
      </c>
      <c r="J724" s="527" t="str">
        <f>'27. rMCZ specific costs'!$R$103</f>
        <v xml:space="preserve"> - </v>
      </c>
      <c r="K724" s="527" t="str">
        <f>'27. rMCZ specific costs'!$R$103</f>
        <v xml:space="preserve"> - </v>
      </c>
      <c r="L724" s="527" t="str">
        <f>'27. rMCZ specific costs'!$R$103</f>
        <v xml:space="preserve"> - </v>
      </c>
      <c r="M724" s="527" t="str">
        <f>'27. rMCZ specific costs'!$R$103</f>
        <v xml:space="preserve"> - </v>
      </c>
      <c r="N724" s="527" t="str">
        <f>'27. rMCZ specific costs'!$R$103</f>
        <v xml:space="preserve"> - </v>
      </c>
      <c r="O724" s="527" t="str">
        <f>'27. rMCZ specific costs'!$R$103</f>
        <v xml:space="preserve"> - </v>
      </c>
      <c r="P724" s="527" t="str">
        <f>'27. rMCZ specific costs'!$R$103</f>
        <v xml:space="preserve"> - </v>
      </c>
      <c r="Q724" s="527" t="str">
        <f>'27. rMCZ specific costs'!$R$103</f>
        <v xml:space="preserve"> - </v>
      </c>
      <c r="R724" s="527" t="str">
        <f>'27. rMCZ specific costs'!$R$103</f>
        <v xml:space="preserve"> - </v>
      </c>
      <c r="S724" s="527" t="str">
        <f>'27. rMCZ specific costs'!$R$103</f>
        <v xml:space="preserve"> - </v>
      </c>
      <c r="T724" s="527" t="str">
        <f>'27. rMCZ specific costs'!$R$103</f>
        <v xml:space="preserve"> - </v>
      </c>
      <c r="U724" s="527" t="str">
        <f>'27. rMCZ specific costs'!$R$103</f>
        <v xml:space="preserve"> - </v>
      </c>
      <c r="V724" s="527" t="str">
        <f>'27. rMCZ specific costs'!$R$103</f>
        <v xml:space="preserve"> - </v>
      </c>
      <c r="W724" s="543">
        <f>SUM(C724:V724)</f>
        <v>0</v>
      </c>
      <c r="X724" s="528">
        <f>W724/20</f>
        <v>0</v>
      </c>
    </row>
    <row r="725" spans="1:24" s="358" customFormat="1">
      <c r="A725" s="126"/>
      <c r="B725" s="134" t="s">
        <v>208</v>
      </c>
      <c r="C725" s="527" t="str">
        <f>'27. rMCZ specific costs'!$S$103</f>
        <v xml:space="preserve"> - </v>
      </c>
      <c r="D725" s="527" t="str">
        <f>'27. rMCZ specific costs'!$S$103</f>
        <v xml:space="preserve"> - </v>
      </c>
      <c r="E725" s="527" t="str">
        <f>'27. rMCZ specific costs'!$S$103</f>
        <v xml:space="preserve"> - </v>
      </c>
      <c r="F725" s="527" t="str">
        <f>'27. rMCZ specific costs'!$S$103</f>
        <v xml:space="preserve"> - </v>
      </c>
      <c r="G725" s="527" t="str">
        <f>'27. rMCZ specific costs'!$S$103</f>
        <v xml:space="preserve"> - </v>
      </c>
      <c r="H725" s="527" t="str">
        <f>'27. rMCZ specific costs'!$S$103</f>
        <v xml:space="preserve"> - </v>
      </c>
      <c r="I725" s="527" t="str">
        <f>'27. rMCZ specific costs'!$S$103</f>
        <v xml:space="preserve"> - </v>
      </c>
      <c r="J725" s="527" t="str">
        <f>'27. rMCZ specific costs'!$S$103</f>
        <v xml:space="preserve"> - </v>
      </c>
      <c r="K725" s="527" t="str">
        <f>'27. rMCZ specific costs'!$S$103</f>
        <v xml:space="preserve"> - </v>
      </c>
      <c r="L725" s="527" t="str">
        <f>'27. rMCZ specific costs'!$S$103</f>
        <v xml:space="preserve"> - </v>
      </c>
      <c r="M725" s="527" t="str">
        <f>'27. rMCZ specific costs'!$S$103</f>
        <v xml:space="preserve"> - </v>
      </c>
      <c r="N725" s="527" t="str">
        <f>'27. rMCZ specific costs'!$S$103</f>
        <v xml:space="preserve"> - </v>
      </c>
      <c r="O725" s="527" t="str">
        <f>'27. rMCZ specific costs'!$S$103</f>
        <v xml:space="preserve"> - </v>
      </c>
      <c r="P725" s="527" t="str">
        <f>'27. rMCZ specific costs'!$S$103</f>
        <v xml:space="preserve"> - </v>
      </c>
      <c r="Q725" s="527" t="str">
        <f>'27. rMCZ specific costs'!$S$103</f>
        <v xml:space="preserve"> - </v>
      </c>
      <c r="R725" s="527" t="str">
        <f>'27. rMCZ specific costs'!$S$103</f>
        <v xml:space="preserve"> - </v>
      </c>
      <c r="S725" s="527" t="str">
        <f>'27. rMCZ specific costs'!$S$103</f>
        <v xml:space="preserve"> - </v>
      </c>
      <c r="T725" s="527" t="str">
        <f>'27. rMCZ specific costs'!$S$103</f>
        <v xml:space="preserve"> - </v>
      </c>
      <c r="U725" s="527" t="str">
        <f>'27. rMCZ specific costs'!$S$103</f>
        <v xml:space="preserve"> - </v>
      </c>
      <c r="V725" s="527" t="str">
        <f>'27. rMCZ specific costs'!$S$103</f>
        <v xml:space="preserve"> - </v>
      </c>
      <c r="W725" s="543">
        <f>SUM(C725:V725)</f>
        <v>0</v>
      </c>
      <c r="X725" s="528">
        <f>W725/20</f>
        <v>0</v>
      </c>
    </row>
    <row r="726" spans="1:24" s="358" customFormat="1">
      <c r="A726" s="126"/>
      <c r="B726" s="567" t="s">
        <v>144</v>
      </c>
      <c r="C726" s="549">
        <f t="shared" ref="C726:X726" si="204">SUM(C724:C725)</f>
        <v>0</v>
      </c>
      <c r="D726" s="549">
        <f t="shared" si="204"/>
        <v>0</v>
      </c>
      <c r="E726" s="549">
        <f t="shared" si="204"/>
        <v>0</v>
      </c>
      <c r="F726" s="549">
        <f t="shared" si="204"/>
        <v>0</v>
      </c>
      <c r="G726" s="549">
        <f t="shared" si="204"/>
        <v>0</v>
      </c>
      <c r="H726" s="549">
        <f t="shared" si="204"/>
        <v>0</v>
      </c>
      <c r="I726" s="549">
        <f t="shared" si="204"/>
        <v>0</v>
      </c>
      <c r="J726" s="549">
        <f t="shared" si="204"/>
        <v>0</v>
      </c>
      <c r="K726" s="549">
        <f t="shared" si="204"/>
        <v>0</v>
      </c>
      <c r="L726" s="549">
        <f t="shared" si="204"/>
        <v>0</v>
      </c>
      <c r="M726" s="549">
        <f t="shared" si="204"/>
        <v>0</v>
      </c>
      <c r="N726" s="549">
        <f t="shared" si="204"/>
        <v>0</v>
      </c>
      <c r="O726" s="549">
        <f t="shared" si="204"/>
        <v>0</v>
      </c>
      <c r="P726" s="549">
        <f t="shared" si="204"/>
        <v>0</v>
      </c>
      <c r="Q726" s="549">
        <f t="shared" si="204"/>
        <v>0</v>
      </c>
      <c r="R726" s="549">
        <f t="shared" si="204"/>
        <v>0</v>
      </c>
      <c r="S726" s="549">
        <f t="shared" si="204"/>
        <v>0</v>
      </c>
      <c r="T726" s="549">
        <f t="shared" si="204"/>
        <v>0</v>
      </c>
      <c r="U726" s="549">
        <f t="shared" si="204"/>
        <v>0</v>
      </c>
      <c r="V726" s="549">
        <f t="shared" si="204"/>
        <v>0</v>
      </c>
      <c r="W726" s="544">
        <f t="shared" si="204"/>
        <v>0</v>
      </c>
      <c r="X726" s="131">
        <f t="shared" si="204"/>
        <v>0</v>
      </c>
    </row>
    <row r="727" spans="1:24" s="358" customFormat="1">
      <c r="A727" s="129"/>
      <c r="B727" s="472" t="s">
        <v>146</v>
      </c>
      <c r="C727" s="530">
        <v>0.96618357487922713</v>
      </c>
      <c r="D727" s="530">
        <v>0.93351070036640305</v>
      </c>
      <c r="E727" s="530">
        <v>0.90194270566802237</v>
      </c>
      <c r="F727" s="530">
        <v>0.87144222769857238</v>
      </c>
      <c r="G727" s="530">
        <v>0.84197316685852419</v>
      </c>
      <c r="H727" s="530">
        <v>0.81350064430775282</v>
      </c>
      <c r="I727" s="530">
        <v>0.78599096068381913</v>
      </c>
      <c r="J727" s="530">
        <v>0.75941155621625056</v>
      </c>
      <c r="K727" s="530">
        <v>0.73373097218961414</v>
      </c>
      <c r="L727" s="530">
        <v>0.70891881370977217</v>
      </c>
      <c r="M727" s="530">
        <v>0.68494571372924851</v>
      </c>
      <c r="N727" s="530">
        <v>0.66178329828912896</v>
      </c>
      <c r="O727" s="530">
        <v>0.63940415293635666</v>
      </c>
      <c r="P727" s="530">
        <v>0.61778179027667302</v>
      </c>
      <c r="Q727" s="530">
        <v>0.59689061862480497</v>
      </c>
      <c r="R727" s="530">
        <v>0.57670591171478747</v>
      </c>
      <c r="S727" s="530">
        <v>0.55720377943457733</v>
      </c>
      <c r="T727" s="530">
        <v>0.53836113955031628</v>
      </c>
      <c r="U727" s="530">
        <v>0.52015569038677911</v>
      </c>
      <c r="V727" s="530">
        <v>0.50256588443167061</v>
      </c>
      <c r="W727" s="543"/>
      <c r="X727" s="531"/>
    </row>
    <row r="728" spans="1:24" s="358" customFormat="1">
      <c r="A728" s="135"/>
      <c r="B728" s="568" t="s">
        <v>1069</v>
      </c>
      <c r="C728" s="136">
        <f t="shared" ref="C728:V728" si="205">C727*C726</f>
        <v>0</v>
      </c>
      <c r="D728" s="136">
        <f t="shared" si="205"/>
        <v>0</v>
      </c>
      <c r="E728" s="136">
        <f t="shared" si="205"/>
        <v>0</v>
      </c>
      <c r="F728" s="136">
        <f t="shared" si="205"/>
        <v>0</v>
      </c>
      <c r="G728" s="136">
        <f t="shared" si="205"/>
        <v>0</v>
      </c>
      <c r="H728" s="136">
        <f t="shared" si="205"/>
        <v>0</v>
      </c>
      <c r="I728" s="136">
        <f t="shared" si="205"/>
        <v>0</v>
      </c>
      <c r="J728" s="136">
        <f t="shared" si="205"/>
        <v>0</v>
      </c>
      <c r="K728" s="136">
        <f t="shared" si="205"/>
        <v>0</v>
      </c>
      <c r="L728" s="136">
        <f t="shared" si="205"/>
        <v>0</v>
      </c>
      <c r="M728" s="136">
        <f t="shared" si="205"/>
        <v>0</v>
      </c>
      <c r="N728" s="136">
        <f t="shared" si="205"/>
        <v>0</v>
      </c>
      <c r="O728" s="136">
        <f t="shared" si="205"/>
        <v>0</v>
      </c>
      <c r="P728" s="136">
        <f t="shared" si="205"/>
        <v>0</v>
      </c>
      <c r="Q728" s="136">
        <f t="shared" si="205"/>
        <v>0</v>
      </c>
      <c r="R728" s="136">
        <f t="shared" si="205"/>
        <v>0</v>
      </c>
      <c r="S728" s="136">
        <f t="shared" si="205"/>
        <v>0</v>
      </c>
      <c r="T728" s="136">
        <f t="shared" si="205"/>
        <v>0</v>
      </c>
      <c r="U728" s="136">
        <f t="shared" si="205"/>
        <v>0</v>
      </c>
      <c r="V728" s="136">
        <f t="shared" si="205"/>
        <v>0</v>
      </c>
      <c r="W728" s="564">
        <f>SUM(C728:V728)</f>
        <v>0</v>
      </c>
      <c r="X728" s="137"/>
    </row>
    <row r="729" spans="1:24" s="358" customFormat="1">
      <c r="A729" s="129" t="s">
        <v>388</v>
      </c>
      <c r="B729" s="138"/>
      <c r="C729" s="132"/>
      <c r="D729" s="132"/>
      <c r="E729" s="132"/>
      <c r="F729" s="132"/>
      <c r="G729" s="132"/>
      <c r="H729" s="132"/>
      <c r="I729" s="132"/>
      <c r="J729" s="132"/>
      <c r="K729" s="132"/>
      <c r="L729" s="132"/>
      <c r="M729" s="132"/>
      <c r="N729" s="132"/>
      <c r="O729" s="132"/>
      <c r="P729" s="132"/>
      <c r="Q729" s="132"/>
      <c r="R729" s="132"/>
      <c r="S729" s="132"/>
      <c r="T729" s="132"/>
      <c r="U729" s="132"/>
      <c r="V729" s="132"/>
      <c r="W729" s="544"/>
      <c r="X729" s="131"/>
    </row>
    <row r="730" spans="1:24" s="358" customFormat="1" ht="33" customHeight="1">
      <c r="A730" s="471" t="s">
        <v>972</v>
      </c>
      <c r="B730" s="138"/>
      <c r="C730" s="132"/>
      <c r="D730" s="132"/>
      <c r="E730" s="132"/>
      <c r="F730" s="132"/>
      <c r="G730" s="132"/>
      <c r="H730" s="132"/>
      <c r="I730" s="132"/>
      <c r="J730" s="132"/>
      <c r="K730" s="132"/>
      <c r="L730" s="132"/>
      <c r="M730" s="132"/>
      <c r="N730" s="132"/>
      <c r="O730" s="132"/>
      <c r="P730" s="132"/>
      <c r="Q730" s="132"/>
      <c r="R730" s="132"/>
      <c r="S730" s="132"/>
      <c r="T730" s="132"/>
      <c r="U730" s="132"/>
      <c r="V730" s="132"/>
      <c r="W730" s="544"/>
      <c r="X730" s="131"/>
    </row>
    <row r="731" spans="1:24" s="358" customFormat="1">
      <c r="A731" s="126"/>
      <c r="B731" s="134" t="s">
        <v>207</v>
      </c>
      <c r="C731" s="527">
        <f>'27. rMCZ specific costs'!R114</f>
        <v>2.2390464285714284E-2</v>
      </c>
      <c r="D731" s="527">
        <v>0</v>
      </c>
      <c r="E731" s="527">
        <v>0</v>
      </c>
      <c r="F731" s="527">
        <v>0</v>
      </c>
      <c r="G731" s="527">
        <v>0</v>
      </c>
      <c r="H731" s="527">
        <v>0</v>
      </c>
      <c r="I731" s="527">
        <v>0</v>
      </c>
      <c r="J731" s="527">
        <v>0</v>
      </c>
      <c r="K731" s="527">
        <v>0</v>
      </c>
      <c r="L731" s="527">
        <v>0</v>
      </c>
      <c r="M731" s="527">
        <v>0</v>
      </c>
      <c r="N731" s="527">
        <v>0</v>
      </c>
      <c r="O731" s="527">
        <v>0</v>
      </c>
      <c r="P731" s="527">
        <v>0</v>
      </c>
      <c r="Q731" s="527">
        <v>0</v>
      </c>
      <c r="R731" s="527">
        <v>0</v>
      </c>
      <c r="S731" s="527">
        <v>0</v>
      </c>
      <c r="T731" s="527">
        <v>0</v>
      </c>
      <c r="U731" s="527">
        <v>0</v>
      </c>
      <c r="V731" s="527">
        <v>0</v>
      </c>
      <c r="W731" s="543">
        <f>SUM(C731:V731)</f>
        <v>2.2390464285714284E-2</v>
      </c>
      <c r="X731" s="528">
        <f>W731/20</f>
        <v>1.1195232142857143E-3</v>
      </c>
    </row>
    <row r="732" spans="1:24" s="358" customFormat="1">
      <c r="A732" s="126"/>
      <c r="B732" s="134" t="s">
        <v>208</v>
      </c>
      <c r="C732" s="527">
        <f>'27. rMCZ specific costs'!$S$114</f>
        <v>6.7349999999999993E-2</v>
      </c>
      <c r="D732" s="527">
        <f>'27. rMCZ specific costs'!$S$114</f>
        <v>6.7349999999999993E-2</v>
      </c>
      <c r="E732" s="527">
        <f>'27. rMCZ specific costs'!$S$114</f>
        <v>6.7349999999999993E-2</v>
      </c>
      <c r="F732" s="527">
        <f>'27. rMCZ specific costs'!$S$114</f>
        <v>6.7349999999999993E-2</v>
      </c>
      <c r="G732" s="527">
        <f>'27. rMCZ specific costs'!$S$114</f>
        <v>6.7349999999999993E-2</v>
      </c>
      <c r="H732" s="527">
        <f>'27. rMCZ specific costs'!$S$114</f>
        <v>6.7349999999999993E-2</v>
      </c>
      <c r="I732" s="527">
        <f>'27. rMCZ specific costs'!$S$114</f>
        <v>6.7349999999999993E-2</v>
      </c>
      <c r="J732" s="527">
        <f>'27. rMCZ specific costs'!$S$114</f>
        <v>6.7349999999999993E-2</v>
      </c>
      <c r="K732" s="527">
        <f>'27. rMCZ specific costs'!$S$114</f>
        <v>6.7349999999999993E-2</v>
      </c>
      <c r="L732" s="527">
        <f>'27. rMCZ specific costs'!$S$114</f>
        <v>6.7349999999999993E-2</v>
      </c>
      <c r="M732" s="527">
        <f>'27. rMCZ specific costs'!$S$114</f>
        <v>6.7349999999999993E-2</v>
      </c>
      <c r="N732" s="527">
        <f>'27. rMCZ specific costs'!$S$114</f>
        <v>6.7349999999999993E-2</v>
      </c>
      <c r="O732" s="527">
        <f>'27. rMCZ specific costs'!$S$114</f>
        <v>6.7349999999999993E-2</v>
      </c>
      <c r="P732" s="527">
        <f>'27. rMCZ specific costs'!$S$114</f>
        <v>6.7349999999999993E-2</v>
      </c>
      <c r="Q732" s="527">
        <f>'27. rMCZ specific costs'!$S$114</f>
        <v>6.7349999999999993E-2</v>
      </c>
      <c r="R732" s="527">
        <f>'27. rMCZ specific costs'!$S$114</f>
        <v>6.7349999999999993E-2</v>
      </c>
      <c r="S732" s="527">
        <f>'27. rMCZ specific costs'!$S$114</f>
        <v>6.7349999999999993E-2</v>
      </c>
      <c r="T732" s="527">
        <f>'27. rMCZ specific costs'!$S$114</f>
        <v>6.7349999999999993E-2</v>
      </c>
      <c r="U732" s="527">
        <f>'27. rMCZ specific costs'!$S$114</f>
        <v>6.7349999999999993E-2</v>
      </c>
      <c r="V732" s="527">
        <f>'27. rMCZ specific costs'!$S$114</f>
        <v>6.7349999999999993E-2</v>
      </c>
      <c r="W732" s="543">
        <f>SUM(C732:V732)</f>
        <v>1.3470000000000002</v>
      </c>
      <c r="X732" s="528">
        <f>W732/20</f>
        <v>6.7350000000000007E-2</v>
      </c>
    </row>
    <row r="733" spans="1:24" s="358" customFormat="1">
      <c r="A733" s="126"/>
      <c r="B733" s="567" t="s">
        <v>144</v>
      </c>
      <c r="C733" s="549">
        <f t="shared" ref="C733:X733" si="206">SUM(C731:C732)</f>
        <v>8.9740464285714278E-2</v>
      </c>
      <c r="D733" s="549">
        <f t="shared" si="206"/>
        <v>6.7349999999999993E-2</v>
      </c>
      <c r="E733" s="549">
        <f t="shared" si="206"/>
        <v>6.7349999999999993E-2</v>
      </c>
      <c r="F733" s="549">
        <f t="shared" si="206"/>
        <v>6.7349999999999993E-2</v>
      </c>
      <c r="G733" s="549">
        <f t="shared" si="206"/>
        <v>6.7349999999999993E-2</v>
      </c>
      <c r="H733" s="549">
        <f t="shared" si="206"/>
        <v>6.7349999999999993E-2</v>
      </c>
      <c r="I733" s="549">
        <f t="shared" si="206"/>
        <v>6.7349999999999993E-2</v>
      </c>
      <c r="J733" s="549">
        <f t="shared" si="206"/>
        <v>6.7349999999999993E-2</v>
      </c>
      <c r="K733" s="549">
        <f t="shared" si="206"/>
        <v>6.7349999999999993E-2</v>
      </c>
      <c r="L733" s="549">
        <f t="shared" si="206"/>
        <v>6.7349999999999993E-2</v>
      </c>
      <c r="M733" s="549">
        <f t="shared" si="206"/>
        <v>6.7349999999999993E-2</v>
      </c>
      <c r="N733" s="549">
        <f t="shared" si="206"/>
        <v>6.7349999999999993E-2</v>
      </c>
      <c r="O733" s="549">
        <f t="shared" si="206"/>
        <v>6.7349999999999993E-2</v>
      </c>
      <c r="P733" s="549">
        <f t="shared" si="206"/>
        <v>6.7349999999999993E-2</v>
      </c>
      <c r="Q733" s="549">
        <f t="shared" si="206"/>
        <v>6.7349999999999993E-2</v>
      </c>
      <c r="R733" s="549">
        <f t="shared" si="206"/>
        <v>6.7349999999999993E-2</v>
      </c>
      <c r="S733" s="549">
        <f t="shared" si="206"/>
        <v>6.7349999999999993E-2</v>
      </c>
      <c r="T733" s="549">
        <f t="shared" si="206"/>
        <v>6.7349999999999993E-2</v>
      </c>
      <c r="U733" s="549">
        <f t="shared" si="206"/>
        <v>6.7349999999999993E-2</v>
      </c>
      <c r="V733" s="549">
        <f t="shared" si="206"/>
        <v>6.7349999999999993E-2</v>
      </c>
      <c r="W733" s="544">
        <f t="shared" si="206"/>
        <v>1.3693904642857144</v>
      </c>
      <c r="X733" s="131">
        <f t="shared" si="206"/>
        <v>6.8469523214285719E-2</v>
      </c>
    </row>
    <row r="734" spans="1:24" s="358" customFormat="1">
      <c r="A734" s="129"/>
      <c r="B734" s="472" t="s">
        <v>146</v>
      </c>
      <c r="C734" s="530">
        <v>0.96618357487922713</v>
      </c>
      <c r="D734" s="530">
        <v>0.93351070036640305</v>
      </c>
      <c r="E734" s="530">
        <v>0.90194270566802237</v>
      </c>
      <c r="F734" s="530">
        <v>0.87144222769857238</v>
      </c>
      <c r="G734" s="530">
        <v>0.84197316685852419</v>
      </c>
      <c r="H734" s="530">
        <v>0.81350064430775282</v>
      </c>
      <c r="I734" s="530">
        <v>0.78599096068381913</v>
      </c>
      <c r="J734" s="530">
        <v>0.75941155621625056</v>
      </c>
      <c r="K734" s="530">
        <v>0.73373097218961414</v>
      </c>
      <c r="L734" s="530">
        <v>0.70891881370977217</v>
      </c>
      <c r="M734" s="530">
        <v>0.68494571372924851</v>
      </c>
      <c r="N734" s="530">
        <v>0.66178329828912896</v>
      </c>
      <c r="O734" s="530">
        <v>0.63940415293635666</v>
      </c>
      <c r="P734" s="530">
        <v>0.61778179027667302</v>
      </c>
      <c r="Q734" s="530">
        <v>0.59689061862480497</v>
      </c>
      <c r="R734" s="530">
        <v>0.57670591171478747</v>
      </c>
      <c r="S734" s="530">
        <v>0.55720377943457733</v>
      </c>
      <c r="T734" s="530">
        <v>0.53836113955031628</v>
      </c>
      <c r="U734" s="530">
        <v>0.52015569038677911</v>
      </c>
      <c r="V734" s="530">
        <v>0.50256588443167061</v>
      </c>
      <c r="W734" s="543"/>
      <c r="X734" s="531"/>
    </row>
    <row r="735" spans="1:24" s="358" customFormat="1">
      <c r="A735" s="135"/>
      <c r="B735" s="568" t="s">
        <v>1069</v>
      </c>
      <c r="C735" s="136">
        <f t="shared" ref="C735:V735" si="207">C734*C733</f>
        <v>8.6705762594893029E-2</v>
      </c>
      <c r="D735" s="136">
        <f t="shared" si="207"/>
        <v>6.2871945669677243E-2</v>
      </c>
      <c r="E735" s="136">
        <f t="shared" si="207"/>
        <v>6.0745841226741301E-2</v>
      </c>
      <c r="F735" s="136">
        <f t="shared" si="207"/>
        <v>5.8691634035498846E-2</v>
      </c>
      <c r="G735" s="136">
        <f t="shared" si="207"/>
        <v>5.6706892787921598E-2</v>
      </c>
      <c r="H735" s="136">
        <f t="shared" si="207"/>
        <v>5.478926839412715E-2</v>
      </c>
      <c r="I735" s="136">
        <f t="shared" si="207"/>
        <v>5.2936491202055215E-2</v>
      </c>
      <c r="J735" s="136">
        <f t="shared" si="207"/>
        <v>5.1146368311164467E-2</v>
      </c>
      <c r="K735" s="136">
        <f t="shared" si="207"/>
        <v>4.9416780976970505E-2</v>
      </c>
      <c r="L735" s="136">
        <f t="shared" si="207"/>
        <v>4.774568210335315E-2</v>
      </c>
      <c r="M735" s="136">
        <f t="shared" si="207"/>
        <v>4.6131093819664883E-2</v>
      </c>
      <c r="N735" s="136">
        <f t="shared" si="207"/>
        <v>4.4571105139772832E-2</v>
      </c>
      <c r="O735" s="136">
        <f t="shared" si="207"/>
        <v>4.3063869700263616E-2</v>
      </c>
      <c r="P735" s="136">
        <f t="shared" si="207"/>
        <v>4.1607603575133927E-2</v>
      </c>
      <c r="Q735" s="136">
        <f t="shared" si="207"/>
        <v>4.0200583164380611E-2</v>
      </c>
      <c r="R735" s="136">
        <f t="shared" si="207"/>
        <v>3.8841143153990933E-2</v>
      </c>
      <c r="S735" s="136">
        <f t="shared" si="207"/>
        <v>3.7527674544918781E-2</v>
      </c>
      <c r="T735" s="136">
        <f t="shared" si="207"/>
        <v>3.6258622748713797E-2</v>
      </c>
      <c r="U735" s="136">
        <f t="shared" si="207"/>
        <v>3.5032485747549573E-2</v>
      </c>
      <c r="V735" s="136">
        <f t="shared" si="207"/>
        <v>3.3847812316473012E-2</v>
      </c>
      <c r="W735" s="564">
        <f>SUM(C735:V735)</f>
        <v>0.97883866121326457</v>
      </c>
      <c r="X735" s="137"/>
    </row>
    <row r="736" spans="1:24" s="358" customFormat="1">
      <c r="A736" s="129" t="s">
        <v>388</v>
      </c>
      <c r="B736" s="138"/>
      <c r="C736" s="132"/>
      <c r="D736" s="132"/>
      <c r="E736" s="132"/>
      <c r="F736" s="132"/>
      <c r="G736" s="132"/>
      <c r="H736" s="132"/>
      <c r="I736" s="132"/>
      <c r="J736" s="132"/>
      <c r="K736" s="132"/>
      <c r="L736" s="132"/>
      <c r="M736" s="132"/>
      <c r="N736" s="132"/>
      <c r="O736" s="132"/>
      <c r="P736" s="132"/>
      <c r="Q736" s="132"/>
      <c r="R736" s="132"/>
      <c r="S736" s="132"/>
      <c r="T736" s="132"/>
      <c r="U736" s="132"/>
      <c r="V736" s="132"/>
      <c r="W736" s="544"/>
      <c r="X736" s="131"/>
    </row>
    <row r="737" spans="1:24" s="358" customFormat="1" ht="38.25">
      <c r="A737" s="471" t="s">
        <v>973</v>
      </c>
      <c r="B737" s="138"/>
      <c r="C737" s="132"/>
      <c r="D737" s="132"/>
      <c r="E737" s="132"/>
      <c r="F737" s="132"/>
      <c r="G737" s="132"/>
      <c r="H737" s="132"/>
      <c r="I737" s="132"/>
      <c r="J737" s="132"/>
      <c r="K737" s="132"/>
      <c r="L737" s="132"/>
      <c r="M737" s="132"/>
      <c r="N737" s="132"/>
      <c r="O737" s="132"/>
      <c r="P737" s="132"/>
      <c r="Q737" s="132"/>
      <c r="R737" s="132"/>
      <c r="S737" s="132"/>
      <c r="T737" s="132"/>
      <c r="U737" s="132"/>
      <c r="V737" s="132"/>
      <c r="W737" s="544"/>
      <c r="X737" s="131"/>
    </row>
    <row r="738" spans="1:24" s="358" customFormat="1">
      <c r="A738" s="126"/>
      <c r="B738" s="134" t="s">
        <v>207</v>
      </c>
      <c r="C738" s="527">
        <f>'27. rMCZ specific costs'!R115</f>
        <v>0</v>
      </c>
      <c r="D738" s="527">
        <v>0</v>
      </c>
      <c r="E738" s="527">
        <v>0</v>
      </c>
      <c r="F738" s="527">
        <v>0</v>
      </c>
      <c r="G738" s="527">
        <v>0</v>
      </c>
      <c r="H738" s="527">
        <v>0</v>
      </c>
      <c r="I738" s="527">
        <v>0</v>
      </c>
      <c r="J738" s="527">
        <v>0</v>
      </c>
      <c r="K738" s="527">
        <v>0</v>
      </c>
      <c r="L738" s="527">
        <v>0</v>
      </c>
      <c r="M738" s="527">
        <v>0</v>
      </c>
      <c r="N738" s="527">
        <v>0</v>
      </c>
      <c r="O738" s="527">
        <v>0</v>
      </c>
      <c r="P738" s="527">
        <v>0</v>
      </c>
      <c r="Q738" s="527">
        <v>0</v>
      </c>
      <c r="R738" s="527">
        <v>0</v>
      </c>
      <c r="S738" s="527">
        <v>0</v>
      </c>
      <c r="T738" s="527">
        <v>0</v>
      </c>
      <c r="U738" s="527">
        <v>0</v>
      </c>
      <c r="V738" s="527">
        <v>0</v>
      </c>
      <c r="W738" s="543">
        <f>SUM(C738:V738)</f>
        <v>0</v>
      </c>
      <c r="X738" s="528">
        <f>W738/20</f>
        <v>0</v>
      </c>
    </row>
    <row r="739" spans="1:24" s="358" customFormat="1">
      <c r="A739" s="126"/>
      <c r="B739" s="134" t="s">
        <v>208</v>
      </c>
      <c r="C739" s="527">
        <f>'27. rMCZ specific costs'!$S$115</f>
        <v>0</v>
      </c>
      <c r="D739" s="527">
        <f>'27. rMCZ specific costs'!$S$115</f>
        <v>0</v>
      </c>
      <c r="E739" s="527">
        <f>'27. rMCZ specific costs'!$S$115</f>
        <v>0</v>
      </c>
      <c r="F739" s="527">
        <f>'27. rMCZ specific costs'!$S$115</f>
        <v>0</v>
      </c>
      <c r="G739" s="527">
        <f>'27. rMCZ specific costs'!$S$115</f>
        <v>0</v>
      </c>
      <c r="H739" s="527">
        <f>'27. rMCZ specific costs'!$S$115</f>
        <v>0</v>
      </c>
      <c r="I739" s="527">
        <f>'27. rMCZ specific costs'!$S$115</f>
        <v>0</v>
      </c>
      <c r="J739" s="527">
        <f>'27. rMCZ specific costs'!$S$115</f>
        <v>0</v>
      </c>
      <c r="K739" s="527">
        <f>'27. rMCZ specific costs'!$S$115</f>
        <v>0</v>
      </c>
      <c r="L739" s="527">
        <f>'27. rMCZ specific costs'!$S$115</f>
        <v>0</v>
      </c>
      <c r="M739" s="527">
        <f>'27. rMCZ specific costs'!$S$115</f>
        <v>0</v>
      </c>
      <c r="N739" s="527">
        <f>'27. rMCZ specific costs'!$S$115</f>
        <v>0</v>
      </c>
      <c r="O739" s="527">
        <f>'27. rMCZ specific costs'!$S$115</f>
        <v>0</v>
      </c>
      <c r="P739" s="527">
        <f>'27. rMCZ specific costs'!$S$115</f>
        <v>0</v>
      </c>
      <c r="Q739" s="527">
        <f>'27. rMCZ specific costs'!$S$115</f>
        <v>0</v>
      </c>
      <c r="R739" s="527">
        <f>'27. rMCZ specific costs'!$S$115</f>
        <v>0</v>
      </c>
      <c r="S739" s="527">
        <f>'27. rMCZ specific costs'!$S$115</f>
        <v>0</v>
      </c>
      <c r="T739" s="527">
        <f>'27. rMCZ specific costs'!$S$115</f>
        <v>0</v>
      </c>
      <c r="U739" s="527">
        <f>'27. rMCZ specific costs'!$S$115</f>
        <v>0</v>
      </c>
      <c r="V739" s="527">
        <f>'27. rMCZ specific costs'!$S$115</f>
        <v>0</v>
      </c>
      <c r="W739" s="543">
        <f>SUM(C739:V739)</f>
        <v>0</v>
      </c>
      <c r="X739" s="528">
        <f>W739/20</f>
        <v>0</v>
      </c>
    </row>
    <row r="740" spans="1:24" s="358" customFormat="1">
      <c r="A740" s="126"/>
      <c r="B740" s="567" t="s">
        <v>144</v>
      </c>
      <c r="C740" s="549">
        <f t="shared" ref="C740:X740" si="208">SUM(C738:C739)</f>
        <v>0</v>
      </c>
      <c r="D740" s="549">
        <f t="shared" si="208"/>
        <v>0</v>
      </c>
      <c r="E740" s="549">
        <f t="shared" si="208"/>
        <v>0</v>
      </c>
      <c r="F740" s="549">
        <f t="shared" si="208"/>
        <v>0</v>
      </c>
      <c r="G740" s="549">
        <f t="shared" si="208"/>
        <v>0</v>
      </c>
      <c r="H740" s="549">
        <f t="shared" si="208"/>
        <v>0</v>
      </c>
      <c r="I740" s="549">
        <f t="shared" si="208"/>
        <v>0</v>
      </c>
      <c r="J740" s="549">
        <f t="shared" si="208"/>
        <v>0</v>
      </c>
      <c r="K740" s="549">
        <f t="shared" si="208"/>
        <v>0</v>
      </c>
      <c r="L740" s="549">
        <f t="shared" si="208"/>
        <v>0</v>
      </c>
      <c r="M740" s="549">
        <f t="shared" si="208"/>
        <v>0</v>
      </c>
      <c r="N740" s="549">
        <f t="shared" si="208"/>
        <v>0</v>
      </c>
      <c r="O740" s="549">
        <f t="shared" si="208"/>
        <v>0</v>
      </c>
      <c r="P740" s="549">
        <f t="shared" si="208"/>
        <v>0</v>
      </c>
      <c r="Q740" s="549">
        <f t="shared" si="208"/>
        <v>0</v>
      </c>
      <c r="R740" s="549">
        <f t="shared" si="208"/>
        <v>0</v>
      </c>
      <c r="S740" s="549">
        <f t="shared" si="208"/>
        <v>0</v>
      </c>
      <c r="T740" s="549">
        <f t="shared" si="208"/>
        <v>0</v>
      </c>
      <c r="U740" s="549">
        <f t="shared" si="208"/>
        <v>0</v>
      </c>
      <c r="V740" s="549">
        <f t="shared" si="208"/>
        <v>0</v>
      </c>
      <c r="W740" s="544">
        <f t="shared" si="208"/>
        <v>0</v>
      </c>
      <c r="X740" s="131">
        <f t="shared" si="208"/>
        <v>0</v>
      </c>
    </row>
    <row r="741" spans="1:24" s="358" customFormat="1">
      <c r="A741" s="129"/>
      <c r="B741" s="472" t="s">
        <v>146</v>
      </c>
      <c r="C741" s="530">
        <v>0.96618357487922713</v>
      </c>
      <c r="D741" s="530">
        <v>0.93351070036640305</v>
      </c>
      <c r="E741" s="530">
        <v>0.90194270566802237</v>
      </c>
      <c r="F741" s="530">
        <v>0.87144222769857238</v>
      </c>
      <c r="G741" s="530">
        <v>0.84197316685852419</v>
      </c>
      <c r="H741" s="530">
        <v>0.81350064430775282</v>
      </c>
      <c r="I741" s="530">
        <v>0.78599096068381913</v>
      </c>
      <c r="J741" s="530">
        <v>0.75941155621625056</v>
      </c>
      <c r="K741" s="530">
        <v>0.73373097218961414</v>
      </c>
      <c r="L741" s="530">
        <v>0.70891881370977217</v>
      </c>
      <c r="M741" s="530">
        <v>0.68494571372924851</v>
      </c>
      <c r="N741" s="530">
        <v>0.66178329828912896</v>
      </c>
      <c r="O741" s="530">
        <v>0.63940415293635666</v>
      </c>
      <c r="P741" s="530">
        <v>0.61778179027667302</v>
      </c>
      <c r="Q741" s="530">
        <v>0.59689061862480497</v>
      </c>
      <c r="R741" s="530">
        <v>0.57670591171478747</v>
      </c>
      <c r="S741" s="530">
        <v>0.55720377943457733</v>
      </c>
      <c r="T741" s="530">
        <v>0.53836113955031628</v>
      </c>
      <c r="U741" s="530">
        <v>0.52015569038677911</v>
      </c>
      <c r="V741" s="530">
        <v>0.50256588443167061</v>
      </c>
      <c r="W741" s="543"/>
      <c r="X741" s="531"/>
    </row>
    <row r="742" spans="1:24" s="358" customFormat="1">
      <c r="A742" s="135"/>
      <c r="B742" s="568" t="s">
        <v>1069</v>
      </c>
      <c r="C742" s="136">
        <f t="shared" ref="C742:V742" si="209">C741*C740</f>
        <v>0</v>
      </c>
      <c r="D742" s="136">
        <f t="shared" si="209"/>
        <v>0</v>
      </c>
      <c r="E742" s="136">
        <f t="shared" si="209"/>
        <v>0</v>
      </c>
      <c r="F742" s="136">
        <f t="shared" si="209"/>
        <v>0</v>
      </c>
      <c r="G742" s="136">
        <f t="shared" si="209"/>
        <v>0</v>
      </c>
      <c r="H742" s="136">
        <f t="shared" si="209"/>
        <v>0</v>
      </c>
      <c r="I742" s="136">
        <f t="shared" si="209"/>
        <v>0</v>
      </c>
      <c r="J742" s="136">
        <f t="shared" si="209"/>
        <v>0</v>
      </c>
      <c r="K742" s="136">
        <f t="shared" si="209"/>
        <v>0</v>
      </c>
      <c r="L742" s="136">
        <f t="shared" si="209"/>
        <v>0</v>
      </c>
      <c r="M742" s="136">
        <f t="shared" si="209"/>
        <v>0</v>
      </c>
      <c r="N742" s="136">
        <f t="shared" si="209"/>
        <v>0</v>
      </c>
      <c r="O742" s="136">
        <f t="shared" si="209"/>
        <v>0</v>
      </c>
      <c r="P742" s="136">
        <f t="shared" si="209"/>
        <v>0</v>
      </c>
      <c r="Q742" s="136">
        <f t="shared" si="209"/>
        <v>0</v>
      </c>
      <c r="R742" s="136">
        <f t="shared" si="209"/>
        <v>0</v>
      </c>
      <c r="S742" s="136">
        <f t="shared" si="209"/>
        <v>0</v>
      </c>
      <c r="T742" s="136">
        <f t="shared" si="209"/>
        <v>0</v>
      </c>
      <c r="U742" s="136">
        <f t="shared" si="209"/>
        <v>0</v>
      </c>
      <c r="V742" s="136">
        <f t="shared" si="209"/>
        <v>0</v>
      </c>
      <c r="W742" s="564">
        <f>SUM(C742:V742)</f>
        <v>0</v>
      </c>
      <c r="X742" s="137"/>
    </row>
    <row r="743" spans="1:24" s="358" customFormat="1">
      <c r="A743" s="129" t="s">
        <v>388</v>
      </c>
      <c r="B743" s="138"/>
      <c r="C743" s="132"/>
      <c r="D743" s="132"/>
      <c r="E743" s="132"/>
      <c r="F743" s="132"/>
      <c r="G743" s="132"/>
      <c r="H743" s="132"/>
      <c r="I743" s="132"/>
      <c r="J743" s="132"/>
      <c r="K743" s="132"/>
      <c r="L743" s="132"/>
      <c r="M743" s="132"/>
      <c r="N743" s="132"/>
      <c r="O743" s="132"/>
      <c r="P743" s="132"/>
      <c r="Q743" s="132"/>
      <c r="R743" s="132"/>
      <c r="S743" s="132"/>
      <c r="T743" s="132"/>
      <c r="U743" s="132"/>
      <c r="V743" s="132"/>
      <c r="W743" s="544"/>
      <c r="X743" s="131"/>
    </row>
    <row r="744" spans="1:24" s="358" customFormat="1" ht="25.5">
      <c r="A744" s="471" t="s">
        <v>974</v>
      </c>
      <c r="B744" s="138"/>
      <c r="C744" s="132"/>
      <c r="D744" s="132"/>
      <c r="E744" s="132"/>
      <c r="F744" s="132"/>
      <c r="G744" s="132"/>
      <c r="H744" s="132"/>
      <c r="I744" s="132"/>
      <c r="J744" s="132"/>
      <c r="K744" s="132"/>
      <c r="L744" s="132"/>
      <c r="M744" s="132"/>
      <c r="N744" s="132"/>
      <c r="O744" s="132"/>
      <c r="P744" s="132"/>
      <c r="Q744" s="132"/>
      <c r="R744" s="132"/>
      <c r="S744" s="132"/>
      <c r="T744" s="132"/>
      <c r="U744" s="132"/>
      <c r="V744" s="132"/>
      <c r="W744" s="544"/>
      <c r="X744" s="131"/>
    </row>
    <row r="745" spans="1:24" s="358" customFormat="1">
      <c r="A745" s="126"/>
      <c r="B745" s="134" t="s">
        <v>207</v>
      </c>
      <c r="C745" s="527">
        <f>'27. rMCZ specific costs'!R116</f>
        <v>4.5439999999999994E-3</v>
      </c>
      <c r="D745" s="527">
        <v>0</v>
      </c>
      <c r="E745" s="527">
        <v>0</v>
      </c>
      <c r="F745" s="527">
        <v>0</v>
      </c>
      <c r="G745" s="527">
        <v>0</v>
      </c>
      <c r="H745" s="527">
        <v>0</v>
      </c>
      <c r="I745" s="527">
        <v>0</v>
      </c>
      <c r="J745" s="527">
        <v>0</v>
      </c>
      <c r="K745" s="527">
        <v>0</v>
      </c>
      <c r="L745" s="527">
        <v>0</v>
      </c>
      <c r="M745" s="527">
        <v>0</v>
      </c>
      <c r="N745" s="527">
        <v>0</v>
      </c>
      <c r="O745" s="527">
        <v>0</v>
      </c>
      <c r="P745" s="527">
        <v>0</v>
      </c>
      <c r="Q745" s="527">
        <v>0</v>
      </c>
      <c r="R745" s="527">
        <v>0</v>
      </c>
      <c r="S745" s="527">
        <v>0</v>
      </c>
      <c r="T745" s="527">
        <v>0</v>
      </c>
      <c r="U745" s="527">
        <v>0</v>
      </c>
      <c r="V745" s="527">
        <v>0</v>
      </c>
      <c r="W745" s="543">
        <f>SUM(C745:V745)</f>
        <v>4.5439999999999994E-3</v>
      </c>
      <c r="X745" s="528">
        <f>W745/20</f>
        <v>2.2719999999999997E-4</v>
      </c>
    </row>
    <row r="746" spans="1:24" s="358" customFormat="1">
      <c r="A746" s="126"/>
      <c r="B746" s="134" t="s">
        <v>208</v>
      </c>
      <c r="C746" s="527">
        <f>'27. rMCZ specific costs'!$S$116</f>
        <v>6.3723499999999997E-3</v>
      </c>
      <c r="D746" s="527">
        <f>'27. rMCZ specific costs'!$S$116</f>
        <v>6.3723499999999997E-3</v>
      </c>
      <c r="E746" s="527">
        <f>'27. rMCZ specific costs'!$S$116</f>
        <v>6.3723499999999997E-3</v>
      </c>
      <c r="F746" s="527">
        <f>'27. rMCZ specific costs'!$S$116</f>
        <v>6.3723499999999997E-3</v>
      </c>
      <c r="G746" s="527">
        <f>'27. rMCZ specific costs'!$S$116</f>
        <v>6.3723499999999997E-3</v>
      </c>
      <c r="H746" s="527">
        <f>'27. rMCZ specific costs'!$S$116</f>
        <v>6.3723499999999997E-3</v>
      </c>
      <c r="I746" s="527">
        <f>'27. rMCZ specific costs'!$S$116</f>
        <v>6.3723499999999997E-3</v>
      </c>
      <c r="J746" s="527">
        <f>'27. rMCZ specific costs'!$S$116</f>
        <v>6.3723499999999997E-3</v>
      </c>
      <c r="K746" s="527">
        <f>'27. rMCZ specific costs'!$S$116</f>
        <v>6.3723499999999997E-3</v>
      </c>
      <c r="L746" s="527">
        <f>'27. rMCZ specific costs'!$S$116</f>
        <v>6.3723499999999997E-3</v>
      </c>
      <c r="M746" s="527">
        <f>'27. rMCZ specific costs'!$S$116</f>
        <v>6.3723499999999997E-3</v>
      </c>
      <c r="N746" s="527">
        <f>'27. rMCZ specific costs'!$S$116</f>
        <v>6.3723499999999997E-3</v>
      </c>
      <c r="O746" s="527">
        <f>'27. rMCZ specific costs'!$S$116</f>
        <v>6.3723499999999997E-3</v>
      </c>
      <c r="P746" s="527">
        <f>'27. rMCZ specific costs'!$S$116</f>
        <v>6.3723499999999997E-3</v>
      </c>
      <c r="Q746" s="527">
        <f>'27. rMCZ specific costs'!$S$116</f>
        <v>6.3723499999999997E-3</v>
      </c>
      <c r="R746" s="527">
        <f>'27. rMCZ specific costs'!$S$116</f>
        <v>6.3723499999999997E-3</v>
      </c>
      <c r="S746" s="527">
        <f>'27. rMCZ specific costs'!$S$116</f>
        <v>6.3723499999999997E-3</v>
      </c>
      <c r="T746" s="527">
        <f>'27. rMCZ specific costs'!$S$116</f>
        <v>6.3723499999999997E-3</v>
      </c>
      <c r="U746" s="527">
        <f>'27. rMCZ specific costs'!$S$116</f>
        <v>6.3723499999999997E-3</v>
      </c>
      <c r="V746" s="527">
        <f>'27. rMCZ specific costs'!$S$116</f>
        <v>6.3723499999999997E-3</v>
      </c>
      <c r="W746" s="543">
        <f>SUM(C746:V746)</f>
        <v>0.127447</v>
      </c>
      <c r="X746" s="528">
        <f>W746/20</f>
        <v>6.3723500000000006E-3</v>
      </c>
    </row>
    <row r="747" spans="1:24" s="358" customFormat="1">
      <c r="A747" s="126"/>
      <c r="B747" s="567" t="s">
        <v>144</v>
      </c>
      <c r="C747" s="549">
        <f t="shared" ref="C747:X747" si="210">SUM(C745:C746)</f>
        <v>1.0916349999999998E-2</v>
      </c>
      <c r="D747" s="549">
        <f t="shared" si="210"/>
        <v>6.3723499999999997E-3</v>
      </c>
      <c r="E747" s="549">
        <f t="shared" si="210"/>
        <v>6.3723499999999997E-3</v>
      </c>
      <c r="F747" s="549">
        <f t="shared" si="210"/>
        <v>6.3723499999999997E-3</v>
      </c>
      <c r="G747" s="549">
        <f t="shared" si="210"/>
        <v>6.3723499999999997E-3</v>
      </c>
      <c r="H747" s="549">
        <f t="shared" si="210"/>
        <v>6.3723499999999997E-3</v>
      </c>
      <c r="I747" s="549">
        <f t="shared" si="210"/>
        <v>6.3723499999999997E-3</v>
      </c>
      <c r="J747" s="549">
        <f t="shared" si="210"/>
        <v>6.3723499999999997E-3</v>
      </c>
      <c r="K747" s="549">
        <f t="shared" si="210"/>
        <v>6.3723499999999997E-3</v>
      </c>
      <c r="L747" s="549">
        <f t="shared" si="210"/>
        <v>6.3723499999999997E-3</v>
      </c>
      <c r="M747" s="549">
        <f t="shared" si="210"/>
        <v>6.3723499999999997E-3</v>
      </c>
      <c r="N747" s="549">
        <f t="shared" si="210"/>
        <v>6.3723499999999997E-3</v>
      </c>
      <c r="O747" s="549">
        <f t="shared" si="210"/>
        <v>6.3723499999999997E-3</v>
      </c>
      <c r="P747" s="549">
        <f t="shared" si="210"/>
        <v>6.3723499999999997E-3</v>
      </c>
      <c r="Q747" s="549">
        <f t="shared" si="210"/>
        <v>6.3723499999999997E-3</v>
      </c>
      <c r="R747" s="549">
        <f t="shared" si="210"/>
        <v>6.3723499999999997E-3</v>
      </c>
      <c r="S747" s="549">
        <f t="shared" si="210"/>
        <v>6.3723499999999997E-3</v>
      </c>
      <c r="T747" s="549">
        <f t="shared" si="210"/>
        <v>6.3723499999999997E-3</v>
      </c>
      <c r="U747" s="549">
        <f t="shared" si="210"/>
        <v>6.3723499999999997E-3</v>
      </c>
      <c r="V747" s="549">
        <f t="shared" si="210"/>
        <v>6.3723499999999997E-3</v>
      </c>
      <c r="W747" s="544">
        <f t="shared" si="210"/>
        <v>0.131991</v>
      </c>
      <c r="X747" s="131">
        <f t="shared" si="210"/>
        <v>6.5995500000000009E-3</v>
      </c>
    </row>
    <row r="748" spans="1:24" s="358" customFormat="1">
      <c r="A748" s="129"/>
      <c r="B748" s="472" t="s">
        <v>146</v>
      </c>
      <c r="C748" s="530">
        <v>0.96618357487922713</v>
      </c>
      <c r="D748" s="530">
        <v>0.93351070036640305</v>
      </c>
      <c r="E748" s="530">
        <v>0.90194270566802237</v>
      </c>
      <c r="F748" s="530">
        <v>0.87144222769857238</v>
      </c>
      <c r="G748" s="530">
        <v>0.84197316685852419</v>
      </c>
      <c r="H748" s="530">
        <v>0.81350064430775282</v>
      </c>
      <c r="I748" s="530">
        <v>0.78599096068381913</v>
      </c>
      <c r="J748" s="530">
        <v>0.75941155621625056</v>
      </c>
      <c r="K748" s="530">
        <v>0.73373097218961414</v>
      </c>
      <c r="L748" s="530">
        <v>0.70891881370977217</v>
      </c>
      <c r="M748" s="530">
        <v>0.68494571372924851</v>
      </c>
      <c r="N748" s="530">
        <v>0.66178329828912896</v>
      </c>
      <c r="O748" s="530">
        <v>0.63940415293635666</v>
      </c>
      <c r="P748" s="530">
        <v>0.61778179027667302</v>
      </c>
      <c r="Q748" s="530">
        <v>0.59689061862480497</v>
      </c>
      <c r="R748" s="530">
        <v>0.57670591171478747</v>
      </c>
      <c r="S748" s="530">
        <v>0.55720377943457733</v>
      </c>
      <c r="T748" s="530">
        <v>0.53836113955031628</v>
      </c>
      <c r="U748" s="530">
        <v>0.52015569038677911</v>
      </c>
      <c r="V748" s="530">
        <v>0.50256588443167061</v>
      </c>
      <c r="W748" s="543"/>
      <c r="X748" s="531"/>
    </row>
    <row r="749" spans="1:24" s="358" customFormat="1">
      <c r="A749" s="135"/>
      <c r="B749" s="568" t="s">
        <v>1069</v>
      </c>
      <c r="C749" s="136">
        <f t="shared" ref="C749:V749" si="211">C748*C747</f>
        <v>1.054719806763285E-2</v>
      </c>
      <c r="D749" s="136">
        <f t="shared" si="211"/>
        <v>5.9486569114798483E-3</v>
      </c>
      <c r="E749" s="136">
        <f t="shared" si="211"/>
        <v>5.7474946004636221E-3</v>
      </c>
      <c r="F749" s="136">
        <f t="shared" si="211"/>
        <v>5.5531348796749973E-3</v>
      </c>
      <c r="G749" s="136">
        <f t="shared" si="211"/>
        <v>5.3653477098309166E-3</v>
      </c>
      <c r="H749" s="136">
        <f t="shared" si="211"/>
        <v>5.1839108307545085E-3</v>
      </c>
      <c r="I749" s="136">
        <f t="shared" si="211"/>
        <v>5.0086094983135343E-3</v>
      </c>
      <c r="J749" s="136">
        <f t="shared" si="211"/>
        <v>4.8392362302546238E-3</v>
      </c>
      <c r="K749" s="136">
        <f t="shared" si="211"/>
        <v>4.6755905606324878E-3</v>
      </c>
      <c r="L749" s="136">
        <f t="shared" si="211"/>
        <v>4.5174788025434667E-3</v>
      </c>
      <c r="M749" s="136">
        <f t="shared" si="211"/>
        <v>4.3647138188825764E-3</v>
      </c>
      <c r="N749" s="136">
        <f t="shared" si="211"/>
        <v>4.2171148008527306E-3</v>
      </c>
      <c r="O749" s="136">
        <f t="shared" si="211"/>
        <v>4.0745070539639919E-3</v>
      </c>
      <c r="P749" s="136">
        <f t="shared" si="211"/>
        <v>3.9367217912695575E-3</v>
      </c>
      <c r="Q749" s="136">
        <f t="shared" si="211"/>
        <v>3.803595933593776E-3</v>
      </c>
      <c r="R749" s="136">
        <f t="shared" si="211"/>
        <v>3.6749719165157257E-3</v>
      </c>
      <c r="S749" s="136">
        <f t="shared" si="211"/>
        <v>3.5506975038799289E-3</v>
      </c>
      <c r="T749" s="136">
        <f t="shared" si="211"/>
        <v>3.4306256076134579E-3</v>
      </c>
      <c r="U749" s="136">
        <f t="shared" si="211"/>
        <v>3.3146141136361916E-3</v>
      </c>
      <c r="V749" s="136">
        <f t="shared" si="211"/>
        <v>3.2025257136581559E-3</v>
      </c>
      <c r="W749" s="564">
        <f>SUM(C749:V749)</f>
        <v>9.4956746345446943E-2</v>
      </c>
      <c r="X749" s="137"/>
    </row>
    <row r="750" spans="1:24" s="358" customFormat="1">
      <c r="A750" s="129" t="s">
        <v>388</v>
      </c>
      <c r="B750" s="138"/>
      <c r="C750" s="132"/>
      <c r="D750" s="132"/>
      <c r="E750" s="132"/>
      <c r="F750" s="132"/>
      <c r="G750" s="132"/>
      <c r="H750" s="132"/>
      <c r="I750" s="132"/>
      <c r="J750" s="132"/>
      <c r="K750" s="132"/>
      <c r="L750" s="132"/>
      <c r="M750" s="132"/>
      <c r="N750" s="132"/>
      <c r="O750" s="132"/>
      <c r="P750" s="132"/>
      <c r="Q750" s="132"/>
      <c r="R750" s="132"/>
      <c r="S750" s="132"/>
      <c r="T750" s="132"/>
      <c r="U750" s="132"/>
      <c r="V750" s="132"/>
      <c r="W750" s="544"/>
      <c r="X750" s="131"/>
    </row>
    <row r="751" spans="1:24" s="358" customFormat="1" ht="38.25">
      <c r="A751" s="471" t="s">
        <v>975</v>
      </c>
      <c r="B751" s="138"/>
      <c r="C751" s="132"/>
      <c r="D751" s="132"/>
      <c r="E751" s="132"/>
      <c r="F751" s="132"/>
      <c r="G751" s="132"/>
      <c r="H751" s="132"/>
      <c r="I751" s="132"/>
      <c r="J751" s="132"/>
      <c r="K751" s="132"/>
      <c r="L751" s="132"/>
      <c r="M751" s="132"/>
      <c r="N751" s="132"/>
      <c r="O751" s="132"/>
      <c r="P751" s="132"/>
      <c r="Q751" s="132"/>
      <c r="R751" s="132"/>
      <c r="S751" s="132"/>
      <c r="T751" s="132"/>
      <c r="U751" s="132"/>
      <c r="V751" s="132"/>
      <c r="W751" s="544"/>
      <c r="X751" s="131"/>
    </row>
    <row r="752" spans="1:24" s="358" customFormat="1">
      <c r="A752" s="126"/>
      <c r="B752" s="134" t="s">
        <v>207</v>
      </c>
      <c r="C752" s="527">
        <f>'27. rMCZ specific costs'!R117</f>
        <v>2.7034464285714287E-2</v>
      </c>
      <c r="D752" s="527">
        <v>0</v>
      </c>
      <c r="E752" s="527">
        <v>0</v>
      </c>
      <c r="F752" s="527">
        <v>0</v>
      </c>
      <c r="G752" s="527">
        <v>0</v>
      </c>
      <c r="H752" s="527">
        <v>0</v>
      </c>
      <c r="I752" s="527">
        <v>0</v>
      </c>
      <c r="J752" s="527">
        <v>0</v>
      </c>
      <c r="K752" s="527">
        <v>0</v>
      </c>
      <c r="L752" s="527">
        <v>0</v>
      </c>
      <c r="M752" s="527">
        <v>0</v>
      </c>
      <c r="N752" s="527">
        <v>0</v>
      </c>
      <c r="O752" s="527">
        <v>0</v>
      </c>
      <c r="P752" s="527">
        <v>0</v>
      </c>
      <c r="Q752" s="527">
        <v>0</v>
      </c>
      <c r="R752" s="527">
        <v>0</v>
      </c>
      <c r="S752" s="527">
        <v>0</v>
      </c>
      <c r="T752" s="527">
        <v>0</v>
      </c>
      <c r="U752" s="527">
        <v>0</v>
      </c>
      <c r="V752" s="527">
        <v>0</v>
      </c>
      <c r="W752" s="543">
        <f>SUM(C752:V752)</f>
        <v>2.7034464285714287E-2</v>
      </c>
      <c r="X752" s="528">
        <f>W752/20</f>
        <v>1.3517232142857144E-3</v>
      </c>
    </row>
    <row r="753" spans="1:24" s="358" customFormat="1">
      <c r="A753" s="126"/>
      <c r="B753" s="134" t="s">
        <v>208</v>
      </c>
      <c r="C753" s="527">
        <f>'27. rMCZ specific costs'!$S$117</f>
        <v>2.1508350000000002E-2</v>
      </c>
      <c r="D753" s="527">
        <f>'27. rMCZ specific costs'!$S$117</f>
        <v>2.1508350000000002E-2</v>
      </c>
      <c r="E753" s="527">
        <f>'27. rMCZ specific costs'!$S$117</f>
        <v>2.1508350000000002E-2</v>
      </c>
      <c r="F753" s="527">
        <f>'27. rMCZ specific costs'!$S$117</f>
        <v>2.1508350000000002E-2</v>
      </c>
      <c r="G753" s="527">
        <f>'27. rMCZ specific costs'!$S$117</f>
        <v>2.1508350000000002E-2</v>
      </c>
      <c r="H753" s="527">
        <f>'27. rMCZ specific costs'!$S$117</f>
        <v>2.1508350000000002E-2</v>
      </c>
      <c r="I753" s="527">
        <f>'27. rMCZ specific costs'!$S$117</f>
        <v>2.1508350000000002E-2</v>
      </c>
      <c r="J753" s="527">
        <f>'27. rMCZ specific costs'!$S$117</f>
        <v>2.1508350000000002E-2</v>
      </c>
      <c r="K753" s="527">
        <f>'27. rMCZ specific costs'!$S$117</f>
        <v>2.1508350000000002E-2</v>
      </c>
      <c r="L753" s="527">
        <f>'27. rMCZ specific costs'!$S$117</f>
        <v>2.1508350000000002E-2</v>
      </c>
      <c r="M753" s="527">
        <f>'27. rMCZ specific costs'!$S$117</f>
        <v>2.1508350000000002E-2</v>
      </c>
      <c r="N753" s="527">
        <f>'27. rMCZ specific costs'!$S$117</f>
        <v>2.1508350000000002E-2</v>
      </c>
      <c r="O753" s="527">
        <f>'27. rMCZ specific costs'!$S$117</f>
        <v>2.1508350000000002E-2</v>
      </c>
      <c r="P753" s="527">
        <f>'27. rMCZ specific costs'!$S$117</f>
        <v>2.1508350000000002E-2</v>
      </c>
      <c r="Q753" s="527">
        <f>'27. rMCZ specific costs'!$S$117</f>
        <v>2.1508350000000002E-2</v>
      </c>
      <c r="R753" s="527">
        <f>'27. rMCZ specific costs'!$S$117</f>
        <v>2.1508350000000002E-2</v>
      </c>
      <c r="S753" s="527">
        <f>'27. rMCZ specific costs'!$S$117</f>
        <v>2.1508350000000002E-2</v>
      </c>
      <c r="T753" s="527">
        <f>'27. rMCZ specific costs'!$S$117</f>
        <v>2.1508350000000002E-2</v>
      </c>
      <c r="U753" s="527">
        <f>'27. rMCZ specific costs'!$S$117</f>
        <v>2.1508350000000002E-2</v>
      </c>
      <c r="V753" s="527">
        <f>'27. rMCZ specific costs'!$S$117</f>
        <v>2.1508350000000002E-2</v>
      </c>
      <c r="W753" s="543">
        <f>SUM(C753:V753)</f>
        <v>0.43016700000000013</v>
      </c>
      <c r="X753" s="528">
        <f>W753/20</f>
        <v>2.1508350000000006E-2</v>
      </c>
    </row>
    <row r="754" spans="1:24" s="358" customFormat="1">
      <c r="A754" s="126"/>
      <c r="B754" s="567" t="s">
        <v>144</v>
      </c>
      <c r="C754" s="549">
        <f t="shared" ref="C754:X754" si="212">SUM(C752:C753)</f>
        <v>4.8542814285714289E-2</v>
      </c>
      <c r="D754" s="549">
        <f t="shared" si="212"/>
        <v>2.1508350000000002E-2</v>
      </c>
      <c r="E754" s="549">
        <f t="shared" si="212"/>
        <v>2.1508350000000002E-2</v>
      </c>
      <c r="F754" s="549">
        <f t="shared" si="212"/>
        <v>2.1508350000000002E-2</v>
      </c>
      <c r="G754" s="549">
        <f t="shared" si="212"/>
        <v>2.1508350000000002E-2</v>
      </c>
      <c r="H754" s="549">
        <f t="shared" si="212"/>
        <v>2.1508350000000002E-2</v>
      </c>
      <c r="I754" s="549">
        <f t="shared" si="212"/>
        <v>2.1508350000000002E-2</v>
      </c>
      <c r="J754" s="549">
        <f t="shared" si="212"/>
        <v>2.1508350000000002E-2</v>
      </c>
      <c r="K754" s="549">
        <f t="shared" si="212"/>
        <v>2.1508350000000002E-2</v>
      </c>
      <c r="L754" s="549">
        <f t="shared" si="212"/>
        <v>2.1508350000000002E-2</v>
      </c>
      <c r="M754" s="549">
        <f t="shared" si="212"/>
        <v>2.1508350000000002E-2</v>
      </c>
      <c r="N754" s="549">
        <f t="shared" si="212"/>
        <v>2.1508350000000002E-2</v>
      </c>
      <c r="O754" s="549">
        <f t="shared" si="212"/>
        <v>2.1508350000000002E-2</v>
      </c>
      <c r="P754" s="549">
        <f t="shared" si="212"/>
        <v>2.1508350000000002E-2</v>
      </c>
      <c r="Q754" s="549">
        <f t="shared" si="212"/>
        <v>2.1508350000000002E-2</v>
      </c>
      <c r="R754" s="549">
        <f t="shared" si="212"/>
        <v>2.1508350000000002E-2</v>
      </c>
      <c r="S754" s="549">
        <f t="shared" si="212"/>
        <v>2.1508350000000002E-2</v>
      </c>
      <c r="T754" s="549">
        <f t="shared" si="212"/>
        <v>2.1508350000000002E-2</v>
      </c>
      <c r="U754" s="549">
        <f t="shared" si="212"/>
        <v>2.1508350000000002E-2</v>
      </c>
      <c r="V754" s="549">
        <f t="shared" si="212"/>
        <v>2.1508350000000002E-2</v>
      </c>
      <c r="W754" s="544">
        <f t="shared" si="212"/>
        <v>0.4572014642857144</v>
      </c>
      <c r="X754" s="131">
        <f t="shared" si="212"/>
        <v>2.2860073214285719E-2</v>
      </c>
    </row>
    <row r="755" spans="1:24" s="358" customFormat="1">
      <c r="A755" s="129"/>
      <c r="B755" s="472" t="s">
        <v>146</v>
      </c>
      <c r="C755" s="530">
        <v>0.96618357487922713</v>
      </c>
      <c r="D755" s="530">
        <v>0.93351070036640305</v>
      </c>
      <c r="E755" s="530">
        <v>0.90194270566802237</v>
      </c>
      <c r="F755" s="530">
        <v>0.87144222769857238</v>
      </c>
      <c r="G755" s="530">
        <v>0.84197316685852419</v>
      </c>
      <c r="H755" s="530">
        <v>0.81350064430775282</v>
      </c>
      <c r="I755" s="530">
        <v>0.78599096068381913</v>
      </c>
      <c r="J755" s="530">
        <v>0.75941155621625056</v>
      </c>
      <c r="K755" s="530">
        <v>0.73373097218961414</v>
      </c>
      <c r="L755" s="530">
        <v>0.70891881370977217</v>
      </c>
      <c r="M755" s="530">
        <v>0.68494571372924851</v>
      </c>
      <c r="N755" s="530">
        <v>0.66178329828912896</v>
      </c>
      <c r="O755" s="530">
        <v>0.63940415293635666</v>
      </c>
      <c r="P755" s="530">
        <v>0.61778179027667302</v>
      </c>
      <c r="Q755" s="530">
        <v>0.59689061862480497</v>
      </c>
      <c r="R755" s="530">
        <v>0.57670591171478747</v>
      </c>
      <c r="S755" s="530">
        <v>0.55720377943457733</v>
      </c>
      <c r="T755" s="530">
        <v>0.53836113955031628</v>
      </c>
      <c r="U755" s="530">
        <v>0.52015569038677911</v>
      </c>
      <c r="V755" s="530">
        <v>0.50256588443167061</v>
      </c>
      <c r="W755" s="543"/>
      <c r="X755" s="531"/>
    </row>
    <row r="756" spans="1:24" s="358" customFormat="1">
      <c r="A756" s="135"/>
      <c r="B756" s="568" t="s">
        <v>1069</v>
      </c>
      <c r="C756" s="136">
        <f t="shared" ref="C756:V756" si="213">C755*C754</f>
        <v>4.6901269841269848E-2</v>
      </c>
      <c r="D756" s="136">
        <f t="shared" si="213"/>
        <v>2.0078274872225726E-2</v>
      </c>
      <c r="E756" s="136">
        <f t="shared" si="213"/>
        <v>1.9399299393454812E-2</v>
      </c>
      <c r="F756" s="136">
        <f t="shared" si="213"/>
        <v>1.8743284438120591E-2</v>
      </c>
      <c r="G756" s="136">
        <f t="shared" si="213"/>
        <v>1.8109453563401542E-2</v>
      </c>
      <c r="H756" s="136">
        <f t="shared" si="213"/>
        <v>1.7497056582996658E-2</v>
      </c>
      <c r="I756" s="136">
        <f t="shared" si="213"/>
        <v>1.6905368679223823E-2</v>
      </c>
      <c r="J756" s="136">
        <f t="shared" si="213"/>
        <v>1.6333689545143793E-2</v>
      </c>
      <c r="K756" s="136">
        <f t="shared" si="213"/>
        <v>1.5781342555694491E-2</v>
      </c>
      <c r="L756" s="136">
        <f t="shared" si="213"/>
        <v>1.5247673966854581E-2</v>
      </c>
      <c r="M756" s="136">
        <f t="shared" si="213"/>
        <v>1.4732052141888484E-2</v>
      </c>
      <c r="N756" s="136">
        <f t="shared" si="213"/>
        <v>1.4233866803756989E-2</v>
      </c>
      <c r="O756" s="136">
        <f t="shared" si="213"/>
        <v>1.3752528312808689E-2</v>
      </c>
      <c r="P756" s="136">
        <f t="shared" si="213"/>
        <v>1.3287466968897281E-2</v>
      </c>
      <c r="Q756" s="136">
        <f t="shared" si="213"/>
        <v>1.2838132337098825E-2</v>
      </c>
      <c r="R756" s="136">
        <f t="shared" si="213"/>
        <v>1.240399259623075E-2</v>
      </c>
      <c r="S756" s="136">
        <f t="shared" si="213"/>
        <v>1.1984533909401693E-2</v>
      </c>
      <c r="T756" s="136">
        <f t="shared" si="213"/>
        <v>1.1579259815847046E-2</v>
      </c>
      <c r="U756" s="136">
        <f t="shared" si="213"/>
        <v>1.1187690643330481E-2</v>
      </c>
      <c r="V756" s="136">
        <f t="shared" si="213"/>
        <v>1.0809362940415923E-2</v>
      </c>
      <c r="W756" s="564">
        <f>SUM(C756:V756)</f>
        <v>0.33180559990806208</v>
      </c>
      <c r="X756" s="137"/>
    </row>
    <row r="757" spans="1:24" s="358" customFormat="1">
      <c r="A757" s="129" t="s">
        <v>388</v>
      </c>
      <c r="B757" s="138"/>
      <c r="C757" s="132"/>
      <c r="D757" s="132"/>
      <c r="E757" s="132"/>
      <c r="F757" s="132"/>
      <c r="G757" s="132"/>
      <c r="H757" s="132"/>
      <c r="I757" s="132"/>
      <c r="J757" s="132"/>
      <c r="K757" s="132"/>
      <c r="L757" s="132"/>
      <c r="M757" s="132"/>
      <c r="N757" s="132"/>
      <c r="O757" s="132"/>
      <c r="P757" s="132"/>
      <c r="Q757" s="132"/>
      <c r="R757" s="132"/>
      <c r="S757" s="132"/>
      <c r="T757" s="132"/>
      <c r="U757" s="132"/>
      <c r="V757" s="132"/>
      <c r="W757" s="544"/>
      <c r="X757" s="131"/>
    </row>
    <row r="758" spans="1:24" s="358" customFormat="1" ht="25.5">
      <c r="A758" s="471" t="s">
        <v>976</v>
      </c>
      <c r="B758" s="138"/>
      <c r="C758" s="132"/>
      <c r="D758" s="132"/>
      <c r="E758" s="132"/>
      <c r="F758" s="132"/>
      <c r="G758" s="132"/>
      <c r="H758" s="132"/>
      <c r="I758" s="132"/>
      <c r="J758" s="132"/>
      <c r="K758" s="132"/>
      <c r="L758" s="132"/>
      <c r="M758" s="132"/>
      <c r="N758" s="132"/>
      <c r="O758" s="132"/>
      <c r="P758" s="132"/>
      <c r="Q758" s="132"/>
      <c r="R758" s="132"/>
      <c r="S758" s="132"/>
      <c r="T758" s="132"/>
      <c r="U758" s="132"/>
      <c r="V758" s="132"/>
      <c r="W758" s="544"/>
      <c r="X758" s="131"/>
    </row>
    <row r="759" spans="1:24" s="358" customFormat="1">
      <c r="A759" s="126"/>
      <c r="B759" s="134" t="s">
        <v>207</v>
      </c>
      <c r="C759" s="527">
        <f>'27. rMCZ specific costs'!R118</f>
        <v>2.7034464285714287E-2</v>
      </c>
      <c r="D759" s="527">
        <v>0</v>
      </c>
      <c r="E759" s="527">
        <v>0</v>
      </c>
      <c r="F759" s="527">
        <v>0</v>
      </c>
      <c r="G759" s="527">
        <v>0</v>
      </c>
      <c r="H759" s="527">
        <v>0</v>
      </c>
      <c r="I759" s="527">
        <v>0</v>
      </c>
      <c r="J759" s="527">
        <v>0</v>
      </c>
      <c r="K759" s="527">
        <v>0</v>
      </c>
      <c r="L759" s="527">
        <v>0</v>
      </c>
      <c r="M759" s="527">
        <v>0</v>
      </c>
      <c r="N759" s="527">
        <v>0</v>
      </c>
      <c r="O759" s="527">
        <v>0</v>
      </c>
      <c r="P759" s="527">
        <v>0</v>
      </c>
      <c r="Q759" s="527">
        <v>0</v>
      </c>
      <c r="R759" s="527">
        <v>0</v>
      </c>
      <c r="S759" s="527">
        <v>0</v>
      </c>
      <c r="T759" s="527">
        <v>0</v>
      </c>
      <c r="U759" s="527">
        <v>0</v>
      </c>
      <c r="V759" s="527">
        <v>0</v>
      </c>
      <c r="W759" s="543">
        <f>SUM(C759:V759)</f>
        <v>2.7034464285714287E-2</v>
      </c>
      <c r="X759" s="528">
        <f>W759/20</f>
        <v>1.3517232142857144E-3</v>
      </c>
    </row>
    <row r="760" spans="1:24" s="358" customFormat="1">
      <c r="A760" s="126"/>
      <c r="B760" s="134" t="s">
        <v>208</v>
      </c>
      <c r="C760" s="527">
        <f>'27. rMCZ specific costs'!$S$118</f>
        <v>2.0758350000000002E-2</v>
      </c>
      <c r="D760" s="527">
        <f>'27. rMCZ specific costs'!$S$118</f>
        <v>2.0758350000000002E-2</v>
      </c>
      <c r="E760" s="527">
        <f>'27. rMCZ specific costs'!$S$118</f>
        <v>2.0758350000000002E-2</v>
      </c>
      <c r="F760" s="527">
        <f>'27. rMCZ specific costs'!$S$118</f>
        <v>2.0758350000000002E-2</v>
      </c>
      <c r="G760" s="527">
        <f>'27. rMCZ specific costs'!$S$118</f>
        <v>2.0758350000000002E-2</v>
      </c>
      <c r="H760" s="527">
        <f>'27. rMCZ specific costs'!$S$118</f>
        <v>2.0758350000000002E-2</v>
      </c>
      <c r="I760" s="527">
        <f>'27. rMCZ specific costs'!$S$118</f>
        <v>2.0758350000000002E-2</v>
      </c>
      <c r="J760" s="527">
        <f>'27. rMCZ specific costs'!$S$118</f>
        <v>2.0758350000000002E-2</v>
      </c>
      <c r="K760" s="527">
        <f>'27. rMCZ specific costs'!$S$118</f>
        <v>2.0758350000000002E-2</v>
      </c>
      <c r="L760" s="527">
        <f>'27. rMCZ specific costs'!$S$118</f>
        <v>2.0758350000000002E-2</v>
      </c>
      <c r="M760" s="527">
        <f>'27. rMCZ specific costs'!$S$118</f>
        <v>2.0758350000000002E-2</v>
      </c>
      <c r="N760" s="527">
        <f>'27. rMCZ specific costs'!$S$118</f>
        <v>2.0758350000000002E-2</v>
      </c>
      <c r="O760" s="527">
        <f>'27. rMCZ specific costs'!$S$118</f>
        <v>2.0758350000000002E-2</v>
      </c>
      <c r="P760" s="527">
        <f>'27. rMCZ specific costs'!$S$118</f>
        <v>2.0758350000000002E-2</v>
      </c>
      <c r="Q760" s="527">
        <f>'27. rMCZ specific costs'!$S$118</f>
        <v>2.0758350000000002E-2</v>
      </c>
      <c r="R760" s="527">
        <f>'27. rMCZ specific costs'!$S$118</f>
        <v>2.0758350000000002E-2</v>
      </c>
      <c r="S760" s="527">
        <f>'27. rMCZ specific costs'!$S$118</f>
        <v>2.0758350000000002E-2</v>
      </c>
      <c r="T760" s="527">
        <f>'27. rMCZ specific costs'!$S$118</f>
        <v>2.0758350000000002E-2</v>
      </c>
      <c r="U760" s="527">
        <f>'27. rMCZ specific costs'!$S$118</f>
        <v>2.0758350000000002E-2</v>
      </c>
      <c r="V760" s="527">
        <f>'27. rMCZ specific costs'!$S$118</f>
        <v>2.0758350000000002E-2</v>
      </c>
      <c r="W760" s="543">
        <f>SUM(C760:V760)</f>
        <v>0.41516699999999995</v>
      </c>
      <c r="X760" s="528">
        <f>W760/20</f>
        <v>2.0758349999999998E-2</v>
      </c>
    </row>
    <row r="761" spans="1:24" s="358" customFormat="1">
      <c r="A761" s="126"/>
      <c r="B761" s="567" t="s">
        <v>144</v>
      </c>
      <c r="C761" s="549">
        <f t="shared" ref="C761:X761" si="214">SUM(C759:C760)</f>
        <v>4.7792814285714288E-2</v>
      </c>
      <c r="D761" s="549">
        <f t="shared" si="214"/>
        <v>2.0758350000000002E-2</v>
      </c>
      <c r="E761" s="549">
        <f t="shared" si="214"/>
        <v>2.0758350000000002E-2</v>
      </c>
      <c r="F761" s="549">
        <f t="shared" si="214"/>
        <v>2.0758350000000002E-2</v>
      </c>
      <c r="G761" s="549">
        <f t="shared" si="214"/>
        <v>2.0758350000000002E-2</v>
      </c>
      <c r="H761" s="549">
        <f t="shared" si="214"/>
        <v>2.0758350000000002E-2</v>
      </c>
      <c r="I761" s="549">
        <f t="shared" si="214"/>
        <v>2.0758350000000002E-2</v>
      </c>
      <c r="J761" s="549">
        <f t="shared" si="214"/>
        <v>2.0758350000000002E-2</v>
      </c>
      <c r="K761" s="549">
        <f t="shared" si="214"/>
        <v>2.0758350000000002E-2</v>
      </c>
      <c r="L761" s="549">
        <f t="shared" si="214"/>
        <v>2.0758350000000002E-2</v>
      </c>
      <c r="M761" s="549">
        <f t="shared" si="214"/>
        <v>2.0758350000000002E-2</v>
      </c>
      <c r="N761" s="549">
        <f t="shared" si="214"/>
        <v>2.0758350000000002E-2</v>
      </c>
      <c r="O761" s="549">
        <f t="shared" si="214"/>
        <v>2.0758350000000002E-2</v>
      </c>
      <c r="P761" s="549">
        <f t="shared" si="214"/>
        <v>2.0758350000000002E-2</v>
      </c>
      <c r="Q761" s="549">
        <f t="shared" si="214"/>
        <v>2.0758350000000002E-2</v>
      </c>
      <c r="R761" s="549">
        <f t="shared" si="214"/>
        <v>2.0758350000000002E-2</v>
      </c>
      <c r="S761" s="549">
        <f t="shared" si="214"/>
        <v>2.0758350000000002E-2</v>
      </c>
      <c r="T761" s="549">
        <f t="shared" si="214"/>
        <v>2.0758350000000002E-2</v>
      </c>
      <c r="U761" s="549">
        <f t="shared" si="214"/>
        <v>2.0758350000000002E-2</v>
      </c>
      <c r="V761" s="549">
        <f t="shared" si="214"/>
        <v>2.0758350000000002E-2</v>
      </c>
      <c r="W761" s="544">
        <f t="shared" si="214"/>
        <v>0.44220146428571422</v>
      </c>
      <c r="X761" s="131">
        <f t="shared" si="214"/>
        <v>2.2110073214285712E-2</v>
      </c>
    </row>
    <row r="762" spans="1:24" s="358" customFormat="1">
      <c r="A762" s="129"/>
      <c r="B762" s="472" t="s">
        <v>146</v>
      </c>
      <c r="C762" s="530">
        <v>0.96618357487922713</v>
      </c>
      <c r="D762" s="530">
        <v>0.93351070036640305</v>
      </c>
      <c r="E762" s="530">
        <v>0.90194270566802237</v>
      </c>
      <c r="F762" s="530">
        <v>0.87144222769857238</v>
      </c>
      <c r="G762" s="530">
        <v>0.84197316685852419</v>
      </c>
      <c r="H762" s="530">
        <v>0.81350064430775282</v>
      </c>
      <c r="I762" s="530">
        <v>0.78599096068381913</v>
      </c>
      <c r="J762" s="530">
        <v>0.75941155621625056</v>
      </c>
      <c r="K762" s="530">
        <v>0.73373097218961414</v>
      </c>
      <c r="L762" s="530">
        <v>0.70891881370977217</v>
      </c>
      <c r="M762" s="530">
        <v>0.68494571372924851</v>
      </c>
      <c r="N762" s="530">
        <v>0.66178329828912896</v>
      </c>
      <c r="O762" s="530">
        <v>0.63940415293635666</v>
      </c>
      <c r="P762" s="530">
        <v>0.61778179027667302</v>
      </c>
      <c r="Q762" s="530">
        <v>0.59689061862480497</v>
      </c>
      <c r="R762" s="530">
        <v>0.57670591171478747</v>
      </c>
      <c r="S762" s="530">
        <v>0.55720377943457733</v>
      </c>
      <c r="T762" s="530">
        <v>0.53836113955031628</v>
      </c>
      <c r="U762" s="530">
        <v>0.52015569038677911</v>
      </c>
      <c r="V762" s="530">
        <v>0.50256588443167061</v>
      </c>
      <c r="W762" s="543"/>
      <c r="X762" s="531"/>
    </row>
    <row r="763" spans="1:24" s="358" customFormat="1">
      <c r="A763" s="135"/>
      <c r="B763" s="568" t="s">
        <v>1069</v>
      </c>
      <c r="C763" s="136">
        <f t="shared" ref="C763:V763" si="215">C762*C761</f>
        <v>4.6176632160110427E-2</v>
      </c>
      <c r="D763" s="136">
        <f t="shared" si="215"/>
        <v>1.9378141846950924E-2</v>
      </c>
      <c r="E763" s="136">
        <f t="shared" si="215"/>
        <v>1.8722842364203792E-2</v>
      </c>
      <c r="F763" s="136">
        <f t="shared" si="215"/>
        <v>1.8089702767346661E-2</v>
      </c>
      <c r="G763" s="136">
        <f t="shared" si="215"/>
        <v>1.7477973688257646E-2</v>
      </c>
      <c r="H763" s="136">
        <f t="shared" si="215"/>
        <v>1.6886931099765842E-2</v>
      </c>
      <c r="I763" s="136">
        <f t="shared" si="215"/>
        <v>1.6315875458710959E-2</v>
      </c>
      <c r="J763" s="136">
        <f t="shared" si="215"/>
        <v>1.5764130877981605E-2</v>
      </c>
      <c r="K763" s="136">
        <f t="shared" si="215"/>
        <v>1.5231044326552277E-2</v>
      </c>
      <c r="L763" s="136">
        <f t="shared" si="215"/>
        <v>1.471598485657225E-2</v>
      </c>
      <c r="M763" s="136">
        <f t="shared" si="215"/>
        <v>1.4218342856591548E-2</v>
      </c>
      <c r="N763" s="136">
        <f t="shared" si="215"/>
        <v>1.3737529330040141E-2</v>
      </c>
      <c r="O763" s="136">
        <f t="shared" si="215"/>
        <v>1.3272975198106421E-2</v>
      </c>
      <c r="P763" s="136">
        <f t="shared" si="215"/>
        <v>1.2824130626189777E-2</v>
      </c>
      <c r="Q763" s="136">
        <f t="shared" si="215"/>
        <v>1.2390464373130222E-2</v>
      </c>
      <c r="R763" s="136">
        <f t="shared" si="215"/>
        <v>1.197146316244466E-2</v>
      </c>
      <c r="S763" s="136">
        <f t="shared" si="215"/>
        <v>1.1566631074825759E-2</v>
      </c>
      <c r="T763" s="136">
        <f t="shared" si="215"/>
        <v>1.1175488961184308E-2</v>
      </c>
      <c r="U763" s="136">
        <f t="shared" si="215"/>
        <v>1.0797573875540397E-2</v>
      </c>
      <c r="V763" s="136">
        <f t="shared" si="215"/>
        <v>1.0432438527092171E-2</v>
      </c>
      <c r="W763" s="564">
        <f>SUM(C763:V763)</f>
        <v>0.32114629743159784</v>
      </c>
      <c r="X763" s="137"/>
    </row>
    <row r="764" spans="1:24" s="358" customFormat="1">
      <c r="A764" s="129" t="s">
        <v>388</v>
      </c>
      <c r="B764" s="138"/>
      <c r="C764" s="132"/>
      <c r="D764" s="132"/>
      <c r="E764" s="132"/>
      <c r="F764" s="132"/>
      <c r="G764" s="132"/>
      <c r="H764" s="132"/>
      <c r="I764" s="132"/>
      <c r="J764" s="132"/>
      <c r="K764" s="132"/>
      <c r="L764" s="132"/>
      <c r="M764" s="132"/>
      <c r="N764" s="132"/>
      <c r="O764" s="132"/>
      <c r="P764" s="132"/>
      <c r="Q764" s="132"/>
      <c r="R764" s="132"/>
      <c r="S764" s="132"/>
      <c r="T764" s="132"/>
      <c r="U764" s="132"/>
      <c r="V764" s="132"/>
      <c r="W764" s="544"/>
      <c r="X764" s="131"/>
    </row>
    <row r="765" spans="1:24" s="358" customFormat="1" ht="25.5">
      <c r="A765" s="471" t="s">
        <v>977</v>
      </c>
      <c r="B765" s="138"/>
      <c r="C765" s="132"/>
      <c r="D765" s="132"/>
      <c r="E765" s="132"/>
      <c r="F765" s="132"/>
      <c r="G765" s="132"/>
      <c r="H765" s="132"/>
      <c r="I765" s="132"/>
      <c r="J765" s="132"/>
      <c r="K765" s="132"/>
      <c r="L765" s="132"/>
      <c r="M765" s="132"/>
      <c r="N765" s="132"/>
      <c r="O765" s="132"/>
      <c r="P765" s="132"/>
      <c r="Q765" s="132"/>
      <c r="R765" s="132"/>
      <c r="S765" s="132"/>
      <c r="T765" s="132"/>
      <c r="U765" s="132"/>
      <c r="V765" s="132"/>
      <c r="W765" s="544"/>
      <c r="X765" s="131"/>
    </row>
    <row r="766" spans="1:24" s="358" customFormat="1">
      <c r="A766" s="126"/>
      <c r="B766" s="134" t="s">
        <v>207</v>
      </c>
      <c r="C766" s="527">
        <f>'27. rMCZ specific costs'!R119</f>
        <v>4.6439999999999997E-3</v>
      </c>
      <c r="D766" s="527">
        <v>0</v>
      </c>
      <c r="E766" s="527">
        <v>0</v>
      </c>
      <c r="F766" s="527">
        <v>0</v>
      </c>
      <c r="G766" s="527">
        <v>0</v>
      </c>
      <c r="H766" s="527">
        <v>0</v>
      </c>
      <c r="I766" s="527">
        <v>0</v>
      </c>
      <c r="J766" s="527">
        <v>0</v>
      </c>
      <c r="K766" s="527">
        <v>0</v>
      </c>
      <c r="L766" s="527">
        <v>0</v>
      </c>
      <c r="M766" s="527">
        <v>0</v>
      </c>
      <c r="N766" s="527">
        <v>0</v>
      </c>
      <c r="O766" s="527">
        <v>0</v>
      </c>
      <c r="P766" s="527">
        <v>0</v>
      </c>
      <c r="Q766" s="527">
        <v>0</v>
      </c>
      <c r="R766" s="527">
        <v>0</v>
      </c>
      <c r="S766" s="527">
        <v>0</v>
      </c>
      <c r="T766" s="527">
        <v>0</v>
      </c>
      <c r="U766" s="527">
        <v>0</v>
      </c>
      <c r="V766" s="527">
        <v>0</v>
      </c>
      <c r="W766" s="543">
        <f>SUM(C766:V766)</f>
        <v>4.6439999999999997E-3</v>
      </c>
      <c r="X766" s="528">
        <f>W766/20</f>
        <v>2.3219999999999998E-4</v>
      </c>
    </row>
    <row r="767" spans="1:24" s="358" customFormat="1">
      <c r="A767" s="126"/>
      <c r="B767" s="134" t="s">
        <v>208</v>
      </c>
      <c r="C767" s="527">
        <f>'27. rMCZ specific costs'!$S$119</f>
        <v>6.3723499999999997E-3</v>
      </c>
      <c r="D767" s="527">
        <f>'27. rMCZ specific costs'!$S$119</f>
        <v>6.3723499999999997E-3</v>
      </c>
      <c r="E767" s="527">
        <f>'27. rMCZ specific costs'!$S$119</f>
        <v>6.3723499999999997E-3</v>
      </c>
      <c r="F767" s="527">
        <f>'27. rMCZ specific costs'!$S$119</f>
        <v>6.3723499999999997E-3</v>
      </c>
      <c r="G767" s="527">
        <f>'27. rMCZ specific costs'!$S$119</f>
        <v>6.3723499999999997E-3</v>
      </c>
      <c r="H767" s="527">
        <f>'27. rMCZ specific costs'!$S$119</f>
        <v>6.3723499999999997E-3</v>
      </c>
      <c r="I767" s="527">
        <f>'27. rMCZ specific costs'!$S$119</f>
        <v>6.3723499999999997E-3</v>
      </c>
      <c r="J767" s="527">
        <f>'27. rMCZ specific costs'!$S$119</f>
        <v>6.3723499999999997E-3</v>
      </c>
      <c r="K767" s="527">
        <f>'27. rMCZ specific costs'!$S$119</f>
        <v>6.3723499999999997E-3</v>
      </c>
      <c r="L767" s="527">
        <f>'27. rMCZ specific costs'!$S$119</f>
        <v>6.3723499999999997E-3</v>
      </c>
      <c r="M767" s="527">
        <f>'27. rMCZ specific costs'!$S$119</f>
        <v>6.3723499999999997E-3</v>
      </c>
      <c r="N767" s="527">
        <f>'27. rMCZ specific costs'!$S$119</f>
        <v>6.3723499999999997E-3</v>
      </c>
      <c r="O767" s="527">
        <f>'27. rMCZ specific costs'!$S$119</f>
        <v>6.3723499999999997E-3</v>
      </c>
      <c r="P767" s="527">
        <f>'27. rMCZ specific costs'!$S$119</f>
        <v>6.3723499999999997E-3</v>
      </c>
      <c r="Q767" s="527">
        <f>'27. rMCZ specific costs'!$S$119</f>
        <v>6.3723499999999997E-3</v>
      </c>
      <c r="R767" s="527">
        <f>'27. rMCZ specific costs'!$S$119</f>
        <v>6.3723499999999997E-3</v>
      </c>
      <c r="S767" s="527">
        <f>'27. rMCZ specific costs'!$S$119</f>
        <v>6.3723499999999997E-3</v>
      </c>
      <c r="T767" s="527">
        <f>'27. rMCZ specific costs'!$S$119</f>
        <v>6.3723499999999997E-3</v>
      </c>
      <c r="U767" s="527">
        <f>'27. rMCZ specific costs'!$S$119</f>
        <v>6.3723499999999997E-3</v>
      </c>
      <c r="V767" s="527">
        <f>'27. rMCZ specific costs'!$S$119</f>
        <v>6.3723499999999997E-3</v>
      </c>
      <c r="W767" s="543">
        <f>SUM(C767:V767)</f>
        <v>0.127447</v>
      </c>
      <c r="X767" s="528">
        <f>W767/20</f>
        <v>6.3723500000000006E-3</v>
      </c>
    </row>
    <row r="768" spans="1:24" s="358" customFormat="1">
      <c r="A768" s="126"/>
      <c r="B768" s="567" t="s">
        <v>144</v>
      </c>
      <c r="C768" s="549">
        <f t="shared" ref="C768:X768" si="216">SUM(C766:C767)</f>
        <v>1.1016349999999999E-2</v>
      </c>
      <c r="D768" s="549">
        <f t="shared" si="216"/>
        <v>6.3723499999999997E-3</v>
      </c>
      <c r="E768" s="549">
        <f t="shared" si="216"/>
        <v>6.3723499999999997E-3</v>
      </c>
      <c r="F768" s="549">
        <f t="shared" si="216"/>
        <v>6.3723499999999997E-3</v>
      </c>
      <c r="G768" s="549">
        <f t="shared" si="216"/>
        <v>6.3723499999999997E-3</v>
      </c>
      <c r="H768" s="549">
        <f t="shared" si="216"/>
        <v>6.3723499999999997E-3</v>
      </c>
      <c r="I768" s="549">
        <f t="shared" si="216"/>
        <v>6.3723499999999997E-3</v>
      </c>
      <c r="J768" s="549">
        <f t="shared" si="216"/>
        <v>6.3723499999999997E-3</v>
      </c>
      <c r="K768" s="549">
        <f t="shared" si="216"/>
        <v>6.3723499999999997E-3</v>
      </c>
      <c r="L768" s="549">
        <f t="shared" si="216"/>
        <v>6.3723499999999997E-3</v>
      </c>
      <c r="M768" s="549">
        <f t="shared" si="216"/>
        <v>6.3723499999999997E-3</v>
      </c>
      <c r="N768" s="549">
        <f t="shared" si="216"/>
        <v>6.3723499999999997E-3</v>
      </c>
      <c r="O768" s="549">
        <f t="shared" si="216"/>
        <v>6.3723499999999997E-3</v>
      </c>
      <c r="P768" s="549">
        <f t="shared" si="216"/>
        <v>6.3723499999999997E-3</v>
      </c>
      <c r="Q768" s="549">
        <f t="shared" si="216"/>
        <v>6.3723499999999997E-3</v>
      </c>
      <c r="R768" s="549">
        <f t="shared" si="216"/>
        <v>6.3723499999999997E-3</v>
      </c>
      <c r="S768" s="549">
        <f t="shared" si="216"/>
        <v>6.3723499999999997E-3</v>
      </c>
      <c r="T768" s="549">
        <f t="shared" si="216"/>
        <v>6.3723499999999997E-3</v>
      </c>
      <c r="U768" s="549">
        <f t="shared" si="216"/>
        <v>6.3723499999999997E-3</v>
      </c>
      <c r="V768" s="549">
        <f t="shared" si="216"/>
        <v>6.3723499999999997E-3</v>
      </c>
      <c r="W768" s="544">
        <f t="shared" si="216"/>
        <v>0.13209100000000001</v>
      </c>
      <c r="X768" s="131">
        <f t="shared" si="216"/>
        <v>6.6045500000000007E-3</v>
      </c>
    </row>
    <row r="769" spans="1:24" s="358" customFormat="1">
      <c r="A769" s="129"/>
      <c r="B769" s="472" t="s">
        <v>146</v>
      </c>
      <c r="C769" s="530">
        <v>0.96618357487922713</v>
      </c>
      <c r="D769" s="530">
        <v>0.93351070036640305</v>
      </c>
      <c r="E769" s="530">
        <v>0.90194270566802237</v>
      </c>
      <c r="F769" s="530">
        <v>0.87144222769857238</v>
      </c>
      <c r="G769" s="530">
        <v>0.84197316685852419</v>
      </c>
      <c r="H769" s="530">
        <v>0.81350064430775282</v>
      </c>
      <c r="I769" s="530">
        <v>0.78599096068381913</v>
      </c>
      <c r="J769" s="530">
        <v>0.75941155621625056</v>
      </c>
      <c r="K769" s="530">
        <v>0.73373097218961414</v>
      </c>
      <c r="L769" s="530">
        <v>0.70891881370977217</v>
      </c>
      <c r="M769" s="530">
        <v>0.68494571372924851</v>
      </c>
      <c r="N769" s="530">
        <v>0.66178329828912896</v>
      </c>
      <c r="O769" s="530">
        <v>0.63940415293635666</v>
      </c>
      <c r="P769" s="530">
        <v>0.61778179027667302</v>
      </c>
      <c r="Q769" s="530">
        <v>0.59689061862480497</v>
      </c>
      <c r="R769" s="530">
        <v>0.57670591171478747</v>
      </c>
      <c r="S769" s="530">
        <v>0.55720377943457733</v>
      </c>
      <c r="T769" s="530">
        <v>0.53836113955031628</v>
      </c>
      <c r="U769" s="530">
        <v>0.52015569038677911</v>
      </c>
      <c r="V769" s="530">
        <v>0.50256588443167061</v>
      </c>
      <c r="W769" s="543"/>
      <c r="X769" s="531"/>
    </row>
    <row r="770" spans="1:24" s="358" customFormat="1">
      <c r="A770" s="135"/>
      <c r="B770" s="568" t="s">
        <v>1069</v>
      </c>
      <c r="C770" s="136">
        <f t="shared" ref="C770:V770" si="217">C769*C768</f>
        <v>1.0643816425120772E-2</v>
      </c>
      <c r="D770" s="136">
        <f t="shared" si="217"/>
        <v>5.9486569114798483E-3</v>
      </c>
      <c r="E770" s="136">
        <f t="shared" si="217"/>
        <v>5.7474946004636221E-3</v>
      </c>
      <c r="F770" s="136">
        <f t="shared" si="217"/>
        <v>5.5531348796749973E-3</v>
      </c>
      <c r="G770" s="136">
        <f t="shared" si="217"/>
        <v>5.3653477098309166E-3</v>
      </c>
      <c r="H770" s="136">
        <f t="shared" si="217"/>
        <v>5.1839108307545085E-3</v>
      </c>
      <c r="I770" s="136">
        <f t="shared" si="217"/>
        <v>5.0086094983135343E-3</v>
      </c>
      <c r="J770" s="136">
        <f t="shared" si="217"/>
        <v>4.8392362302546238E-3</v>
      </c>
      <c r="K770" s="136">
        <f t="shared" si="217"/>
        <v>4.6755905606324878E-3</v>
      </c>
      <c r="L770" s="136">
        <f t="shared" si="217"/>
        <v>4.5174788025434667E-3</v>
      </c>
      <c r="M770" s="136">
        <f t="shared" si="217"/>
        <v>4.3647138188825764E-3</v>
      </c>
      <c r="N770" s="136">
        <f t="shared" si="217"/>
        <v>4.2171148008527306E-3</v>
      </c>
      <c r="O770" s="136">
        <f t="shared" si="217"/>
        <v>4.0745070539639919E-3</v>
      </c>
      <c r="P770" s="136">
        <f t="shared" si="217"/>
        <v>3.9367217912695575E-3</v>
      </c>
      <c r="Q770" s="136">
        <f t="shared" si="217"/>
        <v>3.803595933593776E-3</v>
      </c>
      <c r="R770" s="136">
        <f t="shared" si="217"/>
        <v>3.6749719165157257E-3</v>
      </c>
      <c r="S770" s="136">
        <f t="shared" si="217"/>
        <v>3.5506975038799289E-3</v>
      </c>
      <c r="T770" s="136">
        <f t="shared" si="217"/>
        <v>3.4306256076134579E-3</v>
      </c>
      <c r="U770" s="136">
        <f t="shared" si="217"/>
        <v>3.3146141136361916E-3</v>
      </c>
      <c r="V770" s="136">
        <f t="shared" si="217"/>
        <v>3.2025257136581559E-3</v>
      </c>
      <c r="W770" s="564">
        <f>SUM(C770:V770)</f>
        <v>9.5053364702934864E-2</v>
      </c>
      <c r="X770" s="137"/>
    </row>
    <row r="771" spans="1:24" s="358" customFormat="1">
      <c r="A771" s="129" t="s">
        <v>388</v>
      </c>
      <c r="B771" s="138"/>
      <c r="C771" s="132"/>
      <c r="D771" s="132"/>
      <c r="E771" s="132"/>
      <c r="F771" s="132"/>
      <c r="G771" s="132"/>
      <c r="H771" s="132"/>
      <c r="I771" s="132"/>
      <c r="J771" s="132"/>
      <c r="K771" s="132"/>
      <c r="L771" s="132"/>
      <c r="M771" s="132"/>
      <c r="N771" s="132"/>
      <c r="O771" s="132"/>
      <c r="P771" s="132"/>
      <c r="Q771" s="132"/>
      <c r="R771" s="132"/>
      <c r="S771" s="132"/>
      <c r="T771" s="132"/>
      <c r="U771" s="132"/>
      <c r="V771" s="132"/>
      <c r="W771" s="544"/>
      <c r="X771" s="131"/>
    </row>
    <row r="772" spans="1:24" s="358" customFormat="1" ht="38.25">
      <c r="A772" s="471" t="s">
        <v>978</v>
      </c>
      <c r="B772" s="138"/>
      <c r="C772" s="132"/>
      <c r="D772" s="132"/>
      <c r="E772" s="132"/>
      <c r="F772" s="132"/>
      <c r="G772" s="132"/>
      <c r="H772" s="132"/>
      <c r="I772" s="132"/>
      <c r="J772" s="132"/>
      <c r="K772" s="132"/>
      <c r="L772" s="132"/>
      <c r="M772" s="132"/>
      <c r="N772" s="132"/>
      <c r="O772" s="132"/>
      <c r="P772" s="132"/>
      <c r="Q772" s="132"/>
      <c r="R772" s="132"/>
      <c r="S772" s="132"/>
      <c r="T772" s="132"/>
      <c r="U772" s="132"/>
      <c r="V772" s="132"/>
      <c r="W772" s="544"/>
      <c r="X772" s="131"/>
    </row>
    <row r="773" spans="1:24" s="358" customFormat="1">
      <c r="A773" s="126"/>
      <c r="B773" s="134" t="s">
        <v>207</v>
      </c>
      <c r="C773" s="527">
        <f>'27. rMCZ specific costs'!R120</f>
        <v>4.6439999999999997E-3</v>
      </c>
      <c r="D773" s="527">
        <v>0</v>
      </c>
      <c r="E773" s="527">
        <v>0</v>
      </c>
      <c r="F773" s="527">
        <v>0</v>
      </c>
      <c r="G773" s="527">
        <v>0</v>
      </c>
      <c r="H773" s="527">
        <v>0</v>
      </c>
      <c r="I773" s="527">
        <v>0</v>
      </c>
      <c r="J773" s="527">
        <v>0</v>
      </c>
      <c r="K773" s="527">
        <v>0</v>
      </c>
      <c r="L773" s="527">
        <v>0</v>
      </c>
      <c r="M773" s="527">
        <v>0</v>
      </c>
      <c r="N773" s="527">
        <v>0</v>
      </c>
      <c r="O773" s="527">
        <v>0</v>
      </c>
      <c r="P773" s="527">
        <v>0</v>
      </c>
      <c r="Q773" s="527">
        <v>0</v>
      </c>
      <c r="R773" s="527">
        <v>0</v>
      </c>
      <c r="S773" s="527">
        <v>0</v>
      </c>
      <c r="T773" s="527">
        <v>0</v>
      </c>
      <c r="U773" s="527">
        <v>0</v>
      </c>
      <c r="V773" s="527">
        <v>0</v>
      </c>
      <c r="W773" s="543">
        <f>SUM(C773:V773)</f>
        <v>4.6439999999999997E-3</v>
      </c>
      <c r="X773" s="528">
        <f>W773/20</f>
        <v>2.3219999999999998E-4</v>
      </c>
    </row>
    <row r="774" spans="1:24" s="358" customFormat="1">
      <c r="A774" s="126"/>
      <c r="B774" s="134" t="s">
        <v>208</v>
      </c>
      <c r="C774" s="527">
        <f>'27. rMCZ specific costs'!$S$120</f>
        <v>6.3723499999999997E-3</v>
      </c>
      <c r="D774" s="527">
        <f>'27. rMCZ specific costs'!$S$120</f>
        <v>6.3723499999999997E-3</v>
      </c>
      <c r="E774" s="527">
        <f>'27. rMCZ specific costs'!$S$120</f>
        <v>6.3723499999999997E-3</v>
      </c>
      <c r="F774" s="527">
        <f>'27. rMCZ specific costs'!$S$120</f>
        <v>6.3723499999999997E-3</v>
      </c>
      <c r="G774" s="527">
        <f>'27. rMCZ specific costs'!$S$120</f>
        <v>6.3723499999999997E-3</v>
      </c>
      <c r="H774" s="527">
        <f>'27. rMCZ specific costs'!$S$120</f>
        <v>6.3723499999999997E-3</v>
      </c>
      <c r="I774" s="527">
        <f>'27. rMCZ specific costs'!$S$120</f>
        <v>6.3723499999999997E-3</v>
      </c>
      <c r="J774" s="527">
        <f>'27. rMCZ specific costs'!$S$120</f>
        <v>6.3723499999999997E-3</v>
      </c>
      <c r="K774" s="527">
        <f>'27. rMCZ specific costs'!$S$120</f>
        <v>6.3723499999999997E-3</v>
      </c>
      <c r="L774" s="527">
        <f>'27. rMCZ specific costs'!$S$120</f>
        <v>6.3723499999999997E-3</v>
      </c>
      <c r="M774" s="527">
        <f>'27. rMCZ specific costs'!$S$120</f>
        <v>6.3723499999999997E-3</v>
      </c>
      <c r="N774" s="527">
        <f>'27. rMCZ specific costs'!$S$120</f>
        <v>6.3723499999999997E-3</v>
      </c>
      <c r="O774" s="527">
        <f>'27. rMCZ specific costs'!$S$120</f>
        <v>6.3723499999999997E-3</v>
      </c>
      <c r="P774" s="527">
        <f>'27. rMCZ specific costs'!$S$120</f>
        <v>6.3723499999999997E-3</v>
      </c>
      <c r="Q774" s="527">
        <f>'27. rMCZ specific costs'!$S$120</f>
        <v>6.3723499999999997E-3</v>
      </c>
      <c r="R774" s="527">
        <f>'27. rMCZ specific costs'!$S$120</f>
        <v>6.3723499999999997E-3</v>
      </c>
      <c r="S774" s="527">
        <f>'27. rMCZ specific costs'!$S$120</f>
        <v>6.3723499999999997E-3</v>
      </c>
      <c r="T774" s="527">
        <f>'27. rMCZ specific costs'!$S$120</f>
        <v>6.3723499999999997E-3</v>
      </c>
      <c r="U774" s="527">
        <f>'27. rMCZ specific costs'!$S$120</f>
        <v>6.3723499999999997E-3</v>
      </c>
      <c r="V774" s="527">
        <f>'27. rMCZ specific costs'!$S$120</f>
        <v>6.3723499999999997E-3</v>
      </c>
      <c r="W774" s="543">
        <f>SUM(C774:V774)</f>
        <v>0.127447</v>
      </c>
      <c r="X774" s="528">
        <f>W774/20</f>
        <v>6.3723500000000006E-3</v>
      </c>
    </row>
    <row r="775" spans="1:24" s="358" customFormat="1">
      <c r="A775" s="126"/>
      <c r="B775" s="567" t="s">
        <v>144</v>
      </c>
      <c r="C775" s="549">
        <f t="shared" ref="C775:X775" si="218">SUM(C773:C774)</f>
        <v>1.1016349999999999E-2</v>
      </c>
      <c r="D775" s="549">
        <f t="shared" si="218"/>
        <v>6.3723499999999997E-3</v>
      </c>
      <c r="E775" s="549">
        <f t="shared" si="218"/>
        <v>6.3723499999999997E-3</v>
      </c>
      <c r="F775" s="549">
        <f t="shared" si="218"/>
        <v>6.3723499999999997E-3</v>
      </c>
      <c r="G775" s="549">
        <f t="shared" si="218"/>
        <v>6.3723499999999997E-3</v>
      </c>
      <c r="H775" s="549">
        <f t="shared" si="218"/>
        <v>6.3723499999999997E-3</v>
      </c>
      <c r="I775" s="549">
        <f t="shared" si="218"/>
        <v>6.3723499999999997E-3</v>
      </c>
      <c r="J775" s="549">
        <f t="shared" si="218"/>
        <v>6.3723499999999997E-3</v>
      </c>
      <c r="K775" s="549">
        <f t="shared" si="218"/>
        <v>6.3723499999999997E-3</v>
      </c>
      <c r="L775" s="549">
        <f t="shared" si="218"/>
        <v>6.3723499999999997E-3</v>
      </c>
      <c r="M775" s="549">
        <f t="shared" si="218"/>
        <v>6.3723499999999997E-3</v>
      </c>
      <c r="N775" s="549">
        <f t="shared" si="218"/>
        <v>6.3723499999999997E-3</v>
      </c>
      <c r="O775" s="549">
        <f t="shared" si="218"/>
        <v>6.3723499999999997E-3</v>
      </c>
      <c r="P775" s="549">
        <f t="shared" si="218"/>
        <v>6.3723499999999997E-3</v>
      </c>
      <c r="Q775" s="549">
        <f t="shared" si="218"/>
        <v>6.3723499999999997E-3</v>
      </c>
      <c r="R775" s="549">
        <f t="shared" si="218"/>
        <v>6.3723499999999997E-3</v>
      </c>
      <c r="S775" s="549">
        <f t="shared" si="218"/>
        <v>6.3723499999999997E-3</v>
      </c>
      <c r="T775" s="549">
        <f t="shared" si="218"/>
        <v>6.3723499999999997E-3</v>
      </c>
      <c r="U775" s="549">
        <f t="shared" si="218"/>
        <v>6.3723499999999997E-3</v>
      </c>
      <c r="V775" s="549">
        <f t="shared" si="218"/>
        <v>6.3723499999999997E-3</v>
      </c>
      <c r="W775" s="544">
        <f t="shared" si="218"/>
        <v>0.13209100000000001</v>
      </c>
      <c r="X775" s="131">
        <f t="shared" si="218"/>
        <v>6.6045500000000007E-3</v>
      </c>
    </row>
    <row r="776" spans="1:24" s="358" customFormat="1">
      <c r="A776" s="129"/>
      <c r="B776" s="472" t="s">
        <v>146</v>
      </c>
      <c r="C776" s="530">
        <v>0.96618357487922713</v>
      </c>
      <c r="D776" s="530">
        <v>0.93351070036640305</v>
      </c>
      <c r="E776" s="530">
        <v>0.90194270566802237</v>
      </c>
      <c r="F776" s="530">
        <v>0.87144222769857238</v>
      </c>
      <c r="G776" s="530">
        <v>0.84197316685852419</v>
      </c>
      <c r="H776" s="530">
        <v>0.81350064430775282</v>
      </c>
      <c r="I776" s="530">
        <v>0.78599096068381913</v>
      </c>
      <c r="J776" s="530">
        <v>0.75941155621625056</v>
      </c>
      <c r="K776" s="530">
        <v>0.73373097218961414</v>
      </c>
      <c r="L776" s="530">
        <v>0.70891881370977217</v>
      </c>
      <c r="M776" s="530">
        <v>0.68494571372924851</v>
      </c>
      <c r="N776" s="530">
        <v>0.66178329828912896</v>
      </c>
      <c r="O776" s="530">
        <v>0.63940415293635666</v>
      </c>
      <c r="P776" s="530">
        <v>0.61778179027667302</v>
      </c>
      <c r="Q776" s="530">
        <v>0.59689061862480497</v>
      </c>
      <c r="R776" s="530">
        <v>0.57670591171478747</v>
      </c>
      <c r="S776" s="530">
        <v>0.55720377943457733</v>
      </c>
      <c r="T776" s="530">
        <v>0.53836113955031628</v>
      </c>
      <c r="U776" s="530">
        <v>0.52015569038677911</v>
      </c>
      <c r="V776" s="530">
        <v>0.50256588443167061</v>
      </c>
      <c r="W776" s="543"/>
      <c r="X776" s="531"/>
    </row>
    <row r="777" spans="1:24" s="358" customFormat="1">
      <c r="A777" s="135"/>
      <c r="B777" s="568" t="s">
        <v>1069</v>
      </c>
      <c r="C777" s="136">
        <f t="shared" ref="C777:V777" si="219">C776*C775</f>
        <v>1.0643816425120772E-2</v>
      </c>
      <c r="D777" s="136">
        <f t="shared" si="219"/>
        <v>5.9486569114798483E-3</v>
      </c>
      <c r="E777" s="136">
        <f t="shared" si="219"/>
        <v>5.7474946004636221E-3</v>
      </c>
      <c r="F777" s="136">
        <f t="shared" si="219"/>
        <v>5.5531348796749973E-3</v>
      </c>
      <c r="G777" s="136">
        <f t="shared" si="219"/>
        <v>5.3653477098309166E-3</v>
      </c>
      <c r="H777" s="136">
        <f t="shared" si="219"/>
        <v>5.1839108307545085E-3</v>
      </c>
      <c r="I777" s="136">
        <f t="shared" si="219"/>
        <v>5.0086094983135343E-3</v>
      </c>
      <c r="J777" s="136">
        <f t="shared" si="219"/>
        <v>4.8392362302546238E-3</v>
      </c>
      <c r="K777" s="136">
        <f t="shared" si="219"/>
        <v>4.6755905606324878E-3</v>
      </c>
      <c r="L777" s="136">
        <f t="shared" si="219"/>
        <v>4.5174788025434667E-3</v>
      </c>
      <c r="M777" s="136">
        <f t="shared" si="219"/>
        <v>4.3647138188825764E-3</v>
      </c>
      <c r="N777" s="136">
        <f t="shared" si="219"/>
        <v>4.2171148008527306E-3</v>
      </c>
      <c r="O777" s="136">
        <f t="shared" si="219"/>
        <v>4.0745070539639919E-3</v>
      </c>
      <c r="P777" s="136">
        <f t="shared" si="219"/>
        <v>3.9367217912695575E-3</v>
      </c>
      <c r="Q777" s="136">
        <f t="shared" si="219"/>
        <v>3.803595933593776E-3</v>
      </c>
      <c r="R777" s="136">
        <f t="shared" si="219"/>
        <v>3.6749719165157257E-3</v>
      </c>
      <c r="S777" s="136">
        <f t="shared" si="219"/>
        <v>3.5506975038799289E-3</v>
      </c>
      <c r="T777" s="136">
        <f t="shared" si="219"/>
        <v>3.4306256076134579E-3</v>
      </c>
      <c r="U777" s="136">
        <f t="shared" si="219"/>
        <v>3.3146141136361916E-3</v>
      </c>
      <c r="V777" s="136">
        <f t="shared" si="219"/>
        <v>3.2025257136581559E-3</v>
      </c>
      <c r="W777" s="564">
        <f>SUM(C777:V777)</f>
        <v>9.5053364702934864E-2</v>
      </c>
      <c r="X777" s="137"/>
    </row>
    <row r="778" spans="1:24" s="358" customFormat="1">
      <c r="A778" s="129" t="s">
        <v>388</v>
      </c>
      <c r="B778" s="138"/>
      <c r="C778" s="132"/>
      <c r="D778" s="132"/>
      <c r="E778" s="132"/>
      <c r="F778" s="132"/>
      <c r="G778" s="132"/>
      <c r="H778" s="132"/>
      <c r="I778" s="132"/>
      <c r="J778" s="132"/>
      <c r="K778" s="132"/>
      <c r="L778" s="132"/>
      <c r="M778" s="132"/>
      <c r="N778" s="132"/>
      <c r="O778" s="132"/>
      <c r="P778" s="132"/>
      <c r="Q778" s="132"/>
      <c r="R778" s="132"/>
      <c r="S778" s="132"/>
      <c r="T778" s="132"/>
      <c r="U778" s="132"/>
      <c r="V778" s="132"/>
      <c r="W778" s="544"/>
      <c r="X778" s="131"/>
    </row>
    <row r="779" spans="1:24" s="358" customFormat="1" ht="25.5">
      <c r="A779" s="565" t="s">
        <v>1105</v>
      </c>
      <c r="B779" s="138"/>
      <c r="C779" s="132"/>
      <c r="D779" s="132"/>
      <c r="E779" s="132"/>
      <c r="F779" s="132"/>
      <c r="G779" s="132"/>
      <c r="H779" s="132"/>
      <c r="I779" s="132"/>
      <c r="J779" s="132"/>
      <c r="K779" s="132"/>
      <c r="L779" s="132"/>
      <c r="M779" s="132"/>
      <c r="N779" s="132"/>
      <c r="O779" s="132"/>
      <c r="P779" s="132"/>
      <c r="Q779" s="132"/>
      <c r="R779" s="132"/>
      <c r="S779" s="132"/>
      <c r="T779" s="132"/>
      <c r="U779" s="132"/>
      <c r="V779" s="132"/>
      <c r="W779" s="544"/>
      <c r="X779" s="131"/>
    </row>
    <row r="780" spans="1:24" s="358" customFormat="1">
      <c r="A780" s="126"/>
      <c r="B780" s="134" t="s">
        <v>207</v>
      </c>
      <c r="C780" s="527">
        <f>'27. rMCZ specific costs'!R121</f>
        <v>0</v>
      </c>
      <c r="D780" s="527">
        <v>0</v>
      </c>
      <c r="E780" s="527">
        <v>0</v>
      </c>
      <c r="F780" s="527">
        <v>0</v>
      </c>
      <c r="G780" s="527">
        <v>0</v>
      </c>
      <c r="H780" s="527">
        <v>0</v>
      </c>
      <c r="I780" s="527">
        <v>0</v>
      </c>
      <c r="J780" s="527">
        <v>0</v>
      </c>
      <c r="K780" s="527">
        <v>0</v>
      </c>
      <c r="L780" s="527">
        <v>0</v>
      </c>
      <c r="M780" s="527">
        <v>0</v>
      </c>
      <c r="N780" s="527">
        <v>0</v>
      </c>
      <c r="O780" s="527">
        <v>0</v>
      </c>
      <c r="P780" s="527">
        <v>0</v>
      </c>
      <c r="Q780" s="527">
        <v>0</v>
      </c>
      <c r="R780" s="527">
        <v>0</v>
      </c>
      <c r="S780" s="527">
        <v>0</v>
      </c>
      <c r="T780" s="527">
        <v>0</v>
      </c>
      <c r="U780" s="527">
        <v>0</v>
      </c>
      <c r="V780" s="527">
        <v>0</v>
      </c>
      <c r="W780" s="543">
        <f>SUM(C780:V780)</f>
        <v>0</v>
      </c>
      <c r="X780" s="528">
        <f>W780/20</f>
        <v>0</v>
      </c>
    </row>
    <row r="781" spans="1:24" s="358" customFormat="1">
      <c r="A781" s="126"/>
      <c r="B781" s="134" t="s">
        <v>208</v>
      </c>
      <c r="C781" s="527">
        <f>'27. rMCZ specific costs'!$S$121</f>
        <v>7.9824999999999993E-2</v>
      </c>
      <c r="D781" s="527">
        <f>'27. rMCZ specific costs'!$S$121</f>
        <v>7.9824999999999993E-2</v>
      </c>
      <c r="E781" s="527">
        <f>'27. rMCZ specific costs'!$S$121</f>
        <v>7.9824999999999993E-2</v>
      </c>
      <c r="F781" s="527">
        <f>'27. rMCZ specific costs'!$S$121</f>
        <v>7.9824999999999993E-2</v>
      </c>
      <c r="G781" s="527">
        <f>'27. rMCZ specific costs'!$S$121</f>
        <v>7.9824999999999993E-2</v>
      </c>
      <c r="H781" s="527">
        <f>'27. rMCZ specific costs'!$S$121</f>
        <v>7.9824999999999993E-2</v>
      </c>
      <c r="I781" s="527">
        <f>'27. rMCZ specific costs'!$S$121</f>
        <v>7.9824999999999993E-2</v>
      </c>
      <c r="J781" s="527">
        <f>'27. rMCZ specific costs'!$S$121</f>
        <v>7.9824999999999993E-2</v>
      </c>
      <c r="K781" s="527">
        <f>'27. rMCZ specific costs'!$S$121</f>
        <v>7.9824999999999993E-2</v>
      </c>
      <c r="L781" s="527">
        <f>'27. rMCZ specific costs'!$S$121</f>
        <v>7.9824999999999993E-2</v>
      </c>
      <c r="M781" s="527">
        <f>'27. rMCZ specific costs'!$S$121</f>
        <v>7.9824999999999993E-2</v>
      </c>
      <c r="N781" s="527">
        <f>'27. rMCZ specific costs'!$S$121</f>
        <v>7.9824999999999993E-2</v>
      </c>
      <c r="O781" s="527">
        <f>'27. rMCZ specific costs'!$S$121</f>
        <v>7.9824999999999993E-2</v>
      </c>
      <c r="P781" s="527">
        <f>'27. rMCZ specific costs'!$S$121</f>
        <v>7.9824999999999993E-2</v>
      </c>
      <c r="Q781" s="527">
        <f>'27. rMCZ specific costs'!$S$121</f>
        <v>7.9824999999999993E-2</v>
      </c>
      <c r="R781" s="527">
        <f>'27. rMCZ specific costs'!$S$121</f>
        <v>7.9824999999999993E-2</v>
      </c>
      <c r="S781" s="527">
        <f>'27. rMCZ specific costs'!$S$121</f>
        <v>7.9824999999999993E-2</v>
      </c>
      <c r="T781" s="527">
        <f>'27. rMCZ specific costs'!$S$121</f>
        <v>7.9824999999999993E-2</v>
      </c>
      <c r="U781" s="527">
        <f>'27. rMCZ specific costs'!$S$121</f>
        <v>7.9824999999999993E-2</v>
      </c>
      <c r="V781" s="527">
        <f>'27. rMCZ specific costs'!$S$121</f>
        <v>7.9824999999999993E-2</v>
      </c>
      <c r="W781" s="543">
        <f>SUM(C781:V781)</f>
        <v>1.5965000000000003</v>
      </c>
      <c r="X781" s="528">
        <f>W781/20</f>
        <v>7.9825000000000007E-2</v>
      </c>
    </row>
    <row r="782" spans="1:24" s="358" customFormat="1">
      <c r="A782" s="126"/>
      <c r="B782" s="567" t="s">
        <v>144</v>
      </c>
      <c r="C782" s="549">
        <f t="shared" ref="C782:X782" si="220">SUM(C780:C781)</f>
        <v>7.9824999999999993E-2</v>
      </c>
      <c r="D782" s="549">
        <f t="shared" si="220"/>
        <v>7.9824999999999993E-2</v>
      </c>
      <c r="E782" s="549">
        <f t="shared" si="220"/>
        <v>7.9824999999999993E-2</v>
      </c>
      <c r="F782" s="549">
        <f t="shared" si="220"/>
        <v>7.9824999999999993E-2</v>
      </c>
      <c r="G782" s="549">
        <f t="shared" si="220"/>
        <v>7.9824999999999993E-2</v>
      </c>
      <c r="H782" s="549">
        <f t="shared" si="220"/>
        <v>7.9824999999999993E-2</v>
      </c>
      <c r="I782" s="549">
        <f t="shared" si="220"/>
        <v>7.9824999999999993E-2</v>
      </c>
      <c r="J782" s="549">
        <f t="shared" si="220"/>
        <v>7.9824999999999993E-2</v>
      </c>
      <c r="K782" s="549">
        <f t="shared" si="220"/>
        <v>7.9824999999999993E-2</v>
      </c>
      <c r="L782" s="549">
        <f t="shared" si="220"/>
        <v>7.9824999999999993E-2</v>
      </c>
      <c r="M782" s="549">
        <f t="shared" si="220"/>
        <v>7.9824999999999993E-2</v>
      </c>
      <c r="N782" s="549">
        <f t="shared" si="220"/>
        <v>7.9824999999999993E-2</v>
      </c>
      <c r="O782" s="549">
        <f t="shared" si="220"/>
        <v>7.9824999999999993E-2</v>
      </c>
      <c r="P782" s="549">
        <f t="shared" si="220"/>
        <v>7.9824999999999993E-2</v>
      </c>
      <c r="Q782" s="549">
        <f t="shared" si="220"/>
        <v>7.9824999999999993E-2</v>
      </c>
      <c r="R782" s="549">
        <f t="shared" si="220"/>
        <v>7.9824999999999993E-2</v>
      </c>
      <c r="S782" s="549">
        <f t="shared" si="220"/>
        <v>7.9824999999999993E-2</v>
      </c>
      <c r="T782" s="549">
        <f t="shared" si="220"/>
        <v>7.9824999999999993E-2</v>
      </c>
      <c r="U782" s="549">
        <f t="shared" si="220"/>
        <v>7.9824999999999993E-2</v>
      </c>
      <c r="V782" s="549">
        <f t="shared" si="220"/>
        <v>7.9824999999999993E-2</v>
      </c>
      <c r="W782" s="544">
        <f t="shared" si="220"/>
        <v>1.5965000000000003</v>
      </c>
      <c r="X782" s="131">
        <f t="shared" si="220"/>
        <v>7.9825000000000007E-2</v>
      </c>
    </row>
    <row r="783" spans="1:24" s="358" customFormat="1">
      <c r="A783" s="129"/>
      <c r="B783" s="472" t="s">
        <v>146</v>
      </c>
      <c r="C783" s="530">
        <v>0.96618357487922713</v>
      </c>
      <c r="D783" s="530">
        <v>0.93351070036640305</v>
      </c>
      <c r="E783" s="530">
        <v>0.90194270566802237</v>
      </c>
      <c r="F783" s="530">
        <v>0.87144222769857238</v>
      </c>
      <c r="G783" s="530">
        <v>0.84197316685852419</v>
      </c>
      <c r="H783" s="530">
        <v>0.81350064430775282</v>
      </c>
      <c r="I783" s="530">
        <v>0.78599096068381913</v>
      </c>
      <c r="J783" s="530">
        <v>0.75941155621625056</v>
      </c>
      <c r="K783" s="530">
        <v>0.73373097218961414</v>
      </c>
      <c r="L783" s="530">
        <v>0.70891881370977217</v>
      </c>
      <c r="M783" s="530">
        <v>0.68494571372924851</v>
      </c>
      <c r="N783" s="530">
        <v>0.66178329828912896</v>
      </c>
      <c r="O783" s="530">
        <v>0.63940415293635666</v>
      </c>
      <c r="P783" s="530">
        <v>0.61778179027667302</v>
      </c>
      <c r="Q783" s="530">
        <v>0.59689061862480497</v>
      </c>
      <c r="R783" s="530">
        <v>0.57670591171478747</v>
      </c>
      <c r="S783" s="530">
        <v>0.55720377943457733</v>
      </c>
      <c r="T783" s="530">
        <v>0.53836113955031628</v>
      </c>
      <c r="U783" s="530">
        <v>0.52015569038677911</v>
      </c>
      <c r="V783" s="530">
        <v>0.50256588443167061</v>
      </c>
      <c r="W783" s="543"/>
      <c r="X783" s="531"/>
    </row>
    <row r="784" spans="1:24" s="358" customFormat="1">
      <c r="A784" s="135"/>
      <c r="B784" s="568" t="s">
        <v>1069</v>
      </c>
      <c r="C784" s="136">
        <f t="shared" ref="C784:V784" si="221">C783*C782</f>
        <v>7.7125603864734299E-2</v>
      </c>
      <c r="D784" s="136">
        <f t="shared" si="221"/>
        <v>7.4517491656748119E-2</v>
      </c>
      <c r="E784" s="136">
        <f t="shared" si="221"/>
        <v>7.1997576479949879E-2</v>
      </c>
      <c r="F784" s="136">
        <f t="shared" si="221"/>
        <v>6.9562875826038539E-2</v>
      </c>
      <c r="G784" s="136">
        <f t="shared" si="221"/>
        <v>6.7210508044481684E-2</v>
      </c>
      <c r="H784" s="136">
        <f t="shared" si="221"/>
        <v>6.4937688931866369E-2</v>
      </c>
      <c r="I784" s="136">
        <f t="shared" si="221"/>
        <v>6.2741728436585861E-2</v>
      </c>
      <c r="J784" s="136">
        <f t="shared" si="221"/>
        <v>6.0620027474962195E-2</v>
      </c>
      <c r="K784" s="136">
        <f t="shared" si="221"/>
        <v>5.8570074855035945E-2</v>
      </c>
      <c r="L784" s="136">
        <f t="shared" si="221"/>
        <v>5.6589444304382557E-2</v>
      </c>
      <c r="M784" s="136">
        <f t="shared" si="221"/>
        <v>5.4675791598437259E-2</v>
      </c>
      <c r="N784" s="136">
        <f t="shared" si="221"/>
        <v>5.2826851785929718E-2</v>
      </c>
      <c r="O784" s="136">
        <f t="shared" si="221"/>
        <v>5.1040436508144667E-2</v>
      </c>
      <c r="P784" s="136">
        <f t="shared" si="221"/>
        <v>4.9314431408835416E-2</v>
      </c>
      <c r="Q784" s="136">
        <f t="shared" si="221"/>
        <v>4.7646793631725054E-2</v>
      </c>
      <c r="R784" s="136">
        <f t="shared" si="221"/>
        <v>4.6035549402632908E-2</v>
      </c>
      <c r="S784" s="136">
        <f t="shared" si="221"/>
        <v>4.4478791693365133E-2</v>
      </c>
      <c r="T784" s="136">
        <f t="shared" si="221"/>
        <v>4.2974677964603997E-2</v>
      </c>
      <c r="U784" s="136">
        <f t="shared" si="221"/>
        <v>4.1521427985124641E-2</v>
      </c>
      <c r="V784" s="136">
        <f t="shared" si="221"/>
        <v>4.0117321724758105E-2</v>
      </c>
      <c r="W784" s="564">
        <f>SUM(C784:V784)</f>
        <v>1.1345050935783425</v>
      </c>
      <c r="X784" s="137"/>
    </row>
    <row r="785" spans="1:24" s="358" customFormat="1">
      <c r="A785" s="129" t="s">
        <v>388</v>
      </c>
      <c r="B785" s="138"/>
      <c r="C785" s="132"/>
      <c r="D785" s="132"/>
      <c r="E785" s="132"/>
      <c r="F785" s="132"/>
      <c r="G785" s="132"/>
      <c r="H785" s="132"/>
      <c r="I785" s="132"/>
      <c r="J785" s="132"/>
      <c r="K785" s="132"/>
      <c r="L785" s="132"/>
      <c r="M785" s="132"/>
      <c r="N785" s="132"/>
      <c r="O785" s="132"/>
      <c r="P785" s="132"/>
      <c r="Q785" s="132"/>
      <c r="R785" s="132"/>
      <c r="S785" s="132"/>
      <c r="T785" s="132"/>
      <c r="U785" s="132"/>
      <c r="V785" s="132"/>
      <c r="W785" s="544"/>
      <c r="X785" s="131"/>
    </row>
    <row r="786" spans="1:24" s="358" customFormat="1" ht="38.25">
      <c r="A786" s="565" t="s">
        <v>979</v>
      </c>
      <c r="B786" s="138"/>
      <c r="C786" s="132"/>
      <c r="D786" s="132"/>
      <c r="E786" s="132"/>
      <c r="F786" s="132"/>
      <c r="G786" s="132"/>
      <c r="H786" s="132"/>
      <c r="I786" s="132"/>
      <c r="J786" s="132"/>
      <c r="K786" s="132"/>
      <c r="L786" s="132"/>
      <c r="M786" s="132"/>
      <c r="N786" s="132"/>
      <c r="O786" s="132"/>
      <c r="P786" s="132"/>
      <c r="Q786" s="132"/>
      <c r="R786" s="132"/>
      <c r="S786" s="132"/>
      <c r="T786" s="132"/>
      <c r="U786" s="132"/>
      <c r="V786" s="132"/>
      <c r="W786" s="544"/>
      <c r="X786" s="131"/>
    </row>
    <row r="787" spans="1:24" s="358" customFormat="1">
      <c r="A787" s="126"/>
      <c r="B787" s="134" t="s">
        <v>207</v>
      </c>
      <c r="C787" s="527">
        <f>'27. rMCZ specific costs'!R122</f>
        <v>4.7939999999999997E-3</v>
      </c>
      <c r="D787" s="527">
        <v>0</v>
      </c>
      <c r="E787" s="527">
        <v>0</v>
      </c>
      <c r="F787" s="527">
        <v>0</v>
      </c>
      <c r="G787" s="527">
        <v>0</v>
      </c>
      <c r="H787" s="527">
        <v>0</v>
      </c>
      <c r="I787" s="527">
        <v>0</v>
      </c>
      <c r="J787" s="527">
        <v>0</v>
      </c>
      <c r="K787" s="527">
        <v>0</v>
      </c>
      <c r="L787" s="527">
        <v>0</v>
      </c>
      <c r="M787" s="527">
        <v>0</v>
      </c>
      <c r="N787" s="527">
        <v>0</v>
      </c>
      <c r="O787" s="527">
        <v>0</v>
      </c>
      <c r="P787" s="527">
        <v>0</v>
      </c>
      <c r="Q787" s="527">
        <v>0</v>
      </c>
      <c r="R787" s="527">
        <v>0</v>
      </c>
      <c r="S787" s="527">
        <v>0</v>
      </c>
      <c r="T787" s="527">
        <v>0</v>
      </c>
      <c r="U787" s="527">
        <v>0</v>
      </c>
      <c r="V787" s="527">
        <v>0</v>
      </c>
      <c r="W787" s="543">
        <f>SUM(C787:V787)</f>
        <v>4.7939999999999997E-3</v>
      </c>
      <c r="X787" s="528">
        <f>W787/20</f>
        <v>2.3969999999999997E-4</v>
      </c>
    </row>
    <row r="788" spans="1:24" s="358" customFormat="1">
      <c r="A788" s="126"/>
      <c r="B788" s="134" t="s">
        <v>208</v>
      </c>
      <c r="C788" s="527">
        <f>'27. rMCZ specific costs'!$S$122</f>
        <v>6.3723499999999997E-3</v>
      </c>
      <c r="D788" s="527">
        <f>'27. rMCZ specific costs'!$S$122</f>
        <v>6.3723499999999997E-3</v>
      </c>
      <c r="E788" s="527">
        <f>'27. rMCZ specific costs'!$S$122</f>
        <v>6.3723499999999997E-3</v>
      </c>
      <c r="F788" s="527">
        <f>'27. rMCZ specific costs'!$S$122</f>
        <v>6.3723499999999997E-3</v>
      </c>
      <c r="G788" s="527">
        <f>'27. rMCZ specific costs'!$S$122</f>
        <v>6.3723499999999997E-3</v>
      </c>
      <c r="H788" s="527">
        <f>'27. rMCZ specific costs'!$S$122</f>
        <v>6.3723499999999997E-3</v>
      </c>
      <c r="I788" s="527">
        <f>'27. rMCZ specific costs'!$S$122</f>
        <v>6.3723499999999997E-3</v>
      </c>
      <c r="J788" s="527">
        <f>'27. rMCZ specific costs'!$S$122</f>
        <v>6.3723499999999997E-3</v>
      </c>
      <c r="K788" s="527">
        <f>'27. rMCZ specific costs'!$S$122</f>
        <v>6.3723499999999997E-3</v>
      </c>
      <c r="L788" s="527">
        <f>'27. rMCZ specific costs'!$S$122</f>
        <v>6.3723499999999997E-3</v>
      </c>
      <c r="M788" s="527">
        <f>'27. rMCZ specific costs'!$S$122</f>
        <v>6.3723499999999997E-3</v>
      </c>
      <c r="N788" s="527">
        <f>'27. rMCZ specific costs'!$S$122</f>
        <v>6.3723499999999997E-3</v>
      </c>
      <c r="O788" s="527">
        <f>'27. rMCZ specific costs'!$S$122</f>
        <v>6.3723499999999997E-3</v>
      </c>
      <c r="P788" s="527">
        <f>'27. rMCZ specific costs'!$S$122</f>
        <v>6.3723499999999997E-3</v>
      </c>
      <c r="Q788" s="527">
        <f>'27. rMCZ specific costs'!$S$122</f>
        <v>6.3723499999999997E-3</v>
      </c>
      <c r="R788" s="527">
        <f>'27. rMCZ specific costs'!$S$122</f>
        <v>6.3723499999999997E-3</v>
      </c>
      <c r="S788" s="527">
        <f>'27. rMCZ specific costs'!$S$122</f>
        <v>6.3723499999999997E-3</v>
      </c>
      <c r="T788" s="527">
        <f>'27. rMCZ specific costs'!$S$122</f>
        <v>6.3723499999999997E-3</v>
      </c>
      <c r="U788" s="527">
        <f>'27. rMCZ specific costs'!$S$122</f>
        <v>6.3723499999999997E-3</v>
      </c>
      <c r="V788" s="527">
        <f>'27. rMCZ specific costs'!$S$122</f>
        <v>6.3723499999999997E-3</v>
      </c>
      <c r="W788" s="543">
        <f>SUM(C788:V788)</f>
        <v>0.127447</v>
      </c>
      <c r="X788" s="528">
        <f>W788/20</f>
        <v>6.3723500000000006E-3</v>
      </c>
    </row>
    <row r="789" spans="1:24" s="358" customFormat="1">
      <c r="A789" s="126"/>
      <c r="B789" s="567" t="s">
        <v>144</v>
      </c>
      <c r="C789" s="549">
        <f t="shared" ref="C789:X789" si="222">SUM(C787:C788)</f>
        <v>1.1166349999999998E-2</v>
      </c>
      <c r="D789" s="549">
        <f t="shared" si="222"/>
        <v>6.3723499999999997E-3</v>
      </c>
      <c r="E789" s="549">
        <f t="shared" si="222"/>
        <v>6.3723499999999997E-3</v>
      </c>
      <c r="F789" s="549">
        <f t="shared" si="222"/>
        <v>6.3723499999999997E-3</v>
      </c>
      <c r="G789" s="549">
        <f t="shared" si="222"/>
        <v>6.3723499999999997E-3</v>
      </c>
      <c r="H789" s="549">
        <f t="shared" si="222"/>
        <v>6.3723499999999997E-3</v>
      </c>
      <c r="I789" s="549">
        <f t="shared" si="222"/>
        <v>6.3723499999999997E-3</v>
      </c>
      <c r="J789" s="549">
        <f t="shared" si="222"/>
        <v>6.3723499999999997E-3</v>
      </c>
      <c r="K789" s="549">
        <f t="shared" si="222"/>
        <v>6.3723499999999997E-3</v>
      </c>
      <c r="L789" s="549">
        <f t="shared" si="222"/>
        <v>6.3723499999999997E-3</v>
      </c>
      <c r="M789" s="549">
        <f t="shared" si="222"/>
        <v>6.3723499999999997E-3</v>
      </c>
      <c r="N789" s="549">
        <f t="shared" si="222"/>
        <v>6.3723499999999997E-3</v>
      </c>
      <c r="O789" s="549">
        <f t="shared" si="222"/>
        <v>6.3723499999999997E-3</v>
      </c>
      <c r="P789" s="549">
        <f t="shared" si="222"/>
        <v>6.3723499999999997E-3</v>
      </c>
      <c r="Q789" s="549">
        <f t="shared" si="222"/>
        <v>6.3723499999999997E-3</v>
      </c>
      <c r="R789" s="549">
        <f t="shared" si="222"/>
        <v>6.3723499999999997E-3</v>
      </c>
      <c r="S789" s="549">
        <f t="shared" si="222"/>
        <v>6.3723499999999997E-3</v>
      </c>
      <c r="T789" s="549">
        <f t="shared" si="222"/>
        <v>6.3723499999999997E-3</v>
      </c>
      <c r="U789" s="549">
        <f t="shared" si="222"/>
        <v>6.3723499999999997E-3</v>
      </c>
      <c r="V789" s="549">
        <f t="shared" si="222"/>
        <v>6.3723499999999997E-3</v>
      </c>
      <c r="W789" s="544">
        <f t="shared" si="222"/>
        <v>0.132241</v>
      </c>
      <c r="X789" s="131">
        <f t="shared" si="222"/>
        <v>6.6120500000000004E-3</v>
      </c>
    </row>
    <row r="790" spans="1:24" s="358" customFormat="1">
      <c r="A790" s="129"/>
      <c r="B790" s="472" t="s">
        <v>146</v>
      </c>
      <c r="C790" s="530">
        <v>0.96618357487922713</v>
      </c>
      <c r="D790" s="530">
        <v>0.93351070036640305</v>
      </c>
      <c r="E790" s="530">
        <v>0.90194270566802237</v>
      </c>
      <c r="F790" s="530">
        <v>0.87144222769857238</v>
      </c>
      <c r="G790" s="530">
        <v>0.84197316685852419</v>
      </c>
      <c r="H790" s="530">
        <v>0.81350064430775282</v>
      </c>
      <c r="I790" s="530">
        <v>0.78599096068381913</v>
      </c>
      <c r="J790" s="530">
        <v>0.75941155621625056</v>
      </c>
      <c r="K790" s="530">
        <v>0.73373097218961414</v>
      </c>
      <c r="L790" s="530">
        <v>0.70891881370977217</v>
      </c>
      <c r="M790" s="530">
        <v>0.68494571372924851</v>
      </c>
      <c r="N790" s="530">
        <v>0.66178329828912896</v>
      </c>
      <c r="O790" s="530">
        <v>0.63940415293635666</v>
      </c>
      <c r="P790" s="530">
        <v>0.61778179027667302</v>
      </c>
      <c r="Q790" s="530">
        <v>0.59689061862480497</v>
      </c>
      <c r="R790" s="530">
        <v>0.57670591171478747</v>
      </c>
      <c r="S790" s="530">
        <v>0.55720377943457733</v>
      </c>
      <c r="T790" s="530">
        <v>0.53836113955031628</v>
      </c>
      <c r="U790" s="530">
        <v>0.52015569038677911</v>
      </c>
      <c r="V790" s="530">
        <v>0.50256588443167061</v>
      </c>
      <c r="W790" s="543"/>
      <c r="X790" s="531"/>
    </row>
    <row r="791" spans="1:24" s="358" customFormat="1">
      <c r="A791" s="135"/>
      <c r="B791" s="568" t="s">
        <v>1069</v>
      </c>
      <c r="C791" s="136">
        <f t="shared" ref="C791:V791" si="223">C790*C789</f>
        <v>1.0788743961352657E-2</v>
      </c>
      <c r="D791" s="136">
        <f t="shared" si="223"/>
        <v>5.9486569114798483E-3</v>
      </c>
      <c r="E791" s="136">
        <f t="shared" si="223"/>
        <v>5.7474946004636221E-3</v>
      </c>
      <c r="F791" s="136">
        <f t="shared" si="223"/>
        <v>5.5531348796749973E-3</v>
      </c>
      <c r="G791" s="136">
        <f t="shared" si="223"/>
        <v>5.3653477098309166E-3</v>
      </c>
      <c r="H791" s="136">
        <f t="shared" si="223"/>
        <v>5.1839108307545085E-3</v>
      </c>
      <c r="I791" s="136">
        <f t="shared" si="223"/>
        <v>5.0086094983135343E-3</v>
      </c>
      <c r="J791" s="136">
        <f t="shared" si="223"/>
        <v>4.8392362302546238E-3</v>
      </c>
      <c r="K791" s="136">
        <f t="shared" si="223"/>
        <v>4.6755905606324878E-3</v>
      </c>
      <c r="L791" s="136">
        <f t="shared" si="223"/>
        <v>4.5174788025434667E-3</v>
      </c>
      <c r="M791" s="136">
        <f t="shared" si="223"/>
        <v>4.3647138188825764E-3</v>
      </c>
      <c r="N791" s="136">
        <f t="shared" si="223"/>
        <v>4.2171148008527306E-3</v>
      </c>
      <c r="O791" s="136">
        <f t="shared" si="223"/>
        <v>4.0745070539639919E-3</v>
      </c>
      <c r="P791" s="136">
        <f t="shared" si="223"/>
        <v>3.9367217912695575E-3</v>
      </c>
      <c r="Q791" s="136">
        <f t="shared" si="223"/>
        <v>3.803595933593776E-3</v>
      </c>
      <c r="R791" s="136">
        <f t="shared" si="223"/>
        <v>3.6749719165157257E-3</v>
      </c>
      <c r="S791" s="136">
        <f t="shared" si="223"/>
        <v>3.5506975038799289E-3</v>
      </c>
      <c r="T791" s="136">
        <f t="shared" si="223"/>
        <v>3.4306256076134579E-3</v>
      </c>
      <c r="U791" s="136">
        <f t="shared" si="223"/>
        <v>3.3146141136361916E-3</v>
      </c>
      <c r="V791" s="136">
        <f t="shared" si="223"/>
        <v>3.2025257136581559E-3</v>
      </c>
      <c r="W791" s="564">
        <f>SUM(C791:V791)</f>
        <v>9.5198292239166746E-2</v>
      </c>
      <c r="X791" s="137"/>
    </row>
    <row r="792" spans="1:24" s="358" customFormat="1">
      <c r="A792" s="129" t="s">
        <v>388</v>
      </c>
      <c r="B792" s="138"/>
      <c r="C792" s="132"/>
      <c r="D792" s="132"/>
      <c r="E792" s="132"/>
      <c r="F792" s="132"/>
      <c r="G792" s="132"/>
      <c r="H792" s="132"/>
      <c r="I792" s="132"/>
      <c r="J792" s="132"/>
      <c r="K792" s="132"/>
      <c r="L792" s="132"/>
      <c r="M792" s="132"/>
      <c r="N792" s="132"/>
      <c r="O792" s="132"/>
      <c r="P792" s="132"/>
      <c r="Q792" s="132"/>
      <c r="R792" s="132"/>
      <c r="S792" s="132"/>
      <c r="T792" s="132"/>
      <c r="U792" s="132"/>
      <c r="V792" s="132"/>
      <c r="W792" s="544"/>
      <c r="X792" s="131"/>
    </row>
    <row r="793" spans="1:24" s="358" customFormat="1" ht="25.5">
      <c r="A793" s="566" t="s">
        <v>1106</v>
      </c>
      <c r="B793" s="138"/>
      <c r="C793" s="132"/>
      <c r="D793" s="132"/>
      <c r="E793" s="132"/>
      <c r="F793" s="132"/>
      <c r="G793" s="132"/>
      <c r="H793" s="132"/>
      <c r="I793" s="132"/>
      <c r="J793" s="132"/>
      <c r="K793" s="132"/>
      <c r="L793" s="132"/>
      <c r="M793" s="132"/>
      <c r="N793" s="132"/>
      <c r="O793" s="132"/>
      <c r="P793" s="132"/>
      <c r="Q793" s="132"/>
      <c r="R793" s="132"/>
      <c r="S793" s="132"/>
      <c r="T793" s="132"/>
      <c r="U793" s="132"/>
      <c r="V793" s="132"/>
      <c r="W793" s="544"/>
      <c r="X793" s="131"/>
    </row>
    <row r="794" spans="1:24" s="358" customFormat="1">
      <c r="A794" s="126"/>
      <c r="B794" s="134" t="s">
        <v>207</v>
      </c>
      <c r="C794" s="527">
        <f>'27. rMCZ specific costs'!R123</f>
        <v>0</v>
      </c>
      <c r="D794" s="527">
        <v>0</v>
      </c>
      <c r="E794" s="527">
        <v>0</v>
      </c>
      <c r="F794" s="527">
        <v>0</v>
      </c>
      <c r="G794" s="527">
        <v>0</v>
      </c>
      <c r="H794" s="527">
        <v>0</v>
      </c>
      <c r="I794" s="527">
        <v>0</v>
      </c>
      <c r="J794" s="527">
        <v>0</v>
      </c>
      <c r="K794" s="527">
        <v>0</v>
      </c>
      <c r="L794" s="527">
        <v>0</v>
      </c>
      <c r="M794" s="527">
        <v>0</v>
      </c>
      <c r="N794" s="527">
        <v>0</v>
      </c>
      <c r="O794" s="527">
        <v>0</v>
      </c>
      <c r="P794" s="527">
        <v>0</v>
      </c>
      <c r="Q794" s="527">
        <v>0</v>
      </c>
      <c r="R794" s="527">
        <v>0</v>
      </c>
      <c r="S794" s="527">
        <v>0</v>
      </c>
      <c r="T794" s="527">
        <v>0</v>
      </c>
      <c r="U794" s="527">
        <v>0</v>
      </c>
      <c r="V794" s="527">
        <v>0</v>
      </c>
      <c r="W794" s="543">
        <f>SUM(C794:V794)</f>
        <v>0</v>
      </c>
      <c r="X794" s="528">
        <f>W794/20</f>
        <v>0</v>
      </c>
    </row>
    <row r="795" spans="1:24" s="358" customFormat="1">
      <c r="A795" s="126"/>
      <c r="B795" s="134" t="s">
        <v>208</v>
      </c>
      <c r="C795" s="527">
        <f>'27. rMCZ specific costs'!$S$123</f>
        <v>7.9824999999999993E-2</v>
      </c>
      <c r="D795" s="527">
        <f>'27. rMCZ specific costs'!$S$123</f>
        <v>7.9824999999999993E-2</v>
      </c>
      <c r="E795" s="527">
        <f>'27. rMCZ specific costs'!$S$123</f>
        <v>7.9824999999999993E-2</v>
      </c>
      <c r="F795" s="527">
        <f>'27. rMCZ specific costs'!$S$123</f>
        <v>7.9824999999999993E-2</v>
      </c>
      <c r="G795" s="527">
        <f>'27. rMCZ specific costs'!$S$123</f>
        <v>7.9824999999999993E-2</v>
      </c>
      <c r="H795" s="527">
        <f>'27. rMCZ specific costs'!$S$123</f>
        <v>7.9824999999999993E-2</v>
      </c>
      <c r="I795" s="527">
        <f>'27. rMCZ specific costs'!$S$123</f>
        <v>7.9824999999999993E-2</v>
      </c>
      <c r="J795" s="527">
        <f>'27. rMCZ specific costs'!$S$123</f>
        <v>7.9824999999999993E-2</v>
      </c>
      <c r="K795" s="527">
        <f>'27. rMCZ specific costs'!$S$123</f>
        <v>7.9824999999999993E-2</v>
      </c>
      <c r="L795" s="527">
        <f>'27. rMCZ specific costs'!$S$123</f>
        <v>7.9824999999999993E-2</v>
      </c>
      <c r="M795" s="527">
        <f>'27. rMCZ specific costs'!$S$123</f>
        <v>7.9824999999999993E-2</v>
      </c>
      <c r="N795" s="527">
        <f>'27. rMCZ specific costs'!$S$123</f>
        <v>7.9824999999999993E-2</v>
      </c>
      <c r="O795" s="527">
        <f>'27. rMCZ specific costs'!$S$123</f>
        <v>7.9824999999999993E-2</v>
      </c>
      <c r="P795" s="527">
        <f>'27. rMCZ specific costs'!$S$123</f>
        <v>7.9824999999999993E-2</v>
      </c>
      <c r="Q795" s="527">
        <f>'27. rMCZ specific costs'!$S$123</f>
        <v>7.9824999999999993E-2</v>
      </c>
      <c r="R795" s="527">
        <f>'27. rMCZ specific costs'!$S$123</f>
        <v>7.9824999999999993E-2</v>
      </c>
      <c r="S795" s="527">
        <f>'27. rMCZ specific costs'!$S$123</f>
        <v>7.9824999999999993E-2</v>
      </c>
      <c r="T795" s="527">
        <f>'27. rMCZ specific costs'!$S$123</f>
        <v>7.9824999999999993E-2</v>
      </c>
      <c r="U795" s="527">
        <f>'27. rMCZ specific costs'!$S$123</f>
        <v>7.9824999999999993E-2</v>
      </c>
      <c r="V795" s="527">
        <f>'27. rMCZ specific costs'!$S$123</f>
        <v>7.9824999999999993E-2</v>
      </c>
      <c r="W795" s="543">
        <f>SUM(C795:V795)</f>
        <v>1.5965000000000003</v>
      </c>
      <c r="X795" s="528">
        <f>W795/20</f>
        <v>7.9825000000000007E-2</v>
      </c>
    </row>
    <row r="796" spans="1:24" s="358" customFormat="1">
      <c r="A796" s="126"/>
      <c r="B796" s="567" t="s">
        <v>144</v>
      </c>
      <c r="C796" s="549">
        <f t="shared" ref="C796:X796" si="224">SUM(C794:C795)</f>
        <v>7.9824999999999993E-2</v>
      </c>
      <c r="D796" s="549">
        <f t="shared" si="224"/>
        <v>7.9824999999999993E-2</v>
      </c>
      <c r="E796" s="549">
        <f t="shared" si="224"/>
        <v>7.9824999999999993E-2</v>
      </c>
      <c r="F796" s="549">
        <f t="shared" si="224"/>
        <v>7.9824999999999993E-2</v>
      </c>
      <c r="G796" s="549">
        <f t="shared" si="224"/>
        <v>7.9824999999999993E-2</v>
      </c>
      <c r="H796" s="549">
        <f t="shared" si="224"/>
        <v>7.9824999999999993E-2</v>
      </c>
      <c r="I796" s="549">
        <f t="shared" si="224"/>
        <v>7.9824999999999993E-2</v>
      </c>
      <c r="J796" s="549">
        <f t="shared" si="224"/>
        <v>7.9824999999999993E-2</v>
      </c>
      <c r="K796" s="549">
        <f t="shared" si="224"/>
        <v>7.9824999999999993E-2</v>
      </c>
      <c r="L796" s="549">
        <f t="shared" si="224"/>
        <v>7.9824999999999993E-2</v>
      </c>
      <c r="M796" s="549">
        <f t="shared" si="224"/>
        <v>7.9824999999999993E-2</v>
      </c>
      <c r="N796" s="549">
        <f t="shared" si="224"/>
        <v>7.9824999999999993E-2</v>
      </c>
      <c r="O796" s="549">
        <f t="shared" si="224"/>
        <v>7.9824999999999993E-2</v>
      </c>
      <c r="P796" s="549">
        <f t="shared" si="224"/>
        <v>7.9824999999999993E-2</v>
      </c>
      <c r="Q796" s="549">
        <f t="shared" si="224"/>
        <v>7.9824999999999993E-2</v>
      </c>
      <c r="R796" s="549">
        <f t="shared" si="224"/>
        <v>7.9824999999999993E-2</v>
      </c>
      <c r="S796" s="549">
        <f t="shared" si="224"/>
        <v>7.9824999999999993E-2</v>
      </c>
      <c r="T796" s="549">
        <f t="shared" si="224"/>
        <v>7.9824999999999993E-2</v>
      </c>
      <c r="U796" s="549">
        <f t="shared" si="224"/>
        <v>7.9824999999999993E-2</v>
      </c>
      <c r="V796" s="549">
        <f t="shared" si="224"/>
        <v>7.9824999999999993E-2</v>
      </c>
      <c r="W796" s="544">
        <f t="shared" si="224"/>
        <v>1.5965000000000003</v>
      </c>
      <c r="X796" s="131">
        <f t="shared" si="224"/>
        <v>7.9825000000000007E-2</v>
      </c>
    </row>
    <row r="797" spans="1:24" s="358" customFormat="1">
      <c r="A797" s="129"/>
      <c r="B797" s="472" t="s">
        <v>146</v>
      </c>
      <c r="C797" s="530">
        <v>0.96618357487922713</v>
      </c>
      <c r="D797" s="530">
        <v>0.93351070036640305</v>
      </c>
      <c r="E797" s="530">
        <v>0.90194270566802237</v>
      </c>
      <c r="F797" s="530">
        <v>0.87144222769857238</v>
      </c>
      <c r="G797" s="530">
        <v>0.84197316685852419</v>
      </c>
      <c r="H797" s="530">
        <v>0.81350064430775282</v>
      </c>
      <c r="I797" s="530">
        <v>0.78599096068381913</v>
      </c>
      <c r="J797" s="530">
        <v>0.75941155621625056</v>
      </c>
      <c r="K797" s="530">
        <v>0.73373097218961414</v>
      </c>
      <c r="L797" s="530">
        <v>0.70891881370977217</v>
      </c>
      <c r="M797" s="530">
        <v>0.68494571372924851</v>
      </c>
      <c r="N797" s="530">
        <v>0.66178329828912896</v>
      </c>
      <c r="O797" s="530">
        <v>0.63940415293635666</v>
      </c>
      <c r="P797" s="530">
        <v>0.61778179027667302</v>
      </c>
      <c r="Q797" s="530">
        <v>0.59689061862480497</v>
      </c>
      <c r="R797" s="530">
        <v>0.57670591171478747</v>
      </c>
      <c r="S797" s="530">
        <v>0.55720377943457733</v>
      </c>
      <c r="T797" s="530">
        <v>0.53836113955031628</v>
      </c>
      <c r="U797" s="530">
        <v>0.52015569038677911</v>
      </c>
      <c r="V797" s="530">
        <v>0.50256588443167061</v>
      </c>
      <c r="W797" s="543"/>
      <c r="X797" s="531"/>
    </row>
    <row r="798" spans="1:24" s="358" customFormat="1">
      <c r="A798" s="135"/>
      <c r="B798" s="568" t="s">
        <v>1069</v>
      </c>
      <c r="C798" s="136">
        <f t="shared" ref="C798:V798" si="225">C797*C796</f>
        <v>7.7125603864734299E-2</v>
      </c>
      <c r="D798" s="136">
        <f t="shared" si="225"/>
        <v>7.4517491656748119E-2</v>
      </c>
      <c r="E798" s="136">
        <f t="shared" si="225"/>
        <v>7.1997576479949879E-2</v>
      </c>
      <c r="F798" s="136">
        <f t="shared" si="225"/>
        <v>6.9562875826038539E-2</v>
      </c>
      <c r="G798" s="136">
        <f t="shared" si="225"/>
        <v>6.7210508044481684E-2</v>
      </c>
      <c r="H798" s="136">
        <f t="shared" si="225"/>
        <v>6.4937688931866369E-2</v>
      </c>
      <c r="I798" s="136">
        <f t="shared" si="225"/>
        <v>6.2741728436585861E-2</v>
      </c>
      <c r="J798" s="136">
        <f t="shared" si="225"/>
        <v>6.0620027474962195E-2</v>
      </c>
      <c r="K798" s="136">
        <f t="shared" si="225"/>
        <v>5.8570074855035945E-2</v>
      </c>
      <c r="L798" s="136">
        <f t="shared" si="225"/>
        <v>5.6589444304382557E-2</v>
      </c>
      <c r="M798" s="136">
        <f t="shared" si="225"/>
        <v>5.4675791598437259E-2</v>
      </c>
      <c r="N798" s="136">
        <f t="shared" si="225"/>
        <v>5.2826851785929718E-2</v>
      </c>
      <c r="O798" s="136">
        <f t="shared" si="225"/>
        <v>5.1040436508144667E-2</v>
      </c>
      <c r="P798" s="136">
        <f t="shared" si="225"/>
        <v>4.9314431408835416E-2</v>
      </c>
      <c r="Q798" s="136">
        <f t="shared" si="225"/>
        <v>4.7646793631725054E-2</v>
      </c>
      <c r="R798" s="136">
        <f t="shared" si="225"/>
        <v>4.6035549402632908E-2</v>
      </c>
      <c r="S798" s="136">
        <f t="shared" si="225"/>
        <v>4.4478791693365133E-2</v>
      </c>
      <c r="T798" s="136">
        <f t="shared" si="225"/>
        <v>4.2974677964603997E-2</v>
      </c>
      <c r="U798" s="136">
        <f t="shared" si="225"/>
        <v>4.1521427985124641E-2</v>
      </c>
      <c r="V798" s="136">
        <f t="shared" si="225"/>
        <v>4.0117321724758105E-2</v>
      </c>
      <c r="W798" s="564">
        <f>SUM(C798:V798)</f>
        <v>1.1345050935783425</v>
      </c>
      <c r="X798" s="137"/>
    </row>
    <row r="799" spans="1:24" s="358" customFormat="1">
      <c r="A799" s="129" t="s">
        <v>388</v>
      </c>
      <c r="B799" s="138"/>
      <c r="C799" s="132"/>
      <c r="D799" s="132"/>
      <c r="E799" s="132"/>
      <c r="F799" s="132"/>
      <c r="G799" s="132"/>
      <c r="H799" s="132"/>
      <c r="I799" s="132"/>
      <c r="J799" s="132"/>
      <c r="K799" s="132"/>
      <c r="L799" s="132"/>
      <c r="M799" s="132"/>
      <c r="N799" s="132"/>
      <c r="O799" s="132"/>
      <c r="P799" s="132"/>
      <c r="Q799" s="132"/>
      <c r="R799" s="132"/>
      <c r="S799" s="132"/>
      <c r="T799" s="132"/>
      <c r="U799" s="132"/>
      <c r="V799" s="132"/>
      <c r="W799" s="544"/>
      <c r="X799" s="131"/>
    </row>
    <row r="800" spans="1:24" s="358" customFormat="1" ht="25.5">
      <c r="A800" s="471" t="s">
        <v>980</v>
      </c>
      <c r="B800" s="138"/>
      <c r="C800" s="132"/>
      <c r="D800" s="132"/>
      <c r="E800" s="132"/>
      <c r="F800" s="132"/>
      <c r="G800" s="132"/>
      <c r="H800" s="132"/>
      <c r="I800" s="132"/>
      <c r="J800" s="132"/>
      <c r="K800" s="132"/>
      <c r="L800" s="132"/>
      <c r="M800" s="132"/>
      <c r="N800" s="132"/>
      <c r="O800" s="132"/>
      <c r="P800" s="132"/>
      <c r="Q800" s="132"/>
      <c r="R800" s="132"/>
      <c r="S800" s="132"/>
      <c r="T800" s="132"/>
      <c r="U800" s="132"/>
      <c r="V800" s="132"/>
      <c r="W800" s="544"/>
      <c r="X800" s="131"/>
    </row>
    <row r="801" spans="1:24" s="358" customFormat="1">
      <c r="A801" s="126"/>
      <c r="B801" s="134" t="s">
        <v>207</v>
      </c>
      <c r="C801" s="527">
        <f>'27. rMCZ specific costs'!R124</f>
        <v>6.5000000000000006E-3</v>
      </c>
      <c r="D801" s="527">
        <v>0</v>
      </c>
      <c r="E801" s="527">
        <v>0</v>
      </c>
      <c r="F801" s="527">
        <v>0</v>
      </c>
      <c r="G801" s="527">
        <v>0</v>
      </c>
      <c r="H801" s="527">
        <v>0</v>
      </c>
      <c r="I801" s="527">
        <v>0</v>
      </c>
      <c r="J801" s="527">
        <v>0</v>
      </c>
      <c r="K801" s="527">
        <v>0</v>
      </c>
      <c r="L801" s="527">
        <v>0</v>
      </c>
      <c r="M801" s="527">
        <v>0</v>
      </c>
      <c r="N801" s="527">
        <v>0</v>
      </c>
      <c r="O801" s="527">
        <v>0</v>
      </c>
      <c r="P801" s="527">
        <v>0</v>
      </c>
      <c r="Q801" s="527">
        <v>0</v>
      </c>
      <c r="R801" s="527">
        <v>0</v>
      </c>
      <c r="S801" s="527">
        <v>0</v>
      </c>
      <c r="T801" s="527">
        <v>0</v>
      </c>
      <c r="U801" s="527">
        <v>0</v>
      </c>
      <c r="V801" s="527">
        <v>0</v>
      </c>
      <c r="W801" s="543">
        <f>SUM(C801:V801)</f>
        <v>6.5000000000000006E-3</v>
      </c>
      <c r="X801" s="528">
        <f>W801/20</f>
        <v>3.2500000000000004E-4</v>
      </c>
    </row>
    <row r="802" spans="1:24" s="358" customFormat="1">
      <c r="A802" s="126"/>
      <c r="B802" s="134" t="s">
        <v>208</v>
      </c>
      <c r="C802" s="527">
        <f>'27. rMCZ specific costs'!$S$124</f>
        <v>3.5000000000000001E-3</v>
      </c>
      <c r="D802" s="527">
        <f>'27. rMCZ specific costs'!$S$124</f>
        <v>3.5000000000000001E-3</v>
      </c>
      <c r="E802" s="527">
        <f>'27. rMCZ specific costs'!$S$124</f>
        <v>3.5000000000000001E-3</v>
      </c>
      <c r="F802" s="527">
        <f>'27. rMCZ specific costs'!$S$124</f>
        <v>3.5000000000000001E-3</v>
      </c>
      <c r="G802" s="527">
        <f>'27. rMCZ specific costs'!$S$124</f>
        <v>3.5000000000000001E-3</v>
      </c>
      <c r="H802" s="527">
        <f>'27. rMCZ specific costs'!$S$124</f>
        <v>3.5000000000000001E-3</v>
      </c>
      <c r="I802" s="527">
        <f>'27. rMCZ specific costs'!$S$124</f>
        <v>3.5000000000000001E-3</v>
      </c>
      <c r="J802" s="527">
        <f>'27. rMCZ specific costs'!$S$124</f>
        <v>3.5000000000000001E-3</v>
      </c>
      <c r="K802" s="527">
        <f>'27. rMCZ specific costs'!$S$124</f>
        <v>3.5000000000000001E-3</v>
      </c>
      <c r="L802" s="527">
        <f>'27. rMCZ specific costs'!$S$124</f>
        <v>3.5000000000000001E-3</v>
      </c>
      <c r="M802" s="527">
        <f>'27. rMCZ specific costs'!$S$124</f>
        <v>3.5000000000000001E-3</v>
      </c>
      <c r="N802" s="527">
        <f>'27. rMCZ specific costs'!$S$124</f>
        <v>3.5000000000000001E-3</v>
      </c>
      <c r="O802" s="527">
        <f>'27. rMCZ specific costs'!$S$124</f>
        <v>3.5000000000000001E-3</v>
      </c>
      <c r="P802" s="527">
        <f>'27. rMCZ specific costs'!$S$124</f>
        <v>3.5000000000000001E-3</v>
      </c>
      <c r="Q802" s="527">
        <f>'27. rMCZ specific costs'!$S$124</f>
        <v>3.5000000000000001E-3</v>
      </c>
      <c r="R802" s="527">
        <f>'27. rMCZ specific costs'!$S$124</f>
        <v>3.5000000000000001E-3</v>
      </c>
      <c r="S802" s="527">
        <f>'27. rMCZ specific costs'!$S$124</f>
        <v>3.5000000000000001E-3</v>
      </c>
      <c r="T802" s="527">
        <f>'27. rMCZ specific costs'!$S$124</f>
        <v>3.5000000000000001E-3</v>
      </c>
      <c r="U802" s="527">
        <f>'27. rMCZ specific costs'!$S$124</f>
        <v>3.5000000000000001E-3</v>
      </c>
      <c r="V802" s="527">
        <f>'27. rMCZ specific costs'!$S$124</f>
        <v>3.5000000000000001E-3</v>
      </c>
      <c r="W802" s="543">
        <f>SUM(C802:V802)</f>
        <v>7.0000000000000034E-2</v>
      </c>
      <c r="X802" s="528">
        <f>W802/20</f>
        <v>3.5000000000000018E-3</v>
      </c>
    </row>
    <row r="803" spans="1:24" s="358" customFormat="1">
      <c r="A803" s="126"/>
      <c r="B803" s="567" t="s">
        <v>144</v>
      </c>
      <c r="C803" s="549">
        <f t="shared" ref="C803:X803" si="226">SUM(C801:C802)</f>
        <v>0.01</v>
      </c>
      <c r="D803" s="549">
        <f t="shared" si="226"/>
        <v>3.5000000000000001E-3</v>
      </c>
      <c r="E803" s="549">
        <f t="shared" si="226"/>
        <v>3.5000000000000001E-3</v>
      </c>
      <c r="F803" s="549">
        <f t="shared" si="226"/>
        <v>3.5000000000000001E-3</v>
      </c>
      <c r="G803" s="549">
        <f t="shared" si="226"/>
        <v>3.5000000000000001E-3</v>
      </c>
      <c r="H803" s="549">
        <f t="shared" si="226"/>
        <v>3.5000000000000001E-3</v>
      </c>
      <c r="I803" s="549">
        <f t="shared" si="226"/>
        <v>3.5000000000000001E-3</v>
      </c>
      <c r="J803" s="549">
        <f t="shared" si="226"/>
        <v>3.5000000000000001E-3</v>
      </c>
      <c r="K803" s="549">
        <f t="shared" si="226"/>
        <v>3.5000000000000001E-3</v>
      </c>
      <c r="L803" s="549">
        <f t="shared" si="226"/>
        <v>3.5000000000000001E-3</v>
      </c>
      <c r="M803" s="549">
        <f t="shared" si="226"/>
        <v>3.5000000000000001E-3</v>
      </c>
      <c r="N803" s="549">
        <f t="shared" si="226"/>
        <v>3.5000000000000001E-3</v>
      </c>
      <c r="O803" s="549">
        <f t="shared" si="226"/>
        <v>3.5000000000000001E-3</v>
      </c>
      <c r="P803" s="549">
        <f t="shared" si="226"/>
        <v>3.5000000000000001E-3</v>
      </c>
      <c r="Q803" s="549">
        <f t="shared" si="226"/>
        <v>3.5000000000000001E-3</v>
      </c>
      <c r="R803" s="549">
        <f t="shared" si="226"/>
        <v>3.5000000000000001E-3</v>
      </c>
      <c r="S803" s="549">
        <f t="shared" si="226"/>
        <v>3.5000000000000001E-3</v>
      </c>
      <c r="T803" s="549">
        <f t="shared" si="226"/>
        <v>3.5000000000000001E-3</v>
      </c>
      <c r="U803" s="549">
        <f t="shared" si="226"/>
        <v>3.5000000000000001E-3</v>
      </c>
      <c r="V803" s="549">
        <f t="shared" si="226"/>
        <v>3.5000000000000001E-3</v>
      </c>
      <c r="W803" s="544">
        <f t="shared" si="226"/>
        <v>7.650000000000004E-2</v>
      </c>
      <c r="X803" s="131">
        <f t="shared" si="226"/>
        <v>3.825000000000002E-3</v>
      </c>
    </row>
    <row r="804" spans="1:24" s="358" customFormat="1">
      <c r="A804" s="129"/>
      <c r="B804" s="472" t="s">
        <v>146</v>
      </c>
      <c r="C804" s="530">
        <v>0.96618357487922713</v>
      </c>
      <c r="D804" s="530">
        <v>0.93351070036640305</v>
      </c>
      <c r="E804" s="530">
        <v>0.90194270566802237</v>
      </c>
      <c r="F804" s="530">
        <v>0.87144222769857238</v>
      </c>
      <c r="G804" s="530">
        <v>0.84197316685852419</v>
      </c>
      <c r="H804" s="530">
        <v>0.81350064430775282</v>
      </c>
      <c r="I804" s="530">
        <v>0.78599096068381913</v>
      </c>
      <c r="J804" s="530">
        <v>0.75941155621625056</v>
      </c>
      <c r="K804" s="530">
        <v>0.73373097218961414</v>
      </c>
      <c r="L804" s="530">
        <v>0.70891881370977217</v>
      </c>
      <c r="M804" s="530">
        <v>0.68494571372924851</v>
      </c>
      <c r="N804" s="530">
        <v>0.66178329828912896</v>
      </c>
      <c r="O804" s="530">
        <v>0.63940415293635666</v>
      </c>
      <c r="P804" s="530">
        <v>0.61778179027667302</v>
      </c>
      <c r="Q804" s="530">
        <v>0.59689061862480497</v>
      </c>
      <c r="R804" s="530">
        <v>0.57670591171478747</v>
      </c>
      <c r="S804" s="530">
        <v>0.55720377943457733</v>
      </c>
      <c r="T804" s="530">
        <v>0.53836113955031628</v>
      </c>
      <c r="U804" s="530">
        <v>0.52015569038677911</v>
      </c>
      <c r="V804" s="530">
        <v>0.50256588443167061</v>
      </c>
      <c r="W804" s="543"/>
      <c r="X804" s="531"/>
    </row>
    <row r="805" spans="1:24" s="358" customFormat="1">
      <c r="A805" s="135"/>
      <c r="B805" s="568" t="s">
        <v>1069</v>
      </c>
      <c r="C805" s="136">
        <f t="shared" ref="C805:V805" si="227">C804*C803</f>
        <v>9.6618357487922718E-3</v>
      </c>
      <c r="D805" s="136">
        <f t="shared" si="227"/>
        <v>3.2672874512824105E-3</v>
      </c>
      <c r="E805" s="136">
        <f t="shared" si="227"/>
        <v>3.1567994698380782E-3</v>
      </c>
      <c r="F805" s="136">
        <f t="shared" si="227"/>
        <v>3.0500477969450032E-3</v>
      </c>
      <c r="G805" s="136">
        <f t="shared" si="227"/>
        <v>2.9469060840048348E-3</v>
      </c>
      <c r="H805" s="136">
        <f t="shared" si="227"/>
        <v>2.847252255077135E-3</v>
      </c>
      <c r="I805" s="136">
        <f t="shared" si="227"/>
        <v>2.750968362393367E-3</v>
      </c>
      <c r="J805" s="136">
        <f t="shared" si="227"/>
        <v>2.6579404467568768E-3</v>
      </c>
      <c r="K805" s="136">
        <f t="shared" si="227"/>
        <v>2.5680584026636496E-3</v>
      </c>
      <c r="L805" s="136">
        <f t="shared" si="227"/>
        <v>2.4812158479842025E-3</v>
      </c>
      <c r="M805" s="136">
        <f t="shared" si="227"/>
        <v>2.3973099980523697E-3</v>
      </c>
      <c r="N805" s="136">
        <f t="shared" si="227"/>
        <v>2.3162415440119515E-3</v>
      </c>
      <c r="O805" s="136">
        <f t="shared" si="227"/>
        <v>2.2379145352772484E-3</v>
      </c>
      <c r="P805" s="136">
        <f t="shared" si="227"/>
        <v>2.1622362659683555E-3</v>
      </c>
      <c r="Q805" s="136">
        <f t="shared" si="227"/>
        <v>2.0891171651868175E-3</v>
      </c>
      <c r="R805" s="136">
        <f t="shared" si="227"/>
        <v>2.0184706910017563E-3</v>
      </c>
      <c r="S805" s="136">
        <f t="shared" si="227"/>
        <v>1.9502132280210206E-3</v>
      </c>
      <c r="T805" s="136">
        <f t="shared" si="227"/>
        <v>1.884263988426107E-3</v>
      </c>
      <c r="U805" s="136">
        <f t="shared" si="227"/>
        <v>1.820544916353727E-3</v>
      </c>
      <c r="V805" s="136">
        <f t="shared" si="227"/>
        <v>1.7589805955108471E-3</v>
      </c>
      <c r="W805" s="564">
        <f>SUM(C805:V805)</f>
        <v>5.6023604793548031E-2</v>
      </c>
      <c r="X805" s="137"/>
    </row>
    <row r="806" spans="1:24" s="358" customFormat="1">
      <c r="A806" s="129" t="s">
        <v>388</v>
      </c>
      <c r="B806" s="138"/>
      <c r="C806" s="132"/>
      <c r="D806" s="132"/>
      <c r="E806" s="132"/>
      <c r="F806" s="132"/>
      <c r="G806" s="132"/>
      <c r="H806" s="132"/>
      <c r="I806" s="132"/>
      <c r="J806" s="132"/>
      <c r="K806" s="132"/>
      <c r="L806" s="132"/>
      <c r="M806" s="132"/>
      <c r="N806" s="132"/>
      <c r="O806" s="132"/>
      <c r="P806" s="132"/>
      <c r="Q806" s="132"/>
      <c r="R806" s="132"/>
      <c r="S806" s="132"/>
      <c r="T806" s="132"/>
      <c r="U806" s="132"/>
      <c r="V806" s="132"/>
      <c r="W806" s="544"/>
      <c r="X806" s="131"/>
    </row>
    <row r="807" spans="1:24" s="358" customFormat="1" ht="25.5">
      <c r="A807" s="565" t="s">
        <v>981</v>
      </c>
      <c r="B807" s="138"/>
      <c r="C807" s="132"/>
      <c r="D807" s="132"/>
      <c r="E807" s="132"/>
      <c r="F807" s="132"/>
      <c r="G807" s="132"/>
      <c r="H807" s="132"/>
      <c r="I807" s="132"/>
      <c r="J807" s="132"/>
      <c r="K807" s="132"/>
      <c r="L807" s="132"/>
      <c r="M807" s="132"/>
      <c r="N807" s="132"/>
      <c r="O807" s="132"/>
      <c r="P807" s="132"/>
      <c r="Q807" s="132"/>
      <c r="R807" s="132"/>
      <c r="S807" s="132"/>
      <c r="T807" s="132"/>
      <c r="U807" s="132"/>
      <c r="V807" s="132"/>
      <c r="W807" s="544"/>
      <c r="X807" s="131"/>
    </row>
    <row r="808" spans="1:24" s="358" customFormat="1">
      <c r="A808" s="126"/>
      <c r="B808" s="134" t="s">
        <v>207</v>
      </c>
      <c r="C808" s="527">
        <f>'27. rMCZ specific costs'!R125</f>
        <v>0</v>
      </c>
      <c r="D808" s="527">
        <v>0</v>
      </c>
      <c r="E808" s="527">
        <v>0</v>
      </c>
      <c r="F808" s="527">
        <v>0</v>
      </c>
      <c r="G808" s="527">
        <v>0</v>
      </c>
      <c r="H808" s="527">
        <v>0</v>
      </c>
      <c r="I808" s="527">
        <v>0</v>
      </c>
      <c r="J808" s="527">
        <v>0</v>
      </c>
      <c r="K808" s="527">
        <v>0</v>
      </c>
      <c r="L808" s="527">
        <v>0</v>
      </c>
      <c r="M808" s="527">
        <v>0</v>
      </c>
      <c r="N808" s="527">
        <v>0</v>
      </c>
      <c r="O808" s="527">
        <v>0</v>
      </c>
      <c r="P808" s="527">
        <v>0</v>
      </c>
      <c r="Q808" s="527">
        <v>0</v>
      </c>
      <c r="R808" s="527">
        <v>0</v>
      </c>
      <c r="S808" s="527">
        <v>0</v>
      </c>
      <c r="T808" s="527">
        <v>0</v>
      </c>
      <c r="U808" s="527">
        <v>0</v>
      </c>
      <c r="V808" s="527">
        <v>0</v>
      </c>
      <c r="W808" s="543">
        <f>SUM(C808:V808)</f>
        <v>0</v>
      </c>
      <c r="X808" s="528">
        <f>W808/20</f>
        <v>0</v>
      </c>
    </row>
    <row r="809" spans="1:24" s="358" customFormat="1">
      <c r="A809" s="126"/>
      <c r="B809" s="134" t="s">
        <v>208</v>
      </c>
      <c r="C809" s="527">
        <f>'27. rMCZ specific costs'!$S$125</f>
        <v>7.9824999999999993E-2</v>
      </c>
      <c r="D809" s="527">
        <f>'27. rMCZ specific costs'!$S$125</f>
        <v>7.9824999999999993E-2</v>
      </c>
      <c r="E809" s="527">
        <f>'27. rMCZ specific costs'!$S$125</f>
        <v>7.9824999999999993E-2</v>
      </c>
      <c r="F809" s="527">
        <f>'27. rMCZ specific costs'!$S$125</f>
        <v>7.9824999999999993E-2</v>
      </c>
      <c r="G809" s="527">
        <f>'27. rMCZ specific costs'!$S$125</f>
        <v>7.9824999999999993E-2</v>
      </c>
      <c r="H809" s="527">
        <f>'27. rMCZ specific costs'!$S$125</f>
        <v>7.9824999999999993E-2</v>
      </c>
      <c r="I809" s="527">
        <f>'27. rMCZ specific costs'!$S$125</f>
        <v>7.9824999999999993E-2</v>
      </c>
      <c r="J809" s="527">
        <f>'27. rMCZ specific costs'!$S$125</f>
        <v>7.9824999999999993E-2</v>
      </c>
      <c r="K809" s="527">
        <f>'27. rMCZ specific costs'!$S$125</f>
        <v>7.9824999999999993E-2</v>
      </c>
      <c r="L809" s="527">
        <f>'27. rMCZ specific costs'!$S$125</f>
        <v>7.9824999999999993E-2</v>
      </c>
      <c r="M809" s="527">
        <f>'27. rMCZ specific costs'!$S$125</f>
        <v>7.9824999999999993E-2</v>
      </c>
      <c r="N809" s="527">
        <f>'27. rMCZ specific costs'!$S$125</f>
        <v>7.9824999999999993E-2</v>
      </c>
      <c r="O809" s="527">
        <f>'27. rMCZ specific costs'!$S$125</f>
        <v>7.9824999999999993E-2</v>
      </c>
      <c r="P809" s="527">
        <f>'27. rMCZ specific costs'!$S$125</f>
        <v>7.9824999999999993E-2</v>
      </c>
      <c r="Q809" s="527">
        <f>'27. rMCZ specific costs'!$S$125</f>
        <v>7.9824999999999993E-2</v>
      </c>
      <c r="R809" s="527">
        <f>'27. rMCZ specific costs'!$S$125</f>
        <v>7.9824999999999993E-2</v>
      </c>
      <c r="S809" s="527">
        <f>'27. rMCZ specific costs'!$S$125</f>
        <v>7.9824999999999993E-2</v>
      </c>
      <c r="T809" s="527">
        <f>'27. rMCZ specific costs'!$S$125</f>
        <v>7.9824999999999993E-2</v>
      </c>
      <c r="U809" s="527">
        <f>'27. rMCZ specific costs'!$S$125</f>
        <v>7.9824999999999993E-2</v>
      </c>
      <c r="V809" s="527">
        <f>'27. rMCZ specific costs'!$S$125</f>
        <v>7.9824999999999993E-2</v>
      </c>
      <c r="W809" s="543">
        <f>SUM(C809:V809)</f>
        <v>1.5965000000000003</v>
      </c>
      <c r="X809" s="528">
        <f>W809/20</f>
        <v>7.9825000000000007E-2</v>
      </c>
    </row>
    <row r="810" spans="1:24" s="358" customFormat="1">
      <c r="A810" s="126"/>
      <c r="B810" s="567" t="s">
        <v>144</v>
      </c>
      <c r="C810" s="549">
        <f t="shared" ref="C810:X810" si="228">SUM(C808:C809)</f>
        <v>7.9824999999999993E-2</v>
      </c>
      <c r="D810" s="549">
        <f t="shared" si="228"/>
        <v>7.9824999999999993E-2</v>
      </c>
      <c r="E810" s="549">
        <f t="shared" si="228"/>
        <v>7.9824999999999993E-2</v>
      </c>
      <c r="F810" s="549">
        <f t="shared" si="228"/>
        <v>7.9824999999999993E-2</v>
      </c>
      <c r="G810" s="549">
        <f t="shared" si="228"/>
        <v>7.9824999999999993E-2</v>
      </c>
      <c r="H810" s="549">
        <f t="shared" si="228"/>
        <v>7.9824999999999993E-2</v>
      </c>
      <c r="I810" s="549">
        <f t="shared" si="228"/>
        <v>7.9824999999999993E-2</v>
      </c>
      <c r="J810" s="549">
        <f t="shared" si="228"/>
        <v>7.9824999999999993E-2</v>
      </c>
      <c r="K810" s="549">
        <f t="shared" si="228"/>
        <v>7.9824999999999993E-2</v>
      </c>
      <c r="L810" s="549">
        <f t="shared" si="228"/>
        <v>7.9824999999999993E-2</v>
      </c>
      <c r="M810" s="549">
        <f t="shared" si="228"/>
        <v>7.9824999999999993E-2</v>
      </c>
      <c r="N810" s="549">
        <f t="shared" si="228"/>
        <v>7.9824999999999993E-2</v>
      </c>
      <c r="O810" s="549">
        <f t="shared" si="228"/>
        <v>7.9824999999999993E-2</v>
      </c>
      <c r="P810" s="549">
        <f t="shared" si="228"/>
        <v>7.9824999999999993E-2</v>
      </c>
      <c r="Q810" s="549">
        <f t="shared" si="228"/>
        <v>7.9824999999999993E-2</v>
      </c>
      <c r="R810" s="549">
        <f t="shared" si="228"/>
        <v>7.9824999999999993E-2</v>
      </c>
      <c r="S810" s="549">
        <f t="shared" si="228"/>
        <v>7.9824999999999993E-2</v>
      </c>
      <c r="T810" s="549">
        <f t="shared" si="228"/>
        <v>7.9824999999999993E-2</v>
      </c>
      <c r="U810" s="549">
        <f t="shared" si="228"/>
        <v>7.9824999999999993E-2</v>
      </c>
      <c r="V810" s="549">
        <f t="shared" si="228"/>
        <v>7.9824999999999993E-2</v>
      </c>
      <c r="W810" s="544">
        <f t="shared" si="228"/>
        <v>1.5965000000000003</v>
      </c>
      <c r="X810" s="131">
        <f t="shared" si="228"/>
        <v>7.9825000000000007E-2</v>
      </c>
    </row>
    <row r="811" spans="1:24" s="358" customFormat="1">
      <c r="A811" s="129"/>
      <c r="B811" s="472" t="s">
        <v>146</v>
      </c>
      <c r="C811" s="530">
        <v>0.96618357487922713</v>
      </c>
      <c r="D811" s="530">
        <v>0.93351070036640305</v>
      </c>
      <c r="E811" s="530">
        <v>0.90194270566802237</v>
      </c>
      <c r="F811" s="530">
        <v>0.87144222769857238</v>
      </c>
      <c r="G811" s="530">
        <v>0.84197316685852419</v>
      </c>
      <c r="H811" s="530">
        <v>0.81350064430775282</v>
      </c>
      <c r="I811" s="530">
        <v>0.78599096068381913</v>
      </c>
      <c r="J811" s="530">
        <v>0.75941155621625056</v>
      </c>
      <c r="K811" s="530">
        <v>0.73373097218961414</v>
      </c>
      <c r="L811" s="530">
        <v>0.70891881370977217</v>
      </c>
      <c r="M811" s="530">
        <v>0.68494571372924851</v>
      </c>
      <c r="N811" s="530">
        <v>0.66178329828912896</v>
      </c>
      <c r="O811" s="530">
        <v>0.63940415293635666</v>
      </c>
      <c r="P811" s="530">
        <v>0.61778179027667302</v>
      </c>
      <c r="Q811" s="530">
        <v>0.59689061862480497</v>
      </c>
      <c r="R811" s="530">
        <v>0.57670591171478747</v>
      </c>
      <c r="S811" s="530">
        <v>0.55720377943457733</v>
      </c>
      <c r="T811" s="530">
        <v>0.53836113955031628</v>
      </c>
      <c r="U811" s="530">
        <v>0.52015569038677911</v>
      </c>
      <c r="V811" s="530">
        <v>0.50256588443167061</v>
      </c>
      <c r="W811" s="543"/>
      <c r="X811" s="531"/>
    </row>
    <row r="812" spans="1:24" s="358" customFormat="1">
      <c r="A812" s="135"/>
      <c r="B812" s="568" t="s">
        <v>1069</v>
      </c>
      <c r="C812" s="136">
        <f t="shared" ref="C812:V812" si="229">C811*C810</f>
        <v>7.7125603864734299E-2</v>
      </c>
      <c r="D812" s="136">
        <f t="shared" si="229"/>
        <v>7.4517491656748119E-2</v>
      </c>
      <c r="E812" s="136">
        <f t="shared" si="229"/>
        <v>7.1997576479949879E-2</v>
      </c>
      <c r="F812" s="136">
        <f t="shared" si="229"/>
        <v>6.9562875826038539E-2</v>
      </c>
      <c r="G812" s="136">
        <f t="shared" si="229"/>
        <v>6.7210508044481684E-2</v>
      </c>
      <c r="H812" s="136">
        <f t="shared" si="229"/>
        <v>6.4937688931866369E-2</v>
      </c>
      <c r="I812" s="136">
        <f t="shared" si="229"/>
        <v>6.2741728436585861E-2</v>
      </c>
      <c r="J812" s="136">
        <f t="shared" si="229"/>
        <v>6.0620027474962195E-2</v>
      </c>
      <c r="K812" s="136">
        <f t="shared" si="229"/>
        <v>5.8570074855035945E-2</v>
      </c>
      <c r="L812" s="136">
        <f t="shared" si="229"/>
        <v>5.6589444304382557E-2</v>
      </c>
      <c r="M812" s="136">
        <f t="shared" si="229"/>
        <v>5.4675791598437259E-2</v>
      </c>
      <c r="N812" s="136">
        <f t="shared" si="229"/>
        <v>5.2826851785929718E-2</v>
      </c>
      <c r="O812" s="136">
        <f t="shared" si="229"/>
        <v>5.1040436508144667E-2</v>
      </c>
      <c r="P812" s="136">
        <f t="shared" si="229"/>
        <v>4.9314431408835416E-2</v>
      </c>
      <c r="Q812" s="136">
        <f t="shared" si="229"/>
        <v>4.7646793631725054E-2</v>
      </c>
      <c r="R812" s="136">
        <f t="shared" si="229"/>
        <v>4.6035549402632908E-2</v>
      </c>
      <c r="S812" s="136">
        <f t="shared" si="229"/>
        <v>4.4478791693365133E-2</v>
      </c>
      <c r="T812" s="136">
        <f t="shared" si="229"/>
        <v>4.2974677964603997E-2</v>
      </c>
      <c r="U812" s="136">
        <f t="shared" si="229"/>
        <v>4.1521427985124641E-2</v>
      </c>
      <c r="V812" s="136">
        <f t="shared" si="229"/>
        <v>4.0117321724758105E-2</v>
      </c>
      <c r="W812" s="564">
        <f>SUM(C812:V812)</f>
        <v>1.1345050935783425</v>
      </c>
      <c r="X812" s="137"/>
    </row>
    <row r="813" spans="1:24" s="358" customFormat="1">
      <c r="A813" s="129" t="s">
        <v>388</v>
      </c>
      <c r="B813" s="138"/>
      <c r="C813" s="132"/>
      <c r="D813" s="132"/>
      <c r="E813" s="132"/>
      <c r="F813" s="132"/>
      <c r="G813" s="132"/>
      <c r="H813" s="132"/>
      <c r="I813" s="132"/>
      <c r="J813" s="132"/>
      <c r="K813" s="132"/>
      <c r="L813" s="132"/>
      <c r="M813" s="132"/>
      <c r="N813" s="132"/>
      <c r="O813" s="132"/>
      <c r="P813" s="132"/>
      <c r="Q813" s="132"/>
      <c r="R813" s="132"/>
      <c r="S813" s="132"/>
      <c r="T813" s="132"/>
      <c r="U813" s="132"/>
      <c r="V813" s="132"/>
      <c r="W813" s="544"/>
      <c r="X813" s="131"/>
    </row>
    <row r="814" spans="1:24" s="358" customFormat="1" ht="27.75" customHeight="1">
      <c r="A814" s="565" t="s">
        <v>1107</v>
      </c>
      <c r="B814" s="138"/>
      <c r="C814" s="132"/>
      <c r="D814" s="132"/>
      <c r="E814" s="132"/>
      <c r="F814" s="132"/>
      <c r="G814" s="132"/>
      <c r="H814" s="132"/>
      <c r="I814" s="132"/>
      <c r="J814" s="132"/>
      <c r="K814" s="132"/>
      <c r="L814" s="132"/>
      <c r="M814" s="132"/>
      <c r="N814" s="132"/>
      <c r="O814" s="132"/>
      <c r="P814" s="132"/>
      <c r="Q814" s="132"/>
      <c r="R814" s="132"/>
      <c r="S814" s="132"/>
      <c r="T814" s="132"/>
      <c r="U814" s="132"/>
      <c r="V814" s="132"/>
      <c r="W814" s="544"/>
      <c r="X814" s="131"/>
    </row>
    <row r="815" spans="1:24" s="358" customFormat="1">
      <c r="A815" s="126"/>
      <c r="B815" s="134" t="s">
        <v>207</v>
      </c>
      <c r="C815" s="527">
        <f>'27. rMCZ specific costs'!R126</f>
        <v>0</v>
      </c>
      <c r="D815" s="527">
        <v>0</v>
      </c>
      <c r="E815" s="527">
        <v>0</v>
      </c>
      <c r="F815" s="527">
        <v>0</v>
      </c>
      <c r="G815" s="527">
        <v>0</v>
      </c>
      <c r="H815" s="527">
        <v>0</v>
      </c>
      <c r="I815" s="527">
        <v>0</v>
      </c>
      <c r="J815" s="527">
        <v>0</v>
      </c>
      <c r="K815" s="527">
        <v>0</v>
      </c>
      <c r="L815" s="527">
        <v>0</v>
      </c>
      <c r="M815" s="527">
        <v>0</v>
      </c>
      <c r="N815" s="527">
        <v>0</v>
      </c>
      <c r="O815" s="527">
        <v>0</v>
      </c>
      <c r="P815" s="527">
        <v>0</v>
      </c>
      <c r="Q815" s="527">
        <v>0</v>
      </c>
      <c r="R815" s="527">
        <v>0</v>
      </c>
      <c r="S815" s="527">
        <v>0</v>
      </c>
      <c r="T815" s="527">
        <v>0</v>
      </c>
      <c r="U815" s="527">
        <v>0</v>
      </c>
      <c r="V815" s="527">
        <v>0</v>
      </c>
      <c r="W815" s="543">
        <f>SUM(C815:V815)</f>
        <v>0</v>
      </c>
      <c r="X815" s="528">
        <f>W815/20</f>
        <v>0</v>
      </c>
    </row>
    <row r="816" spans="1:24" s="358" customFormat="1">
      <c r="A816" s="126"/>
      <c r="B816" s="134" t="s">
        <v>208</v>
      </c>
      <c r="C816" s="527">
        <f>'27. rMCZ specific costs'!$S$126</f>
        <v>7.9824999999999993E-2</v>
      </c>
      <c r="D816" s="527">
        <f>'27. rMCZ specific costs'!$S$126</f>
        <v>7.9824999999999993E-2</v>
      </c>
      <c r="E816" s="527">
        <f>'27. rMCZ specific costs'!$S$126</f>
        <v>7.9824999999999993E-2</v>
      </c>
      <c r="F816" s="527">
        <f>'27. rMCZ specific costs'!$S$126</f>
        <v>7.9824999999999993E-2</v>
      </c>
      <c r="G816" s="527">
        <f>'27. rMCZ specific costs'!$S$126</f>
        <v>7.9824999999999993E-2</v>
      </c>
      <c r="H816" s="527">
        <f>'27. rMCZ specific costs'!$S$126</f>
        <v>7.9824999999999993E-2</v>
      </c>
      <c r="I816" s="527">
        <f>'27. rMCZ specific costs'!$S$126</f>
        <v>7.9824999999999993E-2</v>
      </c>
      <c r="J816" s="527">
        <f>'27. rMCZ specific costs'!$S$126</f>
        <v>7.9824999999999993E-2</v>
      </c>
      <c r="K816" s="527">
        <f>'27. rMCZ specific costs'!$S$126</f>
        <v>7.9824999999999993E-2</v>
      </c>
      <c r="L816" s="527">
        <f>'27. rMCZ specific costs'!$S$126</f>
        <v>7.9824999999999993E-2</v>
      </c>
      <c r="M816" s="527">
        <f>'27. rMCZ specific costs'!$S$126</f>
        <v>7.9824999999999993E-2</v>
      </c>
      <c r="N816" s="527">
        <f>'27. rMCZ specific costs'!$S$126</f>
        <v>7.9824999999999993E-2</v>
      </c>
      <c r="O816" s="527">
        <f>'27. rMCZ specific costs'!$S$126</f>
        <v>7.9824999999999993E-2</v>
      </c>
      <c r="P816" s="527">
        <f>'27. rMCZ specific costs'!$S$126</f>
        <v>7.9824999999999993E-2</v>
      </c>
      <c r="Q816" s="527">
        <f>'27. rMCZ specific costs'!$S$126</f>
        <v>7.9824999999999993E-2</v>
      </c>
      <c r="R816" s="527">
        <f>'27. rMCZ specific costs'!$S$126</f>
        <v>7.9824999999999993E-2</v>
      </c>
      <c r="S816" s="527">
        <f>'27. rMCZ specific costs'!$S$126</f>
        <v>7.9824999999999993E-2</v>
      </c>
      <c r="T816" s="527">
        <f>'27. rMCZ specific costs'!$S$126</f>
        <v>7.9824999999999993E-2</v>
      </c>
      <c r="U816" s="527">
        <f>'27. rMCZ specific costs'!$S$126</f>
        <v>7.9824999999999993E-2</v>
      </c>
      <c r="V816" s="527">
        <f>'27. rMCZ specific costs'!$S$126</f>
        <v>7.9824999999999993E-2</v>
      </c>
      <c r="W816" s="543">
        <f>SUM(C816:V816)</f>
        <v>1.5965000000000003</v>
      </c>
      <c r="X816" s="528">
        <f>W816/20</f>
        <v>7.9825000000000007E-2</v>
      </c>
    </row>
    <row r="817" spans="1:26" s="358" customFormat="1">
      <c r="A817" s="126"/>
      <c r="B817" s="567" t="s">
        <v>144</v>
      </c>
      <c r="C817" s="549">
        <f t="shared" ref="C817:X817" si="230">SUM(C815:C816)</f>
        <v>7.9824999999999993E-2</v>
      </c>
      <c r="D817" s="549">
        <f t="shared" si="230"/>
        <v>7.9824999999999993E-2</v>
      </c>
      <c r="E817" s="549">
        <f t="shared" si="230"/>
        <v>7.9824999999999993E-2</v>
      </c>
      <c r="F817" s="549">
        <f t="shared" si="230"/>
        <v>7.9824999999999993E-2</v>
      </c>
      <c r="G817" s="549">
        <f t="shared" si="230"/>
        <v>7.9824999999999993E-2</v>
      </c>
      <c r="H817" s="549">
        <f t="shared" si="230"/>
        <v>7.9824999999999993E-2</v>
      </c>
      <c r="I817" s="549">
        <f t="shared" si="230"/>
        <v>7.9824999999999993E-2</v>
      </c>
      <c r="J817" s="549">
        <f t="shared" si="230"/>
        <v>7.9824999999999993E-2</v>
      </c>
      <c r="K817" s="549">
        <f t="shared" si="230"/>
        <v>7.9824999999999993E-2</v>
      </c>
      <c r="L817" s="549">
        <f t="shared" si="230"/>
        <v>7.9824999999999993E-2</v>
      </c>
      <c r="M817" s="549">
        <f t="shared" si="230"/>
        <v>7.9824999999999993E-2</v>
      </c>
      <c r="N817" s="549">
        <f t="shared" si="230"/>
        <v>7.9824999999999993E-2</v>
      </c>
      <c r="O817" s="549">
        <f t="shared" si="230"/>
        <v>7.9824999999999993E-2</v>
      </c>
      <c r="P817" s="549">
        <f t="shared" si="230"/>
        <v>7.9824999999999993E-2</v>
      </c>
      <c r="Q817" s="549">
        <f t="shared" si="230"/>
        <v>7.9824999999999993E-2</v>
      </c>
      <c r="R817" s="549">
        <f t="shared" si="230"/>
        <v>7.9824999999999993E-2</v>
      </c>
      <c r="S817" s="549">
        <f t="shared" si="230"/>
        <v>7.9824999999999993E-2</v>
      </c>
      <c r="T817" s="549">
        <f t="shared" si="230"/>
        <v>7.9824999999999993E-2</v>
      </c>
      <c r="U817" s="549">
        <f t="shared" si="230"/>
        <v>7.9824999999999993E-2</v>
      </c>
      <c r="V817" s="549">
        <f t="shared" si="230"/>
        <v>7.9824999999999993E-2</v>
      </c>
      <c r="W817" s="544">
        <f t="shared" si="230"/>
        <v>1.5965000000000003</v>
      </c>
      <c r="X817" s="131">
        <f t="shared" si="230"/>
        <v>7.9825000000000007E-2</v>
      </c>
    </row>
    <row r="818" spans="1:26" s="358" customFormat="1">
      <c r="A818" s="129"/>
      <c r="B818" s="472" t="s">
        <v>146</v>
      </c>
      <c r="C818" s="530">
        <v>0.96618357487922713</v>
      </c>
      <c r="D818" s="530">
        <v>0.93351070036640305</v>
      </c>
      <c r="E818" s="530">
        <v>0.90194270566802237</v>
      </c>
      <c r="F818" s="530">
        <v>0.87144222769857238</v>
      </c>
      <c r="G818" s="530">
        <v>0.84197316685852419</v>
      </c>
      <c r="H818" s="530">
        <v>0.81350064430775282</v>
      </c>
      <c r="I818" s="530">
        <v>0.78599096068381913</v>
      </c>
      <c r="J818" s="530">
        <v>0.75941155621625056</v>
      </c>
      <c r="K818" s="530">
        <v>0.73373097218961414</v>
      </c>
      <c r="L818" s="530">
        <v>0.70891881370977217</v>
      </c>
      <c r="M818" s="530">
        <v>0.68494571372924851</v>
      </c>
      <c r="N818" s="530">
        <v>0.66178329828912896</v>
      </c>
      <c r="O818" s="530">
        <v>0.63940415293635666</v>
      </c>
      <c r="P818" s="530">
        <v>0.61778179027667302</v>
      </c>
      <c r="Q818" s="530">
        <v>0.59689061862480497</v>
      </c>
      <c r="R818" s="530">
        <v>0.57670591171478747</v>
      </c>
      <c r="S818" s="530">
        <v>0.55720377943457733</v>
      </c>
      <c r="T818" s="530">
        <v>0.53836113955031628</v>
      </c>
      <c r="U818" s="530">
        <v>0.52015569038677911</v>
      </c>
      <c r="V818" s="530">
        <v>0.50256588443167061</v>
      </c>
      <c r="W818" s="543"/>
      <c r="X818" s="531"/>
    </row>
    <row r="819" spans="1:26" s="358" customFormat="1">
      <c r="A819" s="135"/>
      <c r="B819" s="568" t="s">
        <v>1069</v>
      </c>
      <c r="C819" s="136">
        <f t="shared" ref="C819:V819" si="231">C818*C817</f>
        <v>7.7125603864734299E-2</v>
      </c>
      <c r="D819" s="136">
        <f t="shared" si="231"/>
        <v>7.4517491656748119E-2</v>
      </c>
      <c r="E819" s="136">
        <f t="shared" si="231"/>
        <v>7.1997576479949879E-2</v>
      </c>
      <c r="F819" s="136">
        <f t="shared" si="231"/>
        <v>6.9562875826038539E-2</v>
      </c>
      <c r="G819" s="136">
        <f t="shared" si="231"/>
        <v>6.7210508044481684E-2</v>
      </c>
      <c r="H819" s="136">
        <f t="shared" si="231"/>
        <v>6.4937688931866369E-2</v>
      </c>
      <c r="I819" s="136">
        <f t="shared" si="231"/>
        <v>6.2741728436585861E-2</v>
      </c>
      <c r="J819" s="136">
        <f t="shared" si="231"/>
        <v>6.0620027474962195E-2</v>
      </c>
      <c r="K819" s="136">
        <f t="shared" si="231"/>
        <v>5.8570074855035945E-2</v>
      </c>
      <c r="L819" s="136">
        <f t="shared" si="231"/>
        <v>5.6589444304382557E-2</v>
      </c>
      <c r="M819" s="136">
        <f t="shared" si="231"/>
        <v>5.4675791598437259E-2</v>
      </c>
      <c r="N819" s="136">
        <f t="shared" si="231"/>
        <v>5.2826851785929718E-2</v>
      </c>
      <c r="O819" s="136">
        <f t="shared" si="231"/>
        <v>5.1040436508144667E-2</v>
      </c>
      <c r="P819" s="136">
        <f t="shared" si="231"/>
        <v>4.9314431408835416E-2</v>
      </c>
      <c r="Q819" s="136">
        <f t="shared" si="231"/>
        <v>4.7646793631725054E-2</v>
      </c>
      <c r="R819" s="136">
        <f t="shared" si="231"/>
        <v>4.6035549402632908E-2</v>
      </c>
      <c r="S819" s="136">
        <f t="shared" si="231"/>
        <v>4.4478791693365133E-2</v>
      </c>
      <c r="T819" s="136">
        <f t="shared" si="231"/>
        <v>4.2974677964603997E-2</v>
      </c>
      <c r="U819" s="136">
        <f t="shared" si="231"/>
        <v>4.1521427985124641E-2</v>
      </c>
      <c r="V819" s="136">
        <f t="shared" si="231"/>
        <v>4.0117321724758105E-2</v>
      </c>
      <c r="W819" s="564">
        <f>SUM(C819:V819)</f>
        <v>1.1345050935783425</v>
      </c>
      <c r="X819" s="137"/>
    </row>
    <row r="820" spans="1:26">
      <c r="A820" s="129" t="s">
        <v>386</v>
      </c>
      <c r="B820" s="138"/>
      <c r="C820" s="132"/>
      <c r="D820" s="132"/>
      <c r="E820" s="132"/>
      <c r="F820" s="132"/>
      <c r="G820" s="132"/>
      <c r="H820" s="132"/>
      <c r="I820" s="132"/>
      <c r="J820" s="132"/>
      <c r="K820" s="132"/>
      <c r="L820" s="132"/>
      <c r="M820" s="132"/>
      <c r="N820" s="132"/>
      <c r="O820" s="132"/>
      <c r="P820" s="132"/>
      <c r="Q820" s="132"/>
      <c r="R820" s="132"/>
      <c r="S820" s="132"/>
      <c r="T820" s="132"/>
      <c r="U820" s="132"/>
      <c r="V820" s="132"/>
      <c r="W820" s="544"/>
      <c r="X820" s="131"/>
    </row>
    <row r="821" spans="1:26">
      <c r="A821" s="70" t="s">
        <v>785</v>
      </c>
      <c r="B821" s="138"/>
      <c r="C821" s="132"/>
      <c r="D821" s="132"/>
      <c r="E821" s="132"/>
      <c r="F821" s="132"/>
      <c r="G821" s="132"/>
      <c r="H821" s="132"/>
      <c r="I821" s="132"/>
      <c r="J821" s="132"/>
      <c r="K821" s="132"/>
      <c r="L821" s="132"/>
      <c r="M821" s="132"/>
      <c r="N821" s="132"/>
      <c r="O821" s="132"/>
      <c r="P821" s="132"/>
      <c r="Q821" s="132"/>
      <c r="R821" s="132"/>
      <c r="S821" s="132"/>
      <c r="T821" s="132"/>
      <c r="U821" s="132"/>
      <c r="V821" s="132"/>
      <c r="W821" s="544"/>
      <c r="X821" s="131"/>
    </row>
    <row r="822" spans="1:26">
      <c r="A822" s="126"/>
      <c r="B822" s="134" t="s">
        <v>207</v>
      </c>
      <c r="C822" s="527">
        <f>'27. rMCZ specific costs'!R128</f>
        <v>0</v>
      </c>
      <c r="D822" s="527">
        <v>0</v>
      </c>
      <c r="E822" s="527">
        <v>0</v>
      </c>
      <c r="F822" s="527">
        <v>0</v>
      </c>
      <c r="G822" s="527">
        <v>0</v>
      </c>
      <c r="H822" s="527">
        <v>0</v>
      </c>
      <c r="I822" s="527">
        <v>0</v>
      </c>
      <c r="J822" s="527">
        <v>0</v>
      </c>
      <c r="K822" s="527">
        <v>0</v>
      </c>
      <c r="L822" s="527">
        <v>0</v>
      </c>
      <c r="M822" s="527">
        <v>0</v>
      </c>
      <c r="N822" s="527">
        <v>0</v>
      </c>
      <c r="O822" s="527">
        <v>0</v>
      </c>
      <c r="P822" s="527">
        <v>0</v>
      </c>
      <c r="Q822" s="527">
        <v>0</v>
      </c>
      <c r="R822" s="527">
        <v>0</v>
      </c>
      <c r="S822" s="527">
        <v>0</v>
      </c>
      <c r="T822" s="527">
        <v>0</v>
      </c>
      <c r="U822" s="527">
        <v>0</v>
      </c>
      <c r="V822" s="527">
        <v>0</v>
      </c>
      <c r="W822" s="543">
        <f>SUM(C822:V822)</f>
        <v>0</v>
      </c>
      <c r="X822" s="528">
        <f>W822/20</f>
        <v>0</v>
      </c>
    </row>
    <row r="823" spans="1:26">
      <c r="A823" s="126"/>
      <c r="B823" s="134" t="s">
        <v>208</v>
      </c>
      <c r="C823" s="527">
        <f>'27. rMCZ specific costs'!$S$128</f>
        <v>7.9824999999999993E-2</v>
      </c>
      <c r="D823" s="527">
        <f>'27. rMCZ specific costs'!$S$128</f>
        <v>7.9824999999999993E-2</v>
      </c>
      <c r="E823" s="527">
        <f>'27. rMCZ specific costs'!$S$128</f>
        <v>7.9824999999999993E-2</v>
      </c>
      <c r="F823" s="527">
        <f>'27. rMCZ specific costs'!$S$128</f>
        <v>7.9824999999999993E-2</v>
      </c>
      <c r="G823" s="527">
        <f>'27. rMCZ specific costs'!$S$128</f>
        <v>7.9824999999999993E-2</v>
      </c>
      <c r="H823" s="527">
        <f>'27. rMCZ specific costs'!$S$128</f>
        <v>7.9824999999999993E-2</v>
      </c>
      <c r="I823" s="527">
        <f>'27. rMCZ specific costs'!$S$128</f>
        <v>7.9824999999999993E-2</v>
      </c>
      <c r="J823" s="527">
        <f>'27. rMCZ specific costs'!$S$128</f>
        <v>7.9824999999999993E-2</v>
      </c>
      <c r="K823" s="527">
        <f>'27. rMCZ specific costs'!$S$128</f>
        <v>7.9824999999999993E-2</v>
      </c>
      <c r="L823" s="527">
        <f>'27. rMCZ specific costs'!$S$128</f>
        <v>7.9824999999999993E-2</v>
      </c>
      <c r="M823" s="527">
        <f>'27. rMCZ specific costs'!$S$128</f>
        <v>7.9824999999999993E-2</v>
      </c>
      <c r="N823" s="527">
        <f>'27. rMCZ specific costs'!$S$128</f>
        <v>7.9824999999999993E-2</v>
      </c>
      <c r="O823" s="527">
        <f>'27. rMCZ specific costs'!$S$128</f>
        <v>7.9824999999999993E-2</v>
      </c>
      <c r="P823" s="527">
        <f>'27. rMCZ specific costs'!$S$128</f>
        <v>7.9824999999999993E-2</v>
      </c>
      <c r="Q823" s="527">
        <f>'27. rMCZ specific costs'!$S$128</f>
        <v>7.9824999999999993E-2</v>
      </c>
      <c r="R823" s="527">
        <f>'27. rMCZ specific costs'!$S$128</f>
        <v>7.9824999999999993E-2</v>
      </c>
      <c r="S823" s="527">
        <f>'27. rMCZ specific costs'!$S$128</f>
        <v>7.9824999999999993E-2</v>
      </c>
      <c r="T823" s="527">
        <f>'27. rMCZ specific costs'!$S$128</f>
        <v>7.9824999999999993E-2</v>
      </c>
      <c r="U823" s="527">
        <f>'27. rMCZ specific costs'!$S$128</f>
        <v>7.9824999999999993E-2</v>
      </c>
      <c r="V823" s="527">
        <f>'27. rMCZ specific costs'!$S$128</f>
        <v>7.9824999999999993E-2</v>
      </c>
      <c r="W823" s="543">
        <f>SUM(C823:V823)</f>
        <v>1.5965000000000003</v>
      </c>
      <c r="X823" s="528">
        <f>W823/20</f>
        <v>7.9825000000000007E-2</v>
      </c>
    </row>
    <row r="824" spans="1:26" s="55" customFormat="1">
      <c r="A824" s="126"/>
      <c r="B824" s="567" t="s">
        <v>144</v>
      </c>
      <c r="C824" s="549">
        <f t="shared" ref="C824:X824" si="232">SUM(C822:C823)</f>
        <v>7.9824999999999993E-2</v>
      </c>
      <c r="D824" s="549">
        <f t="shared" si="232"/>
        <v>7.9824999999999993E-2</v>
      </c>
      <c r="E824" s="549">
        <f t="shared" si="232"/>
        <v>7.9824999999999993E-2</v>
      </c>
      <c r="F824" s="549">
        <f t="shared" si="232"/>
        <v>7.9824999999999993E-2</v>
      </c>
      <c r="G824" s="549">
        <f t="shared" si="232"/>
        <v>7.9824999999999993E-2</v>
      </c>
      <c r="H824" s="549">
        <f t="shared" si="232"/>
        <v>7.9824999999999993E-2</v>
      </c>
      <c r="I824" s="549">
        <f t="shared" si="232"/>
        <v>7.9824999999999993E-2</v>
      </c>
      <c r="J824" s="549">
        <f t="shared" si="232"/>
        <v>7.9824999999999993E-2</v>
      </c>
      <c r="K824" s="549">
        <f t="shared" si="232"/>
        <v>7.9824999999999993E-2</v>
      </c>
      <c r="L824" s="549">
        <f t="shared" si="232"/>
        <v>7.9824999999999993E-2</v>
      </c>
      <c r="M824" s="549">
        <f t="shared" si="232"/>
        <v>7.9824999999999993E-2</v>
      </c>
      <c r="N824" s="549">
        <f t="shared" si="232"/>
        <v>7.9824999999999993E-2</v>
      </c>
      <c r="O824" s="549">
        <f t="shared" si="232"/>
        <v>7.9824999999999993E-2</v>
      </c>
      <c r="P824" s="549">
        <f t="shared" si="232"/>
        <v>7.9824999999999993E-2</v>
      </c>
      <c r="Q824" s="549">
        <f t="shared" si="232"/>
        <v>7.9824999999999993E-2</v>
      </c>
      <c r="R824" s="549">
        <f t="shared" si="232"/>
        <v>7.9824999999999993E-2</v>
      </c>
      <c r="S824" s="549">
        <f t="shared" si="232"/>
        <v>7.9824999999999993E-2</v>
      </c>
      <c r="T824" s="549">
        <f t="shared" si="232"/>
        <v>7.9824999999999993E-2</v>
      </c>
      <c r="U824" s="549">
        <f t="shared" si="232"/>
        <v>7.9824999999999993E-2</v>
      </c>
      <c r="V824" s="549">
        <f t="shared" si="232"/>
        <v>7.9824999999999993E-2</v>
      </c>
      <c r="W824" s="544">
        <f t="shared" si="232"/>
        <v>1.5965000000000003</v>
      </c>
      <c r="X824" s="131">
        <f t="shared" si="232"/>
        <v>7.9825000000000007E-2</v>
      </c>
      <c r="Z824" s="112"/>
    </row>
    <row r="825" spans="1:26">
      <c r="A825" s="129"/>
      <c r="B825" s="472" t="s">
        <v>146</v>
      </c>
      <c r="C825" s="530">
        <v>0.96618357487922713</v>
      </c>
      <c r="D825" s="530">
        <v>0.93351070036640305</v>
      </c>
      <c r="E825" s="530">
        <v>0.90194270566802237</v>
      </c>
      <c r="F825" s="530">
        <v>0.87144222769857238</v>
      </c>
      <c r="G825" s="530">
        <v>0.84197316685852419</v>
      </c>
      <c r="H825" s="530">
        <v>0.81350064430775282</v>
      </c>
      <c r="I825" s="530">
        <v>0.78599096068381913</v>
      </c>
      <c r="J825" s="530">
        <v>0.75941155621625056</v>
      </c>
      <c r="K825" s="530">
        <v>0.73373097218961414</v>
      </c>
      <c r="L825" s="530">
        <v>0.70891881370977217</v>
      </c>
      <c r="M825" s="530">
        <v>0.68494571372924851</v>
      </c>
      <c r="N825" s="530">
        <v>0.66178329828912896</v>
      </c>
      <c r="O825" s="530">
        <v>0.63940415293635666</v>
      </c>
      <c r="P825" s="530">
        <v>0.61778179027667302</v>
      </c>
      <c r="Q825" s="530">
        <v>0.59689061862480497</v>
      </c>
      <c r="R825" s="530">
        <v>0.57670591171478747</v>
      </c>
      <c r="S825" s="530">
        <v>0.55720377943457733</v>
      </c>
      <c r="T825" s="530">
        <v>0.53836113955031628</v>
      </c>
      <c r="U825" s="530">
        <v>0.52015569038677911</v>
      </c>
      <c r="V825" s="530">
        <v>0.50256588443167061</v>
      </c>
      <c r="W825" s="543"/>
      <c r="X825" s="531"/>
    </row>
    <row r="826" spans="1:26">
      <c r="A826" s="135"/>
      <c r="B826" s="568" t="s">
        <v>1069</v>
      </c>
      <c r="C826" s="136">
        <f t="shared" ref="C826:V826" si="233">C825*C824</f>
        <v>7.7125603864734299E-2</v>
      </c>
      <c r="D826" s="136">
        <f t="shared" si="233"/>
        <v>7.4517491656748119E-2</v>
      </c>
      <c r="E826" s="136">
        <f t="shared" si="233"/>
        <v>7.1997576479949879E-2</v>
      </c>
      <c r="F826" s="136">
        <f t="shared" si="233"/>
        <v>6.9562875826038539E-2</v>
      </c>
      <c r="G826" s="136">
        <f t="shared" si="233"/>
        <v>6.7210508044481684E-2</v>
      </c>
      <c r="H826" s="136">
        <f t="shared" si="233"/>
        <v>6.4937688931866369E-2</v>
      </c>
      <c r="I826" s="136">
        <f t="shared" si="233"/>
        <v>6.2741728436585861E-2</v>
      </c>
      <c r="J826" s="136">
        <f t="shared" si="233"/>
        <v>6.0620027474962195E-2</v>
      </c>
      <c r="K826" s="136">
        <f t="shared" si="233"/>
        <v>5.8570074855035945E-2</v>
      </c>
      <c r="L826" s="136">
        <f t="shared" si="233"/>
        <v>5.6589444304382557E-2</v>
      </c>
      <c r="M826" s="136">
        <f t="shared" si="233"/>
        <v>5.4675791598437259E-2</v>
      </c>
      <c r="N826" s="136">
        <f t="shared" si="233"/>
        <v>5.2826851785929718E-2</v>
      </c>
      <c r="O826" s="136">
        <f t="shared" si="233"/>
        <v>5.1040436508144667E-2</v>
      </c>
      <c r="P826" s="136">
        <f t="shared" si="233"/>
        <v>4.9314431408835416E-2</v>
      </c>
      <c r="Q826" s="136">
        <f t="shared" si="233"/>
        <v>4.7646793631725054E-2</v>
      </c>
      <c r="R826" s="136">
        <f t="shared" si="233"/>
        <v>4.6035549402632908E-2</v>
      </c>
      <c r="S826" s="136">
        <f t="shared" si="233"/>
        <v>4.4478791693365133E-2</v>
      </c>
      <c r="T826" s="136">
        <f t="shared" si="233"/>
        <v>4.2974677964603997E-2</v>
      </c>
      <c r="U826" s="136">
        <f t="shared" si="233"/>
        <v>4.1521427985124641E-2</v>
      </c>
      <c r="V826" s="136">
        <f t="shared" si="233"/>
        <v>4.0117321724758105E-2</v>
      </c>
      <c r="W826" s="564">
        <f>SUM(C826:V826)</f>
        <v>1.1345050935783425</v>
      </c>
      <c r="X826" s="137"/>
    </row>
    <row r="827" spans="1:26">
      <c r="A827" s="129" t="s">
        <v>386</v>
      </c>
      <c r="B827" s="138"/>
      <c r="C827" s="132"/>
      <c r="D827" s="132"/>
      <c r="E827" s="132"/>
      <c r="F827" s="132"/>
      <c r="G827" s="132"/>
      <c r="H827" s="132"/>
      <c r="I827" s="132"/>
      <c r="J827" s="132"/>
      <c r="K827" s="132"/>
      <c r="L827" s="132"/>
      <c r="M827" s="132"/>
      <c r="N827" s="132"/>
      <c r="O827" s="132"/>
      <c r="P827" s="132"/>
      <c r="Q827" s="132"/>
      <c r="R827" s="132"/>
      <c r="S827" s="132"/>
      <c r="T827" s="132"/>
      <c r="U827" s="132"/>
      <c r="V827" s="132"/>
      <c r="W827" s="544"/>
      <c r="X827" s="131"/>
    </row>
    <row r="828" spans="1:26">
      <c r="A828" s="70" t="s">
        <v>949</v>
      </c>
      <c r="B828" s="138"/>
      <c r="C828" s="132"/>
      <c r="D828" s="132"/>
      <c r="E828" s="132"/>
      <c r="F828" s="132"/>
      <c r="G828" s="132"/>
      <c r="H828" s="132"/>
      <c r="I828" s="132"/>
      <c r="J828" s="132"/>
      <c r="K828" s="132"/>
      <c r="L828" s="132"/>
      <c r="M828" s="132"/>
      <c r="N828" s="132"/>
      <c r="O828" s="132"/>
      <c r="P828" s="132"/>
      <c r="Q828" s="132"/>
      <c r="R828" s="132"/>
      <c r="S828" s="132"/>
      <c r="T828" s="132"/>
      <c r="U828" s="132"/>
      <c r="V828" s="132"/>
      <c r="W828" s="544"/>
      <c r="X828" s="131"/>
    </row>
    <row r="829" spans="1:26">
      <c r="A829" s="126"/>
      <c r="B829" s="134" t="s">
        <v>207</v>
      </c>
      <c r="C829" s="527">
        <f>'27. rMCZ specific costs'!R129</f>
        <v>3.0000000000000001E-3</v>
      </c>
      <c r="D829" s="527">
        <v>0</v>
      </c>
      <c r="E829" s="527">
        <v>0</v>
      </c>
      <c r="F829" s="527">
        <v>0</v>
      </c>
      <c r="G829" s="527">
        <v>0</v>
      </c>
      <c r="H829" s="527">
        <v>0</v>
      </c>
      <c r="I829" s="527">
        <v>0</v>
      </c>
      <c r="J829" s="527">
        <v>0</v>
      </c>
      <c r="K829" s="527">
        <v>0</v>
      </c>
      <c r="L829" s="527">
        <v>0</v>
      </c>
      <c r="M829" s="527">
        <v>0</v>
      </c>
      <c r="N829" s="527">
        <v>0</v>
      </c>
      <c r="O829" s="527">
        <v>0</v>
      </c>
      <c r="P829" s="527">
        <v>0</v>
      </c>
      <c r="Q829" s="527">
        <v>0</v>
      </c>
      <c r="R829" s="527">
        <v>0</v>
      </c>
      <c r="S829" s="527">
        <v>0</v>
      </c>
      <c r="T829" s="527">
        <v>0</v>
      </c>
      <c r="U829" s="527">
        <v>0</v>
      </c>
      <c r="V829" s="527">
        <v>0</v>
      </c>
      <c r="W829" s="543">
        <f>SUM(C829:V829)</f>
        <v>3.0000000000000001E-3</v>
      </c>
      <c r="X829" s="528">
        <f>W829/20</f>
        <v>1.5000000000000001E-4</v>
      </c>
    </row>
    <row r="830" spans="1:26">
      <c r="A830" s="126"/>
      <c r="B830" s="134" t="s">
        <v>208</v>
      </c>
      <c r="C830" s="527">
        <f>'27. rMCZ specific costs'!$S$129</f>
        <v>5.6550000000000003E-2</v>
      </c>
      <c r="D830" s="527">
        <f>'27. rMCZ specific costs'!$S$129</f>
        <v>5.6550000000000003E-2</v>
      </c>
      <c r="E830" s="527">
        <f>'27. rMCZ specific costs'!$S$129</f>
        <v>5.6550000000000003E-2</v>
      </c>
      <c r="F830" s="527">
        <f>'27. rMCZ specific costs'!$S$129</f>
        <v>5.6550000000000003E-2</v>
      </c>
      <c r="G830" s="527">
        <f>'27. rMCZ specific costs'!$S$129</f>
        <v>5.6550000000000003E-2</v>
      </c>
      <c r="H830" s="527">
        <f>'27. rMCZ specific costs'!$S$129</f>
        <v>5.6550000000000003E-2</v>
      </c>
      <c r="I830" s="527">
        <f>'27. rMCZ specific costs'!$S$129</f>
        <v>5.6550000000000003E-2</v>
      </c>
      <c r="J830" s="527">
        <f>'27. rMCZ specific costs'!$S$129</f>
        <v>5.6550000000000003E-2</v>
      </c>
      <c r="K830" s="527">
        <f>'27. rMCZ specific costs'!$S$129</f>
        <v>5.6550000000000003E-2</v>
      </c>
      <c r="L830" s="527">
        <f>'27. rMCZ specific costs'!$S$129</f>
        <v>5.6550000000000003E-2</v>
      </c>
      <c r="M830" s="527">
        <f>'27. rMCZ specific costs'!$S$129</f>
        <v>5.6550000000000003E-2</v>
      </c>
      <c r="N830" s="527">
        <f>'27. rMCZ specific costs'!$S$129</f>
        <v>5.6550000000000003E-2</v>
      </c>
      <c r="O830" s="527">
        <f>'27. rMCZ specific costs'!$S$129</f>
        <v>5.6550000000000003E-2</v>
      </c>
      <c r="P830" s="527">
        <f>'27. rMCZ specific costs'!$S$129</f>
        <v>5.6550000000000003E-2</v>
      </c>
      <c r="Q830" s="527">
        <f>'27. rMCZ specific costs'!$S$129</f>
        <v>5.6550000000000003E-2</v>
      </c>
      <c r="R830" s="527">
        <f>'27. rMCZ specific costs'!$S$129</f>
        <v>5.6550000000000003E-2</v>
      </c>
      <c r="S830" s="527">
        <f>'27. rMCZ specific costs'!$S$129</f>
        <v>5.6550000000000003E-2</v>
      </c>
      <c r="T830" s="527">
        <f>'27. rMCZ specific costs'!$S$129</f>
        <v>5.6550000000000003E-2</v>
      </c>
      <c r="U830" s="527">
        <f>'27. rMCZ specific costs'!$S$129</f>
        <v>5.6550000000000003E-2</v>
      </c>
      <c r="V830" s="527">
        <f>'27. rMCZ specific costs'!$S$129</f>
        <v>5.6550000000000003E-2</v>
      </c>
      <c r="W830" s="543">
        <f>SUM(C830:V830)</f>
        <v>1.1310000000000002</v>
      </c>
      <c r="X830" s="528">
        <f>W830/20</f>
        <v>5.655000000000001E-2</v>
      </c>
    </row>
    <row r="831" spans="1:26" s="55" customFormat="1">
      <c r="A831" s="126"/>
      <c r="B831" s="567" t="s">
        <v>144</v>
      </c>
      <c r="C831" s="549">
        <f t="shared" ref="C831:X831" si="234">SUM(C829:C830)</f>
        <v>5.9550000000000006E-2</v>
      </c>
      <c r="D831" s="549">
        <f t="shared" si="234"/>
        <v>5.6550000000000003E-2</v>
      </c>
      <c r="E831" s="549">
        <f t="shared" si="234"/>
        <v>5.6550000000000003E-2</v>
      </c>
      <c r="F831" s="549">
        <f t="shared" si="234"/>
        <v>5.6550000000000003E-2</v>
      </c>
      <c r="G831" s="549">
        <f t="shared" si="234"/>
        <v>5.6550000000000003E-2</v>
      </c>
      <c r="H831" s="549">
        <f t="shared" si="234"/>
        <v>5.6550000000000003E-2</v>
      </c>
      <c r="I831" s="549">
        <f t="shared" si="234"/>
        <v>5.6550000000000003E-2</v>
      </c>
      <c r="J831" s="549">
        <f t="shared" si="234"/>
        <v>5.6550000000000003E-2</v>
      </c>
      <c r="K831" s="549">
        <f t="shared" si="234"/>
        <v>5.6550000000000003E-2</v>
      </c>
      <c r="L831" s="549">
        <f t="shared" si="234"/>
        <v>5.6550000000000003E-2</v>
      </c>
      <c r="M831" s="549">
        <f t="shared" si="234"/>
        <v>5.6550000000000003E-2</v>
      </c>
      <c r="N831" s="549">
        <f t="shared" si="234"/>
        <v>5.6550000000000003E-2</v>
      </c>
      <c r="O831" s="549">
        <f t="shared" si="234"/>
        <v>5.6550000000000003E-2</v>
      </c>
      <c r="P831" s="549">
        <f t="shared" si="234"/>
        <v>5.6550000000000003E-2</v>
      </c>
      <c r="Q831" s="549">
        <f t="shared" si="234"/>
        <v>5.6550000000000003E-2</v>
      </c>
      <c r="R831" s="549">
        <f t="shared" si="234"/>
        <v>5.6550000000000003E-2</v>
      </c>
      <c r="S831" s="549">
        <f t="shared" si="234"/>
        <v>5.6550000000000003E-2</v>
      </c>
      <c r="T831" s="549">
        <f t="shared" si="234"/>
        <v>5.6550000000000003E-2</v>
      </c>
      <c r="U831" s="549">
        <f t="shared" si="234"/>
        <v>5.6550000000000003E-2</v>
      </c>
      <c r="V831" s="549">
        <f t="shared" si="234"/>
        <v>5.6550000000000003E-2</v>
      </c>
      <c r="W831" s="544">
        <f t="shared" si="234"/>
        <v>1.1340000000000001</v>
      </c>
      <c r="X831" s="131">
        <f t="shared" si="234"/>
        <v>5.6700000000000007E-2</v>
      </c>
      <c r="Z831" s="112"/>
    </row>
    <row r="832" spans="1:26">
      <c r="A832" s="129"/>
      <c r="B832" s="472" t="s">
        <v>146</v>
      </c>
      <c r="C832" s="530">
        <v>0.96618357487922713</v>
      </c>
      <c r="D832" s="530">
        <v>0.93351070036640305</v>
      </c>
      <c r="E832" s="530">
        <v>0.90194270566802237</v>
      </c>
      <c r="F832" s="530">
        <v>0.87144222769857238</v>
      </c>
      <c r="G832" s="530">
        <v>0.84197316685852419</v>
      </c>
      <c r="H832" s="530">
        <v>0.81350064430775282</v>
      </c>
      <c r="I832" s="530">
        <v>0.78599096068381913</v>
      </c>
      <c r="J832" s="530">
        <v>0.75941155621625056</v>
      </c>
      <c r="K832" s="530">
        <v>0.73373097218961414</v>
      </c>
      <c r="L832" s="530">
        <v>0.70891881370977217</v>
      </c>
      <c r="M832" s="530">
        <v>0.68494571372924851</v>
      </c>
      <c r="N832" s="530">
        <v>0.66178329828912896</v>
      </c>
      <c r="O832" s="530">
        <v>0.63940415293635666</v>
      </c>
      <c r="P832" s="530">
        <v>0.61778179027667302</v>
      </c>
      <c r="Q832" s="530">
        <v>0.59689061862480497</v>
      </c>
      <c r="R832" s="530">
        <v>0.57670591171478747</v>
      </c>
      <c r="S832" s="530">
        <v>0.55720377943457733</v>
      </c>
      <c r="T832" s="530">
        <v>0.53836113955031628</v>
      </c>
      <c r="U832" s="530">
        <v>0.52015569038677911</v>
      </c>
      <c r="V832" s="530">
        <v>0.50256588443167061</v>
      </c>
      <c r="W832" s="543"/>
      <c r="X832" s="531"/>
    </row>
    <row r="833" spans="1:26">
      <c r="A833" s="135"/>
      <c r="B833" s="568" t="s">
        <v>1069</v>
      </c>
      <c r="C833" s="136">
        <f t="shared" ref="C833:V833" si="235">C832*C831</f>
        <v>5.753623188405798E-2</v>
      </c>
      <c r="D833" s="136">
        <f t="shared" si="235"/>
        <v>5.2790030105720094E-2</v>
      </c>
      <c r="E833" s="136">
        <f t="shared" si="235"/>
        <v>5.1004860005526668E-2</v>
      </c>
      <c r="F833" s="136">
        <f t="shared" si="235"/>
        <v>4.928005797635427E-2</v>
      </c>
      <c r="G833" s="136">
        <f t="shared" si="235"/>
        <v>4.7613582585849544E-2</v>
      </c>
      <c r="H833" s="136">
        <f t="shared" si="235"/>
        <v>4.6003461435603424E-2</v>
      </c>
      <c r="I833" s="136">
        <f t="shared" si="235"/>
        <v>4.4447788826669977E-2</v>
      </c>
      <c r="J833" s="136">
        <f t="shared" si="235"/>
        <v>4.2944723504028968E-2</v>
      </c>
      <c r="K833" s="136">
        <f t="shared" si="235"/>
        <v>4.1492486477322683E-2</v>
      </c>
      <c r="L833" s="136">
        <f t="shared" si="235"/>
        <v>4.0089358915287615E-2</v>
      </c>
      <c r="M833" s="136">
        <f t="shared" si="235"/>
        <v>3.8733680111389002E-2</v>
      </c>
      <c r="N833" s="136">
        <f t="shared" si="235"/>
        <v>3.7423845518250246E-2</v>
      </c>
      <c r="O833" s="136">
        <f t="shared" si="235"/>
        <v>3.6158304848550968E-2</v>
      </c>
      <c r="P833" s="136">
        <f t="shared" si="235"/>
        <v>3.4935560240145859E-2</v>
      </c>
      <c r="Q833" s="136">
        <f t="shared" si="235"/>
        <v>3.3754164483232721E-2</v>
      </c>
      <c r="R833" s="136">
        <f t="shared" si="235"/>
        <v>3.2612719307471234E-2</v>
      </c>
      <c r="S833" s="136">
        <f t="shared" si="235"/>
        <v>3.150987372702535E-2</v>
      </c>
      <c r="T833" s="136">
        <f t="shared" si="235"/>
        <v>3.0444322441570387E-2</v>
      </c>
      <c r="U833" s="136">
        <f t="shared" si="235"/>
        <v>2.941480429137236E-2</v>
      </c>
      <c r="V833" s="136">
        <f t="shared" si="235"/>
        <v>2.8420100764610975E-2</v>
      </c>
      <c r="W833" s="564">
        <f>SUM(C833:V833)</f>
        <v>0.80660995745004027</v>
      </c>
      <c r="X833" s="137"/>
    </row>
    <row r="834" spans="1:26">
      <c r="A834" s="129" t="s">
        <v>386</v>
      </c>
      <c r="B834" s="138"/>
      <c r="C834" s="132"/>
      <c r="D834" s="132"/>
      <c r="E834" s="132"/>
      <c r="F834" s="132"/>
      <c r="G834" s="132"/>
      <c r="H834" s="132"/>
      <c r="I834" s="132"/>
      <c r="J834" s="132"/>
      <c r="K834" s="132"/>
      <c r="L834" s="132"/>
      <c r="M834" s="132"/>
      <c r="N834" s="132"/>
      <c r="O834" s="132"/>
      <c r="P834" s="132"/>
      <c r="Q834" s="132"/>
      <c r="R834" s="132"/>
      <c r="S834" s="132"/>
      <c r="T834" s="132"/>
      <c r="U834" s="132"/>
      <c r="V834" s="132"/>
      <c r="W834" s="544"/>
      <c r="X834" s="131"/>
    </row>
    <row r="835" spans="1:26" ht="25.5">
      <c r="A835" s="566" t="s">
        <v>950</v>
      </c>
      <c r="B835" s="138"/>
      <c r="C835" s="132"/>
      <c r="D835" s="132"/>
      <c r="E835" s="132"/>
      <c r="F835" s="132"/>
      <c r="G835" s="132"/>
      <c r="H835" s="132"/>
      <c r="I835" s="132"/>
      <c r="J835" s="132"/>
      <c r="K835" s="132"/>
      <c r="L835" s="132"/>
      <c r="M835" s="132"/>
      <c r="N835" s="132"/>
      <c r="O835" s="132"/>
      <c r="P835" s="132"/>
      <c r="Q835" s="132"/>
      <c r="R835" s="132"/>
      <c r="S835" s="132"/>
      <c r="T835" s="132"/>
      <c r="U835" s="132"/>
      <c r="V835" s="132"/>
      <c r="W835" s="544"/>
      <c r="X835" s="131"/>
    </row>
    <row r="836" spans="1:26">
      <c r="A836" s="126"/>
      <c r="B836" s="134" t="s">
        <v>207</v>
      </c>
      <c r="C836" s="527">
        <f>'27. rMCZ specific costs'!R130</f>
        <v>0</v>
      </c>
      <c r="D836" s="527">
        <v>0</v>
      </c>
      <c r="E836" s="527">
        <v>0</v>
      </c>
      <c r="F836" s="527">
        <v>0</v>
      </c>
      <c r="G836" s="527">
        <v>0</v>
      </c>
      <c r="H836" s="527">
        <v>0</v>
      </c>
      <c r="I836" s="527">
        <v>0</v>
      </c>
      <c r="J836" s="527">
        <v>0</v>
      </c>
      <c r="K836" s="527">
        <v>0</v>
      </c>
      <c r="L836" s="527">
        <v>0</v>
      </c>
      <c r="M836" s="527">
        <v>0</v>
      </c>
      <c r="N836" s="527">
        <v>0</v>
      </c>
      <c r="O836" s="527">
        <v>0</v>
      </c>
      <c r="P836" s="527">
        <v>0</v>
      </c>
      <c r="Q836" s="527">
        <v>0</v>
      </c>
      <c r="R836" s="527">
        <v>0</v>
      </c>
      <c r="S836" s="527">
        <v>0</v>
      </c>
      <c r="T836" s="527">
        <v>0</v>
      </c>
      <c r="U836" s="527">
        <v>0</v>
      </c>
      <c r="V836" s="527">
        <v>0</v>
      </c>
      <c r="W836" s="543">
        <f>SUM(C836:V836)</f>
        <v>0</v>
      </c>
      <c r="X836" s="528">
        <f>W836/20</f>
        <v>0</v>
      </c>
    </row>
    <row r="837" spans="1:26">
      <c r="A837" s="126"/>
      <c r="B837" s="134" t="s">
        <v>208</v>
      </c>
      <c r="C837" s="527">
        <f>'27. rMCZ specific costs'!$S$130</f>
        <v>0</v>
      </c>
      <c r="D837" s="527">
        <f>'27. rMCZ specific costs'!$S$130</f>
        <v>0</v>
      </c>
      <c r="E837" s="527">
        <f>'27. rMCZ specific costs'!$S$130</f>
        <v>0</v>
      </c>
      <c r="F837" s="527">
        <f>'27. rMCZ specific costs'!$S$130</f>
        <v>0</v>
      </c>
      <c r="G837" s="527">
        <f>'27. rMCZ specific costs'!$S$130</f>
        <v>0</v>
      </c>
      <c r="H837" s="527">
        <f>'27. rMCZ specific costs'!$S$130</f>
        <v>0</v>
      </c>
      <c r="I837" s="527">
        <f>'27. rMCZ specific costs'!$S$130</f>
        <v>0</v>
      </c>
      <c r="J837" s="527">
        <f>'27. rMCZ specific costs'!$S$130</f>
        <v>0</v>
      </c>
      <c r="K837" s="527">
        <f>'27. rMCZ specific costs'!$S$130</f>
        <v>0</v>
      </c>
      <c r="L837" s="527">
        <f>'27. rMCZ specific costs'!$S$130</f>
        <v>0</v>
      </c>
      <c r="M837" s="527">
        <f>'27. rMCZ specific costs'!$S$130</f>
        <v>0</v>
      </c>
      <c r="N837" s="527">
        <f>'27. rMCZ specific costs'!$S$130</f>
        <v>0</v>
      </c>
      <c r="O837" s="527">
        <f>'27. rMCZ specific costs'!$S$130</f>
        <v>0</v>
      </c>
      <c r="P837" s="527">
        <f>'27. rMCZ specific costs'!$S$130</f>
        <v>0</v>
      </c>
      <c r="Q837" s="527">
        <f>'27. rMCZ specific costs'!$S$130</f>
        <v>0</v>
      </c>
      <c r="R837" s="527">
        <f>'27. rMCZ specific costs'!$S$130</f>
        <v>0</v>
      </c>
      <c r="S837" s="527">
        <f>'27. rMCZ specific costs'!$S$130</f>
        <v>0</v>
      </c>
      <c r="T837" s="527">
        <f>'27. rMCZ specific costs'!$S$130</f>
        <v>0</v>
      </c>
      <c r="U837" s="527">
        <f>'27. rMCZ specific costs'!$S$130</f>
        <v>0</v>
      </c>
      <c r="V837" s="527">
        <f>'27. rMCZ specific costs'!$S$130</f>
        <v>0</v>
      </c>
      <c r="W837" s="543">
        <f>SUM(C837:V837)</f>
        <v>0</v>
      </c>
      <c r="X837" s="528">
        <f>W837/20</f>
        <v>0</v>
      </c>
    </row>
    <row r="838" spans="1:26" s="55" customFormat="1">
      <c r="A838" s="126"/>
      <c r="B838" s="567" t="s">
        <v>144</v>
      </c>
      <c r="C838" s="549">
        <f t="shared" ref="C838:X838" si="236">SUM(C836:C837)</f>
        <v>0</v>
      </c>
      <c r="D838" s="549">
        <f t="shared" si="236"/>
        <v>0</v>
      </c>
      <c r="E838" s="549">
        <f t="shared" si="236"/>
        <v>0</v>
      </c>
      <c r="F838" s="549">
        <f t="shared" si="236"/>
        <v>0</v>
      </c>
      <c r="G838" s="549">
        <f t="shared" si="236"/>
        <v>0</v>
      </c>
      <c r="H838" s="549">
        <f t="shared" si="236"/>
        <v>0</v>
      </c>
      <c r="I838" s="549">
        <f t="shared" si="236"/>
        <v>0</v>
      </c>
      <c r="J838" s="549">
        <f t="shared" si="236"/>
        <v>0</v>
      </c>
      <c r="K838" s="549">
        <f t="shared" si="236"/>
        <v>0</v>
      </c>
      <c r="L838" s="549">
        <f t="shared" si="236"/>
        <v>0</v>
      </c>
      <c r="M838" s="549">
        <f t="shared" si="236"/>
        <v>0</v>
      </c>
      <c r="N838" s="549">
        <f t="shared" si="236"/>
        <v>0</v>
      </c>
      <c r="O838" s="549">
        <f t="shared" si="236"/>
        <v>0</v>
      </c>
      <c r="P838" s="549">
        <f t="shared" si="236"/>
        <v>0</v>
      </c>
      <c r="Q838" s="549">
        <f t="shared" si="236"/>
        <v>0</v>
      </c>
      <c r="R838" s="549">
        <f t="shared" si="236"/>
        <v>0</v>
      </c>
      <c r="S838" s="549">
        <f t="shared" si="236"/>
        <v>0</v>
      </c>
      <c r="T838" s="549">
        <f t="shared" si="236"/>
        <v>0</v>
      </c>
      <c r="U838" s="549">
        <f t="shared" si="236"/>
        <v>0</v>
      </c>
      <c r="V838" s="549">
        <f t="shared" si="236"/>
        <v>0</v>
      </c>
      <c r="W838" s="544">
        <f t="shared" si="236"/>
        <v>0</v>
      </c>
      <c r="X838" s="131">
        <f t="shared" si="236"/>
        <v>0</v>
      </c>
      <c r="Z838" s="112"/>
    </row>
    <row r="839" spans="1:26">
      <c r="A839" s="129"/>
      <c r="B839" s="472" t="s">
        <v>146</v>
      </c>
      <c r="C839" s="530">
        <v>0.96618357487922713</v>
      </c>
      <c r="D839" s="530">
        <v>0.93351070036640305</v>
      </c>
      <c r="E839" s="530">
        <v>0.90194270566802237</v>
      </c>
      <c r="F839" s="530">
        <v>0.87144222769857238</v>
      </c>
      <c r="G839" s="530">
        <v>0.84197316685852419</v>
      </c>
      <c r="H839" s="530">
        <v>0.81350064430775282</v>
      </c>
      <c r="I839" s="530">
        <v>0.78599096068381913</v>
      </c>
      <c r="J839" s="530">
        <v>0.75941155621625056</v>
      </c>
      <c r="K839" s="530">
        <v>0.73373097218961414</v>
      </c>
      <c r="L839" s="530">
        <v>0.70891881370977217</v>
      </c>
      <c r="M839" s="530">
        <v>0.68494571372924851</v>
      </c>
      <c r="N839" s="530">
        <v>0.66178329828912896</v>
      </c>
      <c r="O839" s="530">
        <v>0.63940415293635666</v>
      </c>
      <c r="P839" s="530">
        <v>0.61778179027667302</v>
      </c>
      <c r="Q839" s="530">
        <v>0.59689061862480497</v>
      </c>
      <c r="R839" s="530">
        <v>0.57670591171478747</v>
      </c>
      <c r="S839" s="530">
        <v>0.55720377943457733</v>
      </c>
      <c r="T839" s="530">
        <v>0.53836113955031628</v>
      </c>
      <c r="U839" s="530">
        <v>0.52015569038677911</v>
      </c>
      <c r="V839" s="530">
        <v>0.50256588443167061</v>
      </c>
      <c r="W839" s="543"/>
      <c r="X839" s="531"/>
    </row>
    <row r="840" spans="1:26">
      <c r="A840" s="135"/>
      <c r="B840" s="568" t="s">
        <v>1069</v>
      </c>
      <c r="C840" s="136">
        <f t="shared" ref="C840:V840" si="237">C839*C838</f>
        <v>0</v>
      </c>
      <c r="D840" s="136">
        <f t="shared" si="237"/>
        <v>0</v>
      </c>
      <c r="E840" s="136">
        <f t="shared" si="237"/>
        <v>0</v>
      </c>
      <c r="F840" s="136">
        <f t="shared" si="237"/>
        <v>0</v>
      </c>
      <c r="G840" s="136">
        <f t="shared" si="237"/>
        <v>0</v>
      </c>
      <c r="H840" s="136">
        <f t="shared" si="237"/>
        <v>0</v>
      </c>
      <c r="I840" s="136">
        <f t="shared" si="237"/>
        <v>0</v>
      </c>
      <c r="J840" s="136">
        <f t="shared" si="237"/>
        <v>0</v>
      </c>
      <c r="K840" s="136">
        <f t="shared" si="237"/>
        <v>0</v>
      </c>
      <c r="L840" s="136">
        <f t="shared" si="237"/>
        <v>0</v>
      </c>
      <c r="M840" s="136">
        <f t="shared" si="237"/>
        <v>0</v>
      </c>
      <c r="N840" s="136">
        <f t="shared" si="237"/>
        <v>0</v>
      </c>
      <c r="O840" s="136">
        <f t="shared" si="237"/>
        <v>0</v>
      </c>
      <c r="P840" s="136">
        <f t="shared" si="237"/>
        <v>0</v>
      </c>
      <c r="Q840" s="136">
        <f t="shared" si="237"/>
        <v>0</v>
      </c>
      <c r="R840" s="136">
        <f t="shared" si="237"/>
        <v>0</v>
      </c>
      <c r="S840" s="136">
        <f t="shared" si="237"/>
        <v>0</v>
      </c>
      <c r="T840" s="136">
        <f t="shared" si="237"/>
        <v>0</v>
      </c>
      <c r="U840" s="136">
        <f t="shared" si="237"/>
        <v>0</v>
      </c>
      <c r="V840" s="136">
        <f t="shared" si="237"/>
        <v>0</v>
      </c>
      <c r="W840" s="564">
        <f>SUM(C840:V840)</f>
        <v>0</v>
      </c>
      <c r="X840" s="137"/>
    </row>
    <row r="841" spans="1:26">
      <c r="A841" s="129" t="s">
        <v>386</v>
      </c>
      <c r="B841" s="138"/>
      <c r="C841" s="132"/>
      <c r="D841" s="132"/>
      <c r="E841" s="132"/>
      <c r="F841" s="132"/>
      <c r="G841" s="132"/>
      <c r="H841" s="132"/>
      <c r="I841" s="132"/>
      <c r="J841" s="132"/>
      <c r="K841" s="132"/>
      <c r="L841" s="132"/>
      <c r="M841" s="132"/>
      <c r="N841" s="132"/>
      <c r="O841" s="132"/>
      <c r="P841" s="132"/>
      <c r="Q841" s="132"/>
      <c r="R841" s="132"/>
      <c r="S841" s="132"/>
      <c r="T841" s="132"/>
      <c r="U841" s="132"/>
      <c r="V841" s="132"/>
      <c r="W841" s="544"/>
      <c r="X841" s="131"/>
    </row>
    <row r="842" spans="1:26">
      <c r="A842" s="70" t="s">
        <v>789</v>
      </c>
      <c r="B842" s="138"/>
      <c r="C842" s="132"/>
      <c r="D842" s="132"/>
      <c r="E842" s="132"/>
      <c r="F842" s="132"/>
      <c r="G842" s="132"/>
      <c r="H842" s="132"/>
      <c r="I842" s="132"/>
      <c r="J842" s="132"/>
      <c r="K842" s="132"/>
      <c r="L842" s="132"/>
      <c r="M842" s="132"/>
      <c r="N842" s="132"/>
      <c r="O842" s="132"/>
      <c r="P842" s="132"/>
      <c r="Q842" s="132"/>
      <c r="R842" s="132"/>
      <c r="S842" s="132"/>
      <c r="T842" s="132"/>
      <c r="U842" s="132"/>
      <c r="V842" s="132"/>
      <c r="W842" s="544"/>
      <c r="X842" s="131"/>
    </row>
    <row r="843" spans="1:26">
      <c r="A843" s="126"/>
      <c r="B843" s="134" t="s">
        <v>207</v>
      </c>
      <c r="C843" s="527">
        <f>'27. rMCZ specific costs'!R131</f>
        <v>0</v>
      </c>
      <c r="D843" s="527">
        <v>0</v>
      </c>
      <c r="E843" s="527">
        <v>0</v>
      </c>
      <c r="F843" s="527">
        <v>0</v>
      </c>
      <c r="G843" s="527">
        <v>0</v>
      </c>
      <c r="H843" s="527">
        <v>0</v>
      </c>
      <c r="I843" s="527">
        <v>0</v>
      </c>
      <c r="J843" s="527">
        <v>0</v>
      </c>
      <c r="K843" s="527">
        <v>0</v>
      </c>
      <c r="L843" s="527">
        <v>0</v>
      </c>
      <c r="M843" s="527">
        <v>0</v>
      </c>
      <c r="N843" s="527">
        <v>0</v>
      </c>
      <c r="O843" s="527">
        <v>0</v>
      </c>
      <c r="P843" s="527">
        <v>0</v>
      </c>
      <c r="Q843" s="527">
        <v>0</v>
      </c>
      <c r="R843" s="527">
        <v>0</v>
      </c>
      <c r="S843" s="527">
        <v>0</v>
      </c>
      <c r="T843" s="527">
        <v>0</v>
      </c>
      <c r="U843" s="527">
        <v>0</v>
      </c>
      <c r="V843" s="527">
        <v>0</v>
      </c>
      <c r="W843" s="543">
        <f>SUM(C843:V843)</f>
        <v>0</v>
      </c>
      <c r="X843" s="528">
        <f>W843/20</f>
        <v>0</v>
      </c>
    </row>
    <row r="844" spans="1:26">
      <c r="A844" s="126"/>
      <c r="B844" s="134" t="s">
        <v>208</v>
      </c>
      <c r="C844" s="527">
        <f>'27. rMCZ specific costs'!$S$131</f>
        <v>7.9824999999999993E-2</v>
      </c>
      <c r="D844" s="527">
        <f>'27. rMCZ specific costs'!$S$131</f>
        <v>7.9824999999999993E-2</v>
      </c>
      <c r="E844" s="527">
        <f>'27. rMCZ specific costs'!$S$131</f>
        <v>7.9824999999999993E-2</v>
      </c>
      <c r="F844" s="527">
        <f>'27. rMCZ specific costs'!$S$131</f>
        <v>7.9824999999999993E-2</v>
      </c>
      <c r="G844" s="527">
        <f>'27. rMCZ specific costs'!$S$131</f>
        <v>7.9824999999999993E-2</v>
      </c>
      <c r="H844" s="527">
        <f>'27. rMCZ specific costs'!$S$131</f>
        <v>7.9824999999999993E-2</v>
      </c>
      <c r="I844" s="527">
        <f>'27. rMCZ specific costs'!$S$131</f>
        <v>7.9824999999999993E-2</v>
      </c>
      <c r="J844" s="527">
        <f>'27. rMCZ specific costs'!$S$131</f>
        <v>7.9824999999999993E-2</v>
      </c>
      <c r="K844" s="527">
        <f>'27. rMCZ specific costs'!$S$131</f>
        <v>7.9824999999999993E-2</v>
      </c>
      <c r="L844" s="527">
        <f>'27. rMCZ specific costs'!$S$131</f>
        <v>7.9824999999999993E-2</v>
      </c>
      <c r="M844" s="527">
        <f>'27. rMCZ specific costs'!$S$131</f>
        <v>7.9824999999999993E-2</v>
      </c>
      <c r="N844" s="527">
        <f>'27. rMCZ specific costs'!$S$131</f>
        <v>7.9824999999999993E-2</v>
      </c>
      <c r="O844" s="527">
        <f>'27. rMCZ specific costs'!$S$131</f>
        <v>7.9824999999999993E-2</v>
      </c>
      <c r="P844" s="527">
        <f>'27. rMCZ specific costs'!$S$131</f>
        <v>7.9824999999999993E-2</v>
      </c>
      <c r="Q844" s="527">
        <f>'27. rMCZ specific costs'!$S$131</f>
        <v>7.9824999999999993E-2</v>
      </c>
      <c r="R844" s="527">
        <f>'27. rMCZ specific costs'!$S$131</f>
        <v>7.9824999999999993E-2</v>
      </c>
      <c r="S844" s="527">
        <f>'27. rMCZ specific costs'!$S$131</f>
        <v>7.9824999999999993E-2</v>
      </c>
      <c r="T844" s="527">
        <f>'27. rMCZ specific costs'!$S$131</f>
        <v>7.9824999999999993E-2</v>
      </c>
      <c r="U844" s="527">
        <f>'27. rMCZ specific costs'!$S$131</f>
        <v>7.9824999999999993E-2</v>
      </c>
      <c r="V844" s="527">
        <f>'27. rMCZ specific costs'!$S$131</f>
        <v>7.9824999999999993E-2</v>
      </c>
      <c r="W844" s="543">
        <f>SUM(C844:V844)</f>
        <v>1.5965000000000003</v>
      </c>
      <c r="X844" s="528">
        <f>W844/20</f>
        <v>7.9825000000000007E-2</v>
      </c>
    </row>
    <row r="845" spans="1:26" s="55" customFormat="1">
      <c r="A845" s="126"/>
      <c r="B845" s="567" t="s">
        <v>144</v>
      </c>
      <c r="C845" s="549">
        <f t="shared" ref="C845:X845" si="238">SUM(C843:C844)</f>
        <v>7.9824999999999993E-2</v>
      </c>
      <c r="D845" s="549">
        <f t="shared" si="238"/>
        <v>7.9824999999999993E-2</v>
      </c>
      <c r="E845" s="549">
        <f t="shared" si="238"/>
        <v>7.9824999999999993E-2</v>
      </c>
      <c r="F845" s="549">
        <f t="shared" si="238"/>
        <v>7.9824999999999993E-2</v>
      </c>
      <c r="G845" s="549">
        <f t="shared" si="238"/>
        <v>7.9824999999999993E-2</v>
      </c>
      <c r="H845" s="549">
        <f t="shared" si="238"/>
        <v>7.9824999999999993E-2</v>
      </c>
      <c r="I845" s="549">
        <f t="shared" si="238"/>
        <v>7.9824999999999993E-2</v>
      </c>
      <c r="J845" s="549">
        <f t="shared" si="238"/>
        <v>7.9824999999999993E-2</v>
      </c>
      <c r="K845" s="549">
        <f t="shared" si="238"/>
        <v>7.9824999999999993E-2</v>
      </c>
      <c r="L845" s="549">
        <f t="shared" si="238"/>
        <v>7.9824999999999993E-2</v>
      </c>
      <c r="M845" s="549">
        <f t="shared" si="238"/>
        <v>7.9824999999999993E-2</v>
      </c>
      <c r="N845" s="549">
        <f t="shared" si="238"/>
        <v>7.9824999999999993E-2</v>
      </c>
      <c r="O845" s="549">
        <f t="shared" si="238"/>
        <v>7.9824999999999993E-2</v>
      </c>
      <c r="P845" s="549">
        <f t="shared" si="238"/>
        <v>7.9824999999999993E-2</v>
      </c>
      <c r="Q845" s="549">
        <f t="shared" si="238"/>
        <v>7.9824999999999993E-2</v>
      </c>
      <c r="R845" s="549">
        <f t="shared" si="238"/>
        <v>7.9824999999999993E-2</v>
      </c>
      <c r="S845" s="549">
        <f t="shared" si="238"/>
        <v>7.9824999999999993E-2</v>
      </c>
      <c r="T845" s="549">
        <f t="shared" si="238"/>
        <v>7.9824999999999993E-2</v>
      </c>
      <c r="U845" s="549">
        <f t="shared" si="238"/>
        <v>7.9824999999999993E-2</v>
      </c>
      <c r="V845" s="549">
        <f t="shared" si="238"/>
        <v>7.9824999999999993E-2</v>
      </c>
      <c r="W845" s="544">
        <f t="shared" si="238"/>
        <v>1.5965000000000003</v>
      </c>
      <c r="X845" s="131">
        <f t="shared" si="238"/>
        <v>7.9825000000000007E-2</v>
      </c>
      <c r="Z845" s="112"/>
    </row>
    <row r="846" spans="1:26">
      <c r="A846" s="129"/>
      <c r="B846" s="472" t="s">
        <v>146</v>
      </c>
      <c r="C846" s="530">
        <v>0.96618357487922713</v>
      </c>
      <c r="D846" s="530">
        <v>0.93351070036640305</v>
      </c>
      <c r="E846" s="530">
        <v>0.90194270566802237</v>
      </c>
      <c r="F846" s="530">
        <v>0.87144222769857238</v>
      </c>
      <c r="G846" s="530">
        <v>0.84197316685852419</v>
      </c>
      <c r="H846" s="530">
        <v>0.81350064430775282</v>
      </c>
      <c r="I846" s="530">
        <v>0.78599096068381913</v>
      </c>
      <c r="J846" s="530">
        <v>0.75941155621625056</v>
      </c>
      <c r="K846" s="530">
        <v>0.73373097218961414</v>
      </c>
      <c r="L846" s="530">
        <v>0.70891881370977217</v>
      </c>
      <c r="M846" s="530">
        <v>0.68494571372924851</v>
      </c>
      <c r="N846" s="530">
        <v>0.66178329828912896</v>
      </c>
      <c r="O846" s="530">
        <v>0.63940415293635666</v>
      </c>
      <c r="P846" s="530">
        <v>0.61778179027667302</v>
      </c>
      <c r="Q846" s="530">
        <v>0.59689061862480497</v>
      </c>
      <c r="R846" s="530">
        <v>0.57670591171478747</v>
      </c>
      <c r="S846" s="530">
        <v>0.55720377943457733</v>
      </c>
      <c r="T846" s="530">
        <v>0.53836113955031628</v>
      </c>
      <c r="U846" s="530">
        <v>0.52015569038677911</v>
      </c>
      <c r="V846" s="530">
        <v>0.50256588443167061</v>
      </c>
      <c r="W846" s="543"/>
      <c r="X846" s="531"/>
    </row>
    <row r="847" spans="1:26">
      <c r="A847" s="135"/>
      <c r="B847" s="568" t="s">
        <v>1069</v>
      </c>
      <c r="C847" s="136">
        <f t="shared" ref="C847:V847" si="239">C846*C845</f>
        <v>7.7125603864734299E-2</v>
      </c>
      <c r="D847" s="136">
        <f t="shared" si="239"/>
        <v>7.4517491656748119E-2</v>
      </c>
      <c r="E847" s="136">
        <f t="shared" si="239"/>
        <v>7.1997576479949879E-2</v>
      </c>
      <c r="F847" s="136">
        <f t="shared" si="239"/>
        <v>6.9562875826038539E-2</v>
      </c>
      <c r="G847" s="136">
        <f t="shared" si="239"/>
        <v>6.7210508044481684E-2</v>
      </c>
      <c r="H847" s="136">
        <f t="shared" si="239"/>
        <v>6.4937688931866369E-2</v>
      </c>
      <c r="I847" s="136">
        <f t="shared" si="239"/>
        <v>6.2741728436585861E-2</v>
      </c>
      <c r="J847" s="136">
        <f t="shared" si="239"/>
        <v>6.0620027474962195E-2</v>
      </c>
      <c r="K847" s="136">
        <f t="shared" si="239"/>
        <v>5.8570074855035945E-2</v>
      </c>
      <c r="L847" s="136">
        <f t="shared" si="239"/>
        <v>5.6589444304382557E-2</v>
      </c>
      <c r="M847" s="136">
        <f t="shared" si="239"/>
        <v>5.4675791598437259E-2</v>
      </c>
      <c r="N847" s="136">
        <f t="shared" si="239"/>
        <v>5.2826851785929718E-2</v>
      </c>
      <c r="O847" s="136">
        <f t="shared" si="239"/>
        <v>5.1040436508144667E-2</v>
      </c>
      <c r="P847" s="136">
        <f t="shared" si="239"/>
        <v>4.9314431408835416E-2</v>
      </c>
      <c r="Q847" s="136">
        <f t="shared" si="239"/>
        <v>4.7646793631725054E-2</v>
      </c>
      <c r="R847" s="136">
        <f t="shared" si="239"/>
        <v>4.6035549402632908E-2</v>
      </c>
      <c r="S847" s="136">
        <f t="shared" si="239"/>
        <v>4.4478791693365133E-2</v>
      </c>
      <c r="T847" s="136">
        <f t="shared" si="239"/>
        <v>4.2974677964603997E-2</v>
      </c>
      <c r="U847" s="136">
        <f t="shared" si="239"/>
        <v>4.1521427985124641E-2</v>
      </c>
      <c r="V847" s="136">
        <f t="shared" si="239"/>
        <v>4.0117321724758105E-2</v>
      </c>
      <c r="W847" s="564">
        <f>SUM(C847:V847)</f>
        <v>1.1345050935783425</v>
      </c>
      <c r="X847" s="137"/>
    </row>
    <row r="848" spans="1:26">
      <c r="A848" s="129" t="s">
        <v>386</v>
      </c>
      <c r="B848" s="138"/>
      <c r="C848" s="132"/>
      <c r="D848" s="132"/>
      <c r="E848" s="132"/>
      <c r="F848" s="132"/>
      <c r="G848" s="132"/>
      <c r="H848" s="132"/>
      <c r="I848" s="132"/>
      <c r="J848" s="132"/>
      <c r="K848" s="132"/>
      <c r="L848" s="132"/>
      <c r="M848" s="132"/>
      <c r="N848" s="132"/>
      <c r="O848" s="132"/>
      <c r="P848" s="132"/>
      <c r="Q848" s="132"/>
      <c r="R848" s="132"/>
      <c r="S848" s="132"/>
      <c r="T848" s="132"/>
      <c r="U848" s="132"/>
      <c r="V848" s="132"/>
      <c r="W848" s="544"/>
      <c r="X848" s="131"/>
    </row>
    <row r="849" spans="1:26">
      <c r="A849" s="70" t="s">
        <v>951</v>
      </c>
      <c r="B849" s="138"/>
      <c r="C849" s="132"/>
      <c r="D849" s="132"/>
      <c r="E849" s="132"/>
      <c r="F849" s="132"/>
      <c r="G849" s="132"/>
      <c r="H849" s="132"/>
      <c r="I849" s="132"/>
      <c r="J849" s="132"/>
      <c r="K849" s="132"/>
      <c r="L849" s="132"/>
      <c r="M849" s="132"/>
      <c r="N849" s="132"/>
      <c r="O849" s="132"/>
      <c r="P849" s="132"/>
      <c r="Q849" s="132"/>
      <c r="R849" s="132"/>
      <c r="S849" s="132"/>
      <c r="T849" s="132"/>
      <c r="U849" s="132"/>
      <c r="V849" s="132"/>
      <c r="W849" s="544"/>
      <c r="X849" s="131"/>
    </row>
    <row r="850" spans="1:26">
      <c r="A850" s="126"/>
      <c r="B850" s="134" t="s">
        <v>207</v>
      </c>
      <c r="C850" s="527">
        <f>'27. rMCZ specific costs'!R132</f>
        <v>0</v>
      </c>
      <c r="D850" s="527">
        <v>0</v>
      </c>
      <c r="E850" s="527">
        <v>0</v>
      </c>
      <c r="F850" s="527">
        <v>0</v>
      </c>
      <c r="G850" s="527">
        <v>0</v>
      </c>
      <c r="H850" s="527">
        <v>0</v>
      </c>
      <c r="I850" s="527">
        <v>0</v>
      </c>
      <c r="J850" s="527">
        <v>0</v>
      </c>
      <c r="K850" s="527">
        <v>0</v>
      </c>
      <c r="L850" s="527">
        <v>0</v>
      </c>
      <c r="M850" s="527">
        <v>0</v>
      </c>
      <c r="N850" s="527">
        <v>0</v>
      </c>
      <c r="O850" s="527">
        <v>0</v>
      </c>
      <c r="P850" s="527">
        <v>0</v>
      </c>
      <c r="Q850" s="527">
        <v>0</v>
      </c>
      <c r="R850" s="527">
        <v>0</v>
      </c>
      <c r="S850" s="527">
        <v>0</v>
      </c>
      <c r="T850" s="527">
        <v>0</v>
      </c>
      <c r="U850" s="527">
        <v>0</v>
      </c>
      <c r="V850" s="527">
        <v>0</v>
      </c>
      <c r="W850" s="543">
        <f>SUM(C850:V850)</f>
        <v>0</v>
      </c>
      <c r="X850" s="528">
        <f>W850/20</f>
        <v>0</v>
      </c>
    </row>
    <row r="851" spans="1:26">
      <c r="A851" s="126"/>
      <c r="B851" s="134" t="s">
        <v>208</v>
      </c>
      <c r="C851" s="527">
        <f>'27. rMCZ specific costs'!$S$132</f>
        <v>7.9824999999999993E-2</v>
      </c>
      <c r="D851" s="527">
        <f>'27. rMCZ specific costs'!$S$132</f>
        <v>7.9824999999999993E-2</v>
      </c>
      <c r="E851" s="527">
        <f>'27. rMCZ specific costs'!$S$132</f>
        <v>7.9824999999999993E-2</v>
      </c>
      <c r="F851" s="527">
        <f>'27. rMCZ specific costs'!$S$132</f>
        <v>7.9824999999999993E-2</v>
      </c>
      <c r="G851" s="527">
        <f>'27. rMCZ specific costs'!$S$132</f>
        <v>7.9824999999999993E-2</v>
      </c>
      <c r="H851" s="527">
        <f>'27. rMCZ specific costs'!$S$132</f>
        <v>7.9824999999999993E-2</v>
      </c>
      <c r="I851" s="527">
        <f>'27. rMCZ specific costs'!$S$132</f>
        <v>7.9824999999999993E-2</v>
      </c>
      <c r="J851" s="527">
        <f>'27. rMCZ specific costs'!$S$132</f>
        <v>7.9824999999999993E-2</v>
      </c>
      <c r="K851" s="527">
        <f>'27. rMCZ specific costs'!$S$132</f>
        <v>7.9824999999999993E-2</v>
      </c>
      <c r="L851" s="527">
        <f>'27. rMCZ specific costs'!$S$132</f>
        <v>7.9824999999999993E-2</v>
      </c>
      <c r="M851" s="527">
        <f>'27. rMCZ specific costs'!$S$132</f>
        <v>7.9824999999999993E-2</v>
      </c>
      <c r="N851" s="527">
        <f>'27. rMCZ specific costs'!$S$132</f>
        <v>7.9824999999999993E-2</v>
      </c>
      <c r="O851" s="527">
        <f>'27. rMCZ specific costs'!$S$132</f>
        <v>7.9824999999999993E-2</v>
      </c>
      <c r="P851" s="527">
        <f>'27. rMCZ specific costs'!$S$132</f>
        <v>7.9824999999999993E-2</v>
      </c>
      <c r="Q851" s="527">
        <f>'27. rMCZ specific costs'!$S$132</f>
        <v>7.9824999999999993E-2</v>
      </c>
      <c r="R851" s="527">
        <f>'27. rMCZ specific costs'!$S$132</f>
        <v>7.9824999999999993E-2</v>
      </c>
      <c r="S851" s="527">
        <f>'27. rMCZ specific costs'!$S$132</f>
        <v>7.9824999999999993E-2</v>
      </c>
      <c r="T851" s="527">
        <f>'27. rMCZ specific costs'!$S$132</f>
        <v>7.9824999999999993E-2</v>
      </c>
      <c r="U851" s="527">
        <f>'27. rMCZ specific costs'!$S$132</f>
        <v>7.9824999999999993E-2</v>
      </c>
      <c r="V851" s="527">
        <f>'27. rMCZ specific costs'!$S$132</f>
        <v>7.9824999999999993E-2</v>
      </c>
      <c r="W851" s="543">
        <f>SUM(C851:V851)</f>
        <v>1.5965000000000003</v>
      </c>
      <c r="X851" s="528">
        <f>W851/20</f>
        <v>7.9825000000000007E-2</v>
      </c>
    </row>
    <row r="852" spans="1:26" s="55" customFormat="1">
      <c r="A852" s="126"/>
      <c r="B852" s="567" t="s">
        <v>144</v>
      </c>
      <c r="C852" s="549">
        <f t="shared" ref="C852:X852" si="240">SUM(C850:C851)</f>
        <v>7.9824999999999993E-2</v>
      </c>
      <c r="D852" s="549">
        <f t="shared" si="240"/>
        <v>7.9824999999999993E-2</v>
      </c>
      <c r="E852" s="549">
        <f t="shared" si="240"/>
        <v>7.9824999999999993E-2</v>
      </c>
      <c r="F852" s="549">
        <f t="shared" si="240"/>
        <v>7.9824999999999993E-2</v>
      </c>
      <c r="G852" s="549">
        <f t="shared" si="240"/>
        <v>7.9824999999999993E-2</v>
      </c>
      <c r="H852" s="549">
        <f t="shared" si="240"/>
        <v>7.9824999999999993E-2</v>
      </c>
      <c r="I852" s="549">
        <f t="shared" si="240"/>
        <v>7.9824999999999993E-2</v>
      </c>
      <c r="J852" s="549">
        <f t="shared" si="240"/>
        <v>7.9824999999999993E-2</v>
      </c>
      <c r="K852" s="549">
        <f t="shared" si="240"/>
        <v>7.9824999999999993E-2</v>
      </c>
      <c r="L852" s="549">
        <f t="shared" si="240"/>
        <v>7.9824999999999993E-2</v>
      </c>
      <c r="M852" s="549">
        <f t="shared" si="240"/>
        <v>7.9824999999999993E-2</v>
      </c>
      <c r="N852" s="549">
        <f t="shared" si="240"/>
        <v>7.9824999999999993E-2</v>
      </c>
      <c r="O852" s="549">
        <f t="shared" si="240"/>
        <v>7.9824999999999993E-2</v>
      </c>
      <c r="P852" s="549">
        <f t="shared" si="240"/>
        <v>7.9824999999999993E-2</v>
      </c>
      <c r="Q852" s="549">
        <f t="shared" si="240"/>
        <v>7.9824999999999993E-2</v>
      </c>
      <c r="R852" s="549">
        <f t="shared" si="240"/>
        <v>7.9824999999999993E-2</v>
      </c>
      <c r="S852" s="549">
        <f t="shared" si="240"/>
        <v>7.9824999999999993E-2</v>
      </c>
      <c r="T852" s="549">
        <f t="shared" si="240"/>
        <v>7.9824999999999993E-2</v>
      </c>
      <c r="U852" s="549">
        <f t="shared" si="240"/>
        <v>7.9824999999999993E-2</v>
      </c>
      <c r="V852" s="549">
        <f t="shared" si="240"/>
        <v>7.9824999999999993E-2</v>
      </c>
      <c r="W852" s="544">
        <f t="shared" si="240"/>
        <v>1.5965000000000003</v>
      </c>
      <c r="X852" s="131">
        <f t="shared" si="240"/>
        <v>7.9825000000000007E-2</v>
      </c>
      <c r="Z852" s="112"/>
    </row>
    <row r="853" spans="1:26">
      <c r="A853" s="129"/>
      <c r="B853" s="472" t="s">
        <v>146</v>
      </c>
      <c r="C853" s="530">
        <v>0.96618357487922713</v>
      </c>
      <c r="D853" s="530">
        <v>0.93351070036640305</v>
      </c>
      <c r="E853" s="530">
        <v>0.90194270566802237</v>
      </c>
      <c r="F853" s="530">
        <v>0.87144222769857238</v>
      </c>
      <c r="G853" s="530">
        <v>0.84197316685852419</v>
      </c>
      <c r="H853" s="530">
        <v>0.81350064430775282</v>
      </c>
      <c r="I853" s="530">
        <v>0.78599096068381913</v>
      </c>
      <c r="J853" s="530">
        <v>0.75941155621625056</v>
      </c>
      <c r="K853" s="530">
        <v>0.73373097218961414</v>
      </c>
      <c r="L853" s="530">
        <v>0.70891881370977217</v>
      </c>
      <c r="M853" s="530">
        <v>0.68494571372924851</v>
      </c>
      <c r="N853" s="530">
        <v>0.66178329828912896</v>
      </c>
      <c r="O853" s="530">
        <v>0.63940415293635666</v>
      </c>
      <c r="P853" s="530">
        <v>0.61778179027667302</v>
      </c>
      <c r="Q853" s="530">
        <v>0.59689061862480497</v>
      </c>
      <c r="R853" s="530">
        <v>0.57670591171478747</v>
      </c>
      <c r="S853" s="530">
        <v>0.55720377943457733</v>
      </c>
      <c r="T853" s="530">
        <v>0.53836113955031628</v>
      </c>
      <c r="U853" s="530">
        <v>0.52015569038677911</v>
      </c>
      <c r="V853" s="530">
        <v>0.50256588443167061</v>
      </c>
      <c r="W853" s="543"/>
      <c r="X853" s="531"/>
    </row>
    <row r="854" spans="1:26">
      <c r="A854" s="135"/>
      <c r="B854" s="568" t="s">
        <v>1069</v>
      </c>
      <c r="C854" s="136">
        <f t="shared" ref="C854:V854" si="241">C853*C852</f>
        <v>7.7125603864734299E-2</v>
      </c>
      <c r="D854" s="136">
        <f t="shared" si="241"/>
        <v>7.4517491656748119E-2</v>
      </c>
      <c r="E854" s="136">
        <f t="shared" si="241"/>
        <v>7.1997576479949879E-2</v>
      </c>
      <c r="F854" s="136">
        <f t="shared" si="241"/>
        <v>6.9562875826038539E-2</v>
      </c>
      <c r="G854" s="136">
        <f t="shared" si="241"/>
        <v>6.7210508044481684E-2</v>
      </c>
      <c r="H854" s="136">
        <f t="shared" si="241"/>
        <v>6.4937688931866369E-2</v>
      </c>
      <c r="I854" s="136">
        <f t="shared" si="241"/>
        <v>6.2741728436585861E-2</v>
      </c>
      <c r="J854" s="136">
        <f t="shared" si="241"/>
        <v>6.0620027474962195E-2</v>
      </c>
      <c r="K854" s="136">
        <f t="shared" si="241"/>
        <v>5.8570074855035945E-2</v>
      </c>
      <c r="L854" s="136">
        <f t="shared" si="241"/>
        <v>5.6589444304382557E-2</v>
      </c>
      <c r="M854" s="136">
        <f t="shared" si="241"/>
        <v>5.4675791598437259E-2</v>
      </c>
      <c r="N854" s="136">
        <f t="shared" si="241"/>
        <v>5.2826851785929718E-2</v>
      </c>
      <c r="O854" s="136">
        <f t="shared" si="241"/>
        <v>5.1040436508144667E-2</v>
      </c>
      <c r="P854" s="136">
        <f t="shared" si="241"/>
        <v>4.9314431408835416E-2</v>
      </c>
      <c r="Q854" s="136">
        <f t="shared" si="241"/>
        <v>4.7646793631725054E-2</v>
      </c>
      <c r="R854" s="136">
        <f t="shared" si="241"/>
        <v>4.6035549402632908E-2</v>
      </c>
      <c r="S854" s="136">
        <f t="shared" si="241"/>
        <v>4.4478791693365133E-2</v>
      </c>
      <c r="T854" s="136">
        <f t="shared" si="241"/>
        <v>4.2974677964603997E-2</v>
      </c>
      <c r="U854" s="136">
        <f t="shared" si="241"/>
        <v>4.1521427985124641E-2</v>
      </c>
      <c r="V854" s="136">
        <f t="shared" si="241"/>
        <v>4.0117321724758105E-2</v>
      </c>
      <c r="W854" s="564">
        <f>SUM(C854:V854)</f>
        <v>1.1345050935783425</v>
      </c>
      <c r="X854" s="137"/>
    </row>
    <row r="855" spans="1:26">
      <c r="A855" s="129" t="s">
        <v>386</v>
      </c>
      <c r="B855" s="138"/>
      <c r="C855" s="132"/>
      <c r="D855" s="132"/>
      <c r="E855" s="132"/>
      <c r="F855" s="132"/>
      <c r="G855" s="132"/>
      <c r="H855" s="132"/>
      <c r="I855" s="132"/>
      <c r="J855" s="132"/>
      <c r="K855" s="132"/>
      <c r="L855" s="132"/>
      <c r="M855" s="132"/>
      <c r="N855" s="132"/>
      <c r="O855" s="132"/>
      <c r="P855" s="132"/>
      <c r="Q855" s="132"/>
      <c r="R855" s="132"/>
      <c r="S855" s="132"/>
      <c r="T855" s="132"/>
      <c r="U855" s="132"/>
      <c r="V855" s="132"/>
      <c r="W855" s="544"/>
      <c r="X855" s="131"/>
    </row>
    <row r="856" spans="1:26">
      <c r="A856" s="70" t="s">
        <v>908</v>
      </c>
      <c r="B856" s="138"/>
      <c r="C856" s="132"/>
      <c r="D856" s="132"/>
      <c r="E856" s="132"/>
      <c r="F856" s="132"/>
      <c r="G856" s="132"/>
      <c r="H856" s="132"/>
      <c r="I856" s="132"/>
      <c r="J856" s="132"/>
      <c r="K856" s="132"/>
      <c r="L856" s="132"/>
      <c r="M856" s="132"/>
      <c r="N856" s="132"/>
      <c r="O856" s="132"/>
      <c r="P856" s="132"/>
      <c r="Q856" s="132"/>
      <c r="R856" s="132"/>
      <c r="S856" s="132"/>
      <c r="T856" s="132"/>
      <c r="U856" s="132"/>
      <c r="V856" s="132"/>
      <c r="W856" s="544"/>
      <c r="X856" s="131"/>
    </row>
    <row r="857" spans="1:26">
      <c r="A857" s="126"/>
      <c r="B857" s="134" t="s">
        <v>207</v>
      </c>
      <c r="C857" s="527">
        <f>'27. rMCZ specific costs'!R133</f>
        <v>0</v>
      </c>
      <c r="D857" s="527">
        <v>0</v>
      </c>
      <c r="E857" s="527">
        <v>0</v>
      </c>
      <c r="F857" s="527">
        <v>0</v>
      </c>
      <c r="G857" s="527">
        <v>0</v>
      </c>
      <c r="H857" s="527">
        <v>0</v>
      </c>
      <c r="I857" s="527">
        <v>0</v>
      </c>
      <c r="J857" s="527">
        <v>0</v>
      </c>
      <c r="K857" s="527">
        <v>0</v>
      </c>
      <c r="L857" s="527">
        <v>0</v>
      </c>
      <c r="M857" s="527">
        <v>0</v>
      </c>
      <c r="N857" s="527">
        <v>0</v>
      </c>
      <c r="O857" s="527">
        <v>0</v>
      </c>
      <c r="P857" s="527">
        <v>0</v>
      </c>
      <c r="Q857" s="527">
        <v>0</v>
      </c>
      <c r="R857" s="527">
        <v>0</v>
      </c>
      <c r="S857" s="527">
        <v>0</v>
      </c>
      <c r="T857" s="527">
        <v>0</v>
      </c>
      <c r="U857" s="527">
        <v>0</v>
      </c>
      <c r="V857" s="527">
        <v>0</v>
      </c>
      <c r="W857" s="543">
        <f>SUM(C857:V857)</f>
        <v>0</v>
      </c>
      <c r="X857" s="528">
        <f>W857/20</f>
        <v>0</v>
      </c>
    </row>
    <row r="858" spans="1:26">
      <c r="A858" s="126"/>
      <c r="B858" s="134" t="s">
        <v>208</v>
      </c>
      <c r="C858" s="527">
        <f>'27. rMCZ specific costs'!$S$133</f>
        <v>7.9824999999999993E-2</v>
      </c>
      <c r="D858" s="527">
        <f>'27. rMCZ specific costs'!$S$133</f>
        <v>7.9824999999999993E-2</v>
      </c>
      <c r="E858" s="527">
        <f>'27. rMCZ specific costs'!$S$133</f>
        <v>7.9824999999999993E-2</v>
      </c>
      <c r="F858" s="527">
        <f>'27. rMCZ specific costs'!$S$133</f>
        <v>7.9824999999999993E-2</v>
      </c>
      <c r="G858" s="527">
        <f>'27. rMCZ specific costs'!$S$133</f>
        <v>7.9824999999999993E-2</v>
      </c>
      <c r="H858" s="527">
        <f>'27. rMCZ specific costs'!$S$133</f>
        <v>7.9824999999999993E-2</v>
      </c>
      <c r="I858" s="527">
        <f>'27. rMCZ specific costs'!$S$133</f>
        <v>7.9824999999999993E-2</v>
      </c>
      <c r="J858" s="527">
        <f>'27. rMCZ specific costs'!$S$133</f>
        <v>7.9824999999999993E-2</v>
      </c>
      <c r="K858" s="527">
        <f>'27. rMCZ specific costs'!$S$133</f>
        <v>7.9824999999999993E-2</v>
      </c>
      <c r="L858" s="527">
        <f>'27. rMCZ specific costs'!$S$133</f>
        <v>7.9824999999999993E-2</v>
      </c>
      <c r="M858" s="527">
        <f>'27. rMCZ specific costs'!$S$133</f>
        <v>7.9824999999999993E-2</v>
      </c>
      <c r="N858" s="527">
        <f>'27. rMCZ specific costs'!$S$133</f>
        <v>7.9824999999999993E-2</v>
      </c>
      <c r="O858" s="527">
        <f>'27. rMCZ specific costs'!$S$133</f>
        <v>7.9824999999999993E-2</v>
      </c>
      <c r="P858" s="527">
        <f>'27. rMCZ specific costs'!$S$133</f>
        <v>7.9824999999999993E-2</v>
      </c>
      <c r="Q858" s="527">
        <f>'27. rMCZ specific costs'!$S$133</f>
        <v>7.9824999999999993E-2</v>
      </c>
      <c r="R858" s="527">
        <f>'27. rMCZ specific costs'!$S$133</f>
        <v>7.9824999999999993E-2</v>
      </c>
      <c r="S858" s="527">
        <f>'27. rMCZ specific costs'!$S$133</f>
        <v>7.9824999999999993E-2</v>
      </c>
      <c r="T858" s="527">
        <f>'27. rMCZ specific costs'!$S$133</f>
        <v>7.9824999999999993E-2</v>
      </c>
      <c r="U858" s="527">
        <f>'27. rMCZ specific costs'!$S$133</f>
        <v>7.9824999999999993E-2</v>
      </c>
      <c r="V858" s="527">
        <f>'27. rMCZ specific costs'!$S$133</f>
        <v>7.9824999999999993E-2</v>
      </c>
      <c r="W858" s="543">
        <f>SUM(C858:V858)</f>
        <v>1.5965000000000003</v>
      </c>
      <c r="X858" s="528">
        <f>W858/20</f>
        <v>7.9825000000000007E-2</v>
      </c>
    </row>
    <row r="859" spans="1:26" s="55" customFormat="1">
      <c r="A859" s="126"/>
      <c r="B859" s="567" t="s">
        <v>144</v>
      </c>
      <c r="C859" s="549">
        <f t="shared" ref="C859:X859" si="242">SUM(C857:C858)</f>
        <v>7.9824999999999993E-2</v>
      </c>
      <c r="D859" s="549">
        <f t="shared" si="242"/>
        <v>7.9824999999999993E-2</v>
      </c>
      <c r="E859" s="549">
        <f t="shared" si="242"/>
        <v>7.9824999999999993E-2</v>
      </c>
      <c r="F859" s="549">
        <f t="shared" si="242"/>
        <v>7.9824999999999993E-2</v>
      </c>
      <c r="G859" s="549">
        <f t="shared" si="242"/>
        <v>7.9824999999999993E-2</v>
      </c>
      <c r="H859" s="549">
        <f t="shared" si="242"/>
        <v>7.9824999999999993E-2</v>
      </c>
      <c r="I859" s="549">
        <f t="shared" si="242"/>
        <v>7.9824999999999993E-2</v>
      </c>
      <c r="J859" s="549">
        <f t="shared" si="242"/>
        <v>7.9824999999999993E-2</v>
      </c>
      <c r="K859" s="549">
        <f t="shared" si="242"/>
        <v>7.9824999999999993E-2</v>
      </c>
      <c r="L859" s="549">
        <f t="shared" si="242"/>
        <v>7.9824999999999993E-2</v>
      </c>
      <c r="M859" s="549">
        <f t="shared" si="242"/>
        <v>7.9824999999999993E-2</v>
      </c>
      <c r="N859" s="549">
        <f t="shared" si="242"/>
        <v>7.9824999999999993E-2</v>
      </c>
      <c r="O859" s="549">
        <f t="shared" si="242"/>
        <v>7.9824999999999993E-2</v>
      </c>
      <c r="P859" s="549">
        <f t="shared" si="242"/>
        <v>7.9824999999999993E-2</v>
      </c>
      <c r="Q859" s="549">
        <f t="shared" si="242"/>
        <v>7.9824999999999993E-2</v>
      </c>
      <c r="R859" s="549">
        <f t="shared" si="242"/>
        <v>7.9824999999999993E-2</v>
      </c>
      <c r="S859" s="549">
        <f t="shared" si="242"/>
        <v>7.9824999999999993E-2</v>
      </c>
      <c r="T859" s="549">
        <f t="shared" si="242"/>
        <v>7.9824999999999993E-2</v>
      </c>
      <c r="U859" s="549">
        <f t="shared" si="242"/>
        <v>7.9824999999999993E-2</v>
      </c>
      <c r="V859" s="549">
        <f t="shared" si="242"/>
        <v>7.9824999999999993E-2</v>
      </c>
      <c r="W859" s="544">
        <f t="shared" si="242"/>
        <v>1.5965000000000003</v>
      </c>
      <c r="X859" s="131">
        <f t="shared" si="242"/>
        <v>7.9825000000000007E-2</v>
      </c>
      <c r="Z859" s="112"/>
    </row>
    <row r="860" spans="1:26">
      <c r="A860" s="129"/>
      <c r="B860" s="472" t="s">
        <v>146</v>
      </c>
      <c r="C860" s="530">
        <v>0.96618357487922713</v>
      </c>
      <c r="D860" s="530">
        <v>0.93351070036640305</v>
      </c>
      <c r="E860" s="530">
        <v>0.90194270566802237</v>
      </c>
      <c r="F860" s="530">
        <v>0.87144222769857238</v>
      </c>
      <c r="G860" s="530">
        <v>0.84197316685852419</v>
      </c>
      <c r="H860" s="530">
        <v>0.81350064430775282</v>
      </c>
      <c r="I860" s="530">
        <v>0.78599096068381913</v>
      </c>
      <c r="J860" s="530">
        <v>0.75941155621625056</v>
      </c>
      <c r="K860" s="530">
        <v>0.73373097218961414</v>
      </c>
      <c r="L860" s="530">
        <v>0.70891881370977217</v>
      </c>
      <c r="M860" s="530">
        <v>0.68494571372924851</v>
      </c>
      <c r="N860" s="530">
        <v>0.66178329828912896</v>
      </c>
      <c r="O860" s="530">
        <v>0.63940415293635666</v>
      </c>
      <c r="P860" s="530">
        <v>0.61778179027667302</v>
      </c>
      <c r="Q860" s="530">
        <v>0.59689061862480497</v>
      </c>
      <c r="R860" s="530">
        <v>0.57670591171478747</v>
      </c>
      <c r="S860" s="530">
        <v>0.55720377943457733</v>
      </c>
      <c r="T860" s="530">
        <v>0.53836113955031628</v>
      </c>
      <c r="U860" s="530">
        <v>0.52015569038677911</v>
      </c>
      <c r="V860" s="530">
        <v>0.50256588443167061</v>
      </c>
      <c r="W860" s="543"/>
      <c r="X860" s="531"/>
    </row>
    <row r="861" spans="1:26">
      <c r="A861" s="135"/>
      <c r="B861" s="568" t="s">
        <v>1069</v>
      </c>
      <c r="C861" s="136">
        <f t="shared" ref="C861:V861" si="243">C860*C859</f>
        <v>7.7125603864734299E-2</v>
      </c>
      <c r="D861" s="136">
        <f t="shared" si="243"/>
        <v>7.4517491656748119E-2</v>
      </c>
      <c r="E861" s="136">
        <f t="shared" si="243"/>
        <v>7.1997576479949879E-2</v>
      </c>
      <c r="F861" s="136">
        <f t="shared" si="243"/>
        <v>6.9562875826038539E-2</v>
      </c>
      <c r="G861" s="136">
        <f t="shared" si="243"/>
        <v>6.7210508044481684E-2</v>
      </c>
      <c r="H861" s="136">
        <f t="shared" si="243"/>
        <v>6.4937688931866369E-2</v>
      </c>
      <c r="I861" s="136">
        <f t="shared" si="243"/>
        <v>6.2741728436585861E-2</v>
      </c>
      <c r="J861" s="136">
        <f t="shared" si="243"/>
        <v>6.0620027474962195E-2</v>
      </c>
      <c r="K861" s="136">
        <f t="shared" si="243"/>
        <v>5.8570074855035945E-2</v>
      </c>
      <c r="L861" s="136">
        <f t="shared" si="243"/>
        <v>5.6589444304382557E-2</v>
      </c>
      <c r="M861" s="136">
        <f t="shared" si="243"/>
        <v>5.4675791598437259E-2</v>
      </c>
      <c r="N861" s="136">
        <f t="shared" si="243"/>
        <v>5.2826851785929718E-2</v>
      </c>
      <c r="O861" s="136">
        <f t="shared" si="243"/>
        <v>5.1040436508144667E-2</v>
      </c>
      <c r="P861" s="136">
        <f t="shared" si="243"/>
        <v>4.9314431408835416E-2</v>
      </c>
      <c r="Q861" s="136">
        <f t="shared" si="243"/>
        <v>4.7646793631725054E-2</v>
      </c>
      <c r="R861" s="136">
        <f t="shared" si="243"/>
        <v>4.6035549402632908E-2</v>
      </c>
      <c r="S861" s="136">
        <f t="shared" si="243"/>
        <v>4.4478791693365133E-2</v>
      </c>
      <c r="T861" s="136">
        <f t="shared" si="243"/>
        <v>4.2974677964603997E-2</v>
      </c>
      <c r="U861" s="136">
        <f t="shared" si="243"/>
        <v>4.1521427985124641E-2</v>
      </c>
      <c r="V861" s="136">
        <f t="shared" si="243"/>
        <v>4.0117321724758105E-2</v>
      </c>
      <c r="W861" s="564">
        <f>SUM(C861:V861)</f>
        <v>1.1345050935783425</v>
      </c>
      <c r="X861" s="137"/>
    </row>
    <row r="862" spans="1:26">
      <c r="A862" s="129" t="s">
        <v>386</v>
      </c>
      <c r="B862" s="138"/>
      <c r="C862" s="132"/>
      <c r="D862" s="132"/>
      <c r="E862" s="132"/>
      <c r="F862" s="132"/>
      <c r="G862" s="132"/>
      <c r="H862" s="132"/>
      <c r="I862" s="132"/>
      <c r="J862" s="132"/>
      <c r="K862" s="132"/>
      <c r="L862" s="132"/>
      <c r="M862" s="132"/>
      <c r="N862" s="132"/>
      <c r="O862" s="132"/>
      <c r="P862" s="132"/>
      <c r="Q862" s="132"/>
      <c r="R862" s="132"/>
      <c r="S862" s="132"/>
      <c r="T862" s="132"/>
      <c r="U862" s="132"/>
      <c r="V862" s="132"/>
      <c r="W862" s="544"/>
      <c r="X862" s="131"/>
    </row>
    <row r="863" spans="1:26">
      <c r="A863" s="70" t="s">
        <v>952</v>
      </c>
      <c r="B863" s="138"/>
      <c r="C863" s="132"/>
      <c r="D863" s="132"/>
      <c r="E863" s="132"/>
      <c r="F863" s="132"/>
      <c r="G863" s="132"/>
      <c r="H863" s="132"/>
      <c r="I863" s="132"/>
      <c r="J863" s="132"/>
      <c r="K863" s="132"/>
      <c r="L863" s="132"/>
      <c r="M863" s="132"/>
      <c r="N863" s="132"/>
      <c r="O863" s="132"/>
      <c r="P863" s="132"/>
      <c r="Q863" s="132"/>
      <c r="R863" s="132"/>
      <c r="S863" s="132"/>
      <c r="T863" s="132"/>
      <c r="U863" s="132"/>
      <c r="V863" s="132"/>
      <c r="W863" s="544"/>
      <c r="X863" s="131"/>
    </row>
    <row r="864" spans="1:26">
      <c r="A864" s="126"/>
      <c r="B864" s="134" t="s">
        <v>207</v>
      </c>
      <c r="C864" s="527">
        <f>'27. rMCZ specific costs'!R134</f>
        <v>7.4999999999999997E-3</v>
      </c>
      <c r="D864" s="527">
        <v>0</v>
      </c>
      <c r="E864" s="527">
        <v>0</v>
      </c>
      <c r="F864" s="527">
        <v>0</v>
      </c>
      <c r="G864" s="527">
        <v>0</v>
      </c>
      <c r="H864" s="527">
        <v>0</v>
      </c>
      <c r="I864" s="527">
        <v>0</v>
      </c>
      <c r="J864" s="527">
        <v>0</v>
      </c>
      <c r="K864" s="527">
        <v>0</v>
      </c>
      <c r="L864" s="527">
        <v>0</v>
      </c>
      <c r="M864" s="527">
        <v>0</v>
      </c>
      <c r="N864" s="527">
        <v>0</v>
      </c>
      <c r="O864" s="527">
        <v>0</v>
      </c>
      <c r="P864" s="527">
        <v>0</v>
      </c>
      <c r="Q864" s="527">
        <v>0</v>
      </c>
      <c r="R864" s="527">
        <v>0</v>
      </c>
      <c r="S864" s="527">
        <v>0</v>
      </c>
      <c r="T864" s="527">
        <v>0</v>
      </c>
      <c r="U864" s="527">
        <v>0</v>
      </c>
      <c r="V864" s="527">
        <v>0</v>
      </c>
      <c r="W864" s="543">
        <f>SUM(C864:V864)</f>
        <v>7.4999999999999997E-3</v>
      </c>
      <c r="X864" s="528">
        <f>W864/20</f>
        <v>3.7500000000000001E-4</v>
      </c>
    </row>
    <row r="865" spans="1:26">
      <c r="A865" s="126"/>
      <c r="B865" s="134" t="s">
        <v>208</v>
      </c>
      <c r="C865" s="527">
        <f>'27. rMCZ specific costs'!$S$134</f>
        <v>0.106825</v>
      </c>
      <c r="D865" s="527">
        <f>'27. rMCZ specific costs'!$S$134</f>
        <v>0.106825</v>
      </c>
      <c r="E865" s="527">
        <f>'27. rMCZ specific costs'!$S$134</f>
        <v>0.106825</v>
      </c>
      <c r="F865" s="527">
        <f>'27. rMCZ specific costs'!$S$134</f>
        <v>0.106825</v>
      </c>
      <c r="G865" s="527">
        <f>'27. rMCZ specific costs'!$S$134</f>
        <v>0.106825</v>
      </c>
      <c r="H865" s="527">
        <f>'27. rMCZ specific costs'!$S$134</f>
        <v>0.106825</v>
      </c>
      <c r="I865" s="527">
        <f>'27. rMCZ specific costs'!$S$134</f>
        <v>0.106825</v>
      </c>
      <c r="J865" s="527">
        <f>'27. rMCZ specific costs'!$S$134</f>
        <v>0.106825</v>
      </c>
      <c r="K865" s="527">
        <f>'27. rMCZ specific costs'!$S$134</f>
        <v>0.106825</v>
      </c>
      <c r="L865" s="527">
        <f>'27. rMCZ specific costs'!$S$134</f>
        <v>0.106825</v>
      </c>
      <c r="M865" s="527">
        <f>'27. rMCZ specific costs'!$S$134</f>
        <v>0.106825</v>
      </c>
      <c r="N865" s="527">
        <f>'27. rMCZ specific costs'!$S$134</f>
        <v>0.106825</v>
      </c>
      <c r="O865" s="527">
        <f>'27. rMCZ specific costs'!$S$134</f>
        <v>0.106825</v>
      </c>
      <c r="P865" s="527">
        <f>'27. rMCZ specific costs'!$S$134</f>
        <v>0.106825</v>
      </c>
      <c r="Q865" s="527">
        <f>'27. rMCZ specific costs'!$S$134</f>
        <v>0.106825</v>
      </c>
      <c r="R865" s="527">
        <f>'27. rMCZ specific costs'!$S$134</f>
        <v>0.106825</v>
      </c>
      <c r="S865" s="527">
        <f>'27. rMCZ specific costs'!$S$134</f>
        <v>0.106825</v>
      </c>
      <c r="T865" s="527">
        <f>'27. rMCZ specific costs'!$S$134</f>
        <v>0.106825</v>
      </c>
      <c r="U865" s="527">
        <f>'27. rMCZ specific costs'!$S$134</f>
        <v>0.106825</v>
      </c>
      <c r="V865" s="527">
        <f>'27. rMCZ specific costs'!$S$134</f>
        <v>0.106825</v>
      </c>
      <c r="W865" s="543">
        <f>SUM(C865:V865)</f>
        <v>2.1364999999999994</v>
      </c>
      <c r="X865" s="528">
        <f>W865/20</f>
        <v>0.10682499999999998</v>
      </c>
    </row>
    <row r="866" spans="1:26" s="55" customFormat="1">
      <c r="A866" s="126"/>
      <c r="B866" s="567" t="s">
        <v>144</v>
      </c>
      <c r="C866" s="549">
        <f t="shared" ref="C866:X866" si="244">SUM(C864:C865)</f>
        <v>0.11432500000000001</v>
      </c>
      <c r="D866" s="549">
        <f t="shared" si="244"/>
        <v>0.106825</v>
      </c>
      <c r="E866" s="549">
        <f t="shared" si="244"/>
        <v>0.106825</v>
      </c>
      <c r="F866" s="549">
        <f t="shared" si="244"/>
        <v>0.106825</v>
      </c>
      <c r="G866" s="549">
        <f t="shared" si="244"/>
        <v>0.106825</v>
      </c>
      <c r="H866" s="549">
        <f t="shared" si="244"/>
        <v>0.106825</v>
      </c>
      <c r="I866" s="549">
        <f t="shared" si="244"/>
        <v>0.106825</v>
      </c>
      <c r="J866" s="549">
        <f t="shared" si="244"/>
        <v>0.106825</v>
      </c>
      <c r="K866" s="549">
        <f t="shared" si="244"/>
        <v>0.106825</v>
      </c>
      <c r="L866" s="549">
        <f t="shared" si="244"/>
        <v>0.106825</v>
      </c>
      <c r="M866" s="549">
        <f t="shared" si="244"/>
        <v>0.106825</v>
      </c>
      <c r="N866" s="549">
        <f t="shared" si="244"/>
        <v>0.106825</v>
      </c>
      <c r="O866" s="549">
        <f t="shared" si="244"/>
        <v>0.106825</v>
      </c>
      <c r="P866" s="549">
        <f t="shared" si="244"/>
        <v>0.106825</v>
      </c>
      <c r="Q866" s="549">
        <f t="shared" si="244"/>
        <v>0.106825</v>
      </c>
      <c r="R866" s="549">
        <f t="shared" si="244"/>
        <v>0.106825</v>
      </c>
      <c r="S866" s="549">
        <f t="shared" si="244"/>
        <v>0.106825</v>
      </c>
      <c r="T866" s="549">
        <f t="shared" si="244"/>
        <v>0.106825</v>
      </c>
      <c r="U866" s="549">
        <f t="shared" si="244"/>
        <v>0.106825</v>
      </c>
      <c r="V866" s="549">
        <f t="shared" si="244"/>
        <v>0.106825</v>
      </c>
      <c r="W866" s="544">
        <f t="shared" si="244"/>
        <v>2.1439999999999992</v>
      </c>
      <c r="X866" s="131">
        <f t="shared" si="244"/>
        <v>0.10719999999999998</v>
      </c>
      <c r="Z866" s="112"/>
    </row>
    <row r="867" spans="1:26">
      <c r="A867" s="129"/>
      <c r="B867" s="472" t="s">
        <v>146</v>
      </c>
      <c r="C867" s="530">
        <v>0.96618357487922713</v>
      </c>
      <c r="D867" s="530">
        <v>0.93351070036640305</v>
      </c>
      <c r="E867" s="530">
        <v>0.90194270566802237</v>
      </c>
      <c r="F867" s="530">
        <v>0.87144222769857238</v>
      </c>
      <c r="G867" s="530">
        <v>0.84197316685852419</v>
      </c>
      <c r="H867" s="530">
        <v>0.81350064430775282</v>
      </c>
      <c r="I867" s="530">
        <v>0.78599096068381913</v>
      </c>
      <c r="J867" s="530">
        <v>0.75941155621625056</v>
      </c>
      <c r="K867" s="530">
        <v>0.73373097218961414</v>
      </c>
      <c r="L867" s="530">
        <v>0.70891881370977217</v>
      </c>
      <c r="M867" s="530">
        <v>0.68494571372924851</v>
      </c>
      <c r="N867" s="530">
        <v>0.66178329828912896</v>
      </c>
      <c r="O867" s="530">
        <v>0.63940415293635666</v>
      </c>
      <c r="P867" s="530">
        <v>0.61778179027667302</v>
      </c>
      <c r="Q867" s="530">
        <v>0.59689061862480497</v>
      </c>
      <c r="R867" s="530">
        <v>0.57670591171478747</v>
      </c>
      <c r="S867" s="530">
        <v>0.55720377943457733</v>
      </c>
      <c r="T867" s="530">
        <v>0.53836113955031628</v>
      </c>
      <c r="U867" s="530">
        <v>0.52015569038677911</v>
      </c>
      <c r="V867" s="530">
        <v>0.50256588443167061</v>
      </c>
      <c r="W867" s="543"/>
      <c r="X867" s="531"/>
    </row>
    <row r="868" spans="1:26">
      <c r="A868" s="135"/>
      <c r="B868" s="568" t="s">
        <v>1069</v>
      </c>
      <c r="C868" s="136">
        <f t="shared" ref="C868:V868" si="245">C867*C866</f>
        <v>0.11045893719806765</v>
      </c>
      <c r="D868" s="136">
        <f t="shared" si="245"/>
        <v>9.9722280566641008E-2</v>
      </c>
      <c r="E868" s="136">
        <f t="shared" si="245"/>
        <v>9.6350029532986492E-2</v>
      </c>
      <c r="F868" s="136">
        <f t="shared" si="245"/>
        <v>9.3091815973899997E-2</v>
      </c>
      <c r="G868" s="136">
        <f t="shared" si="245"/>
        <v>8.9943783549661843E-2</v>
      </c>
      <c r="H868" s="136">
        <f t="shared" si="245"/>
        <v>8.6902206328175691E-2</v>
      </c>
      <c r="I868" s="136">
        <f t="shared" si="245"/>
        <v>8.3963484375048983E-2</v>
      </c>
      <c r="J868" s="136">
        <f t="shared" si="245"/>
        <v>8.1124139492800965E-2</v>
      </c>
      <c r="K868" s="136">
        <f t="shared" si="245"/>
        <v>7.8380811104155526E-2</v>
      </c>
      <c r="L868" s="136">
        <f t="shared" si="245"/>
        <v>7.5730252274546411E-2</v>
      </c>
      <c r="M868" s="136">
        <f t="shared" si="245"/>
        <v>7.3169325869126972E-2</v>
      </c>
      <c r="N868" s="136">
        <f t="shared" si="245"/>
        <v>7.0695000839736205E-2</v>
      </c>
      <c r="O868" s="136">
        <f t="shared" si="245"/>
        <v>6.8304348637426307E-2</v>
      </c>
      <c r="P868" s="136">
        <f t="shared" si="245"/>
        <v>6.5994539746305592E-2</v>
      </c>
      <c r="Q868" s="136">
        <f t="shared" si="245"/>
        <v>6.3762840334594797E-2</v>
      </c>
      <c r="R868" s="136">
        <f t="shared" si="245"/>
        <v>6.1606609018932175E-2</v>
      </c>
      <c r="S868" s="136">
        <f t="shared" si="245"/>
        <v>5.9523293738098726E-2</v>
      </c>
      <c r="T868" s="136">
        <f t="shared" si="245"/>
        <v>5.7510428732462537E-2</v>
      </c>
      <c r="U868" s="136">
        <f t="shared" si="245"/>
        <v>5.5565631625567678E-2</v>
      </c>
      <c r="V868" s="136">
        <f t="shared" si="245"/>
        <v>5.3686600604413215E-2</v>
      </c>
      <c r="W868" s="564">
        <f>SUM(C868:V868)</f>
        <v>1.5254863595426489</v>
      </c>
      <c r="X868" s="137"/>
    </row>
    <row r="869" spans="1:26">
      <c r="A869" s="129" t="s">
        <v>386</v>
      </c>
      <c r="B869" s="138"/>
      <c r="C869" s="132"/>
      <c r="D869" s="132"/>
      <c r="E869" s="132"/>
      <c r="F869" s="132"/>
      <c r="G869" s="132"/>
      <c r="H869" s="132"/>
      <c r="I869" s="132"/>
      <c r="J869" s="132"/>
      <c r="K869" s="132"/>
      <c r="L869" s="132"/>
      <c r="M869" s="132"/>
      <c r="N869" s="132"/>
      <c r="O869" s="132"/>
      <c r="P869" s="132"/>
      <c r="Q869" s="132"/>
      <c r="R869" s="132"/>
      <c r="S869" s="132"/>
      <c r="T869" s="132"/>
      <c r="U869" s="132"/>
      <c r="V869" s="132"/>
      <c r="W869" s="544"/>
      <c r="X869" s="131"/>
    </row>
    <row r="870" spans="1:26">
      <c r="A870" s="72" t="s">
        <v>792</v>
      </c>
      <c r="B870" s="138"/>
      <c r="C870" s="132"/>
      <c r="D870" s="132"/>
      <c r="E870" s="132"/>
      <c r="F870" s="132"/>
      <c r="G870" s="132"/>
      <c r="H870" s="132"/>
      <c r="I870" s="132"/>
      <c r="J870" s="132"/>
      <c r="K870" s="132"/>
      <c r="L870" s="132"/>
      <c r="M870" s="132"/>
      <c r="N870" s="132"/>
      <c r="O870" s="132"/>
      <c r="P870" s="132"/>
      <c r="Q870" s="132"/>
      <c r="R870" s="132"/>
      <c r="S870" s="132"/>
      <c r="T870" s="132"/>
      <c r="U870" s="132"/>
      <c r="V870" s="132"/>
      <c r="W870" s="544"/>
      <c r="X870" s="131"/>
    </row>
    <row r="871" spans="1:26">
      <c r="A871" s="126"/>
      <c r="B871" s="134" t="s">
        <v>207</v>
      </c>
      <c r="C871" s="527">
        <f>'27. rMCZ specific costs'!R135</f>
        <v>0</v>
      </c>
      <c r="D871" s="527">
        <v>0</v>
      </c>
      <c r="E871" s="527">
        <v>0</v>
      </c>
      <c r="F871" s="527">
        <v>0</v>
      </c>
      <c r="G871" s="527">
        <v>0</v>
      </c>
      <c r="H871" s="527">
        <v>0</v>
      </c>
      <c r="I871" s="527">
        <v>0</v>
      </c>
      <c r="J871" s="527">
        <v>0</v>
      </c>
      <c r="K871" s="527">
        <v>0</v>
      </c>
      <c r="L871" s="527">
        <v>0</v>
      </c>
      <c r="M871" s="527">
        <v>0</v>
      </c>
      <c r="N871" s="527">
        <v>0</v>
      </c>
      <c r="O871" s="527">
        <v>0</v>
      </c>
      <c r="P871" s="527">
        <v>0</v>
      </c>
      <c r="Q871" s="527">
        <v>0</v>
      </c>
      <c r="R871" s="527">
        <v>0</v>
      </c>
      <c r="S871" s="527">
        <v>0</v>
      </c>
      <c r="T871" s="527">
        <v>0</v>
      </c>
      <c r="U871" s="527">
        <v>0</v>
      </c>
      <c r="V871" s="527">
        <v>0</v>
      </c>
      <c r="W871" s="543">
        <f>SUM(C871:V871)</f>
        <v>0</v>
      </c>
      <c r="X871" s="528">
        <f>W871/20</f>
        <v>0</v>
      </c>
    </row>
    <row r="872" spans="1:26">
      <c r="A872" s="126"/>
      <c r="B872" s="134" t="s">
        <v>208</v>
      </c>
      <c r="C872" s="527">
        <f>'27. rMCZ specific costs'!$S$135</f>
        <v>7.9824999999999993E-2</v>
      </c>
      <c r="D872" s="527">
        <f>'27. rMCZ specific costs'!$S$135</f>
        <v>7.9824999999999993E-2</v>
      </c>
      <c r="E872" s="527">
        <f>'27. rMCZ specific costs'!$S$135</f>
        <v>7.9824999999999993E-2</v>
      </c>
      <c r="F872" s="527">
        <f>'27. rMCZ specific costs'!$S$135</f>
        <v>7.9824999999999993E-2</v>
      </c>
      <c r="G872" s="527">
        <f>'27. rMCZ specific costs'!$S$135</f>
        <v>7.9824999999999993E-2</v>
      </c>
      <c r="H872" s="527">
        <f>'27. rMCZ specific costs'!$S$135</f>
        <v>7.9824999999999993E-2</v>
      </c>
      <c r="I872" s="527">
        <f>'27. rMCZ specific costs'!$S$135</f>
        <v>7.9824999999999993E-2</v>
      </c>
      <c r="J872" s="527">
        <f>'27. rMCZ specific costs'!$S$135</f>
        <v>7.9824999999999993E-2</v>
      </c>
      <c r="K872" s="527">
        <f>'27. rMCZ specific costs'!$S$135</f>
        <v>7.9824999999999993E-2</v>
      </c>
      <c r="L872" s="527">
        <f>'27. rMCZ specific costs'!$S$135</f>
        <v>7.9824999999999993E-2</v>
      </c>
      <c r="M872" s="527">
        <f>'27. rMCZ specific costs'!$S$135</f>
        <v>7.9824999999999993E-2</v>
      </c>
      <c r="N872" s="527">
        <f>'27. rMCZ specific costs'!$S$135</f>
        <v>7.9824999999999993E-2</v>
      </c>
      <c r="O872" s="527">
        <f>'27. rMCZ specific costs'!$S$135</f>
        <v>7.9824999999999993E-2</v>
      </c>
      <c r="P872" s="527">
        <f>'27. rMCZ specific costs'!$S$135</f>
        <v>7.9824999999999993E-2</v>
      </c>
      <c r="Q872" s="527">
        <f>'27. rMCZ specific costs'!$S$135</f>
        <v>7.9824999999999993E-2</v>
      </c>
      <c r="R872" s="527">
        <f>'27. rMCZ specific costs'!$S$135</f>
        <v>7.9824999999999993E-2</v>
      </c>
      <c r="S872" s="527">
        <f>'27. rMCZ specific costs'!$S$135</f>
        <v>7.9824999999999993E-2</v>
      </c>
      <c r="T872" s="527">
        <f>'27. rMCZ specific costs'!$S$135</f>
        <v>7.9824999999999993E-2</v>
      </c>
      <c r="U872" s="527">
        <f>'27. rMCZ specific costs'!$S$135</f>
        <v>7.9824999999999993E-2</v>
      </c>
      <c r="V872" s="527">
        <f>'27. rMCZ specific costs'!$S$135</f>
        <v>7.9824999999999993E-2</v>
      </c>
      <c r="W872" s="543">
        <f>SUM(C872:V872)</f>
        <v>1.5965000000000003</v>
      </c>
      <c r="X872" s="528">
        <f>W872/20</f>
        <v>7.9825000000000007E-2</v>
      </c>
    </row>
    <row r="873" spans="1:26" s="55" customFormat="1">
      <c r="A873" s="126"/>
      <c r="B873" s="567" t="s">
        <v>144</v>
      </c>
      <c r="C873" s="549">
        <f t="shared" ref="C873:X873" si="246">SUM(C871:C872)</f>
        <v>7.9824999999999993E-2</v>
      </c>
      <c r="D873" s="549">
        <f t="shared" si="246"/>
        <v>7.9824999999999993E-2</v>
      </c>
      <c r="E873" s="549">
        <f t="shared" si="246"/>
        <v>7.9824999999999993E-2</v>
      </c>
      <c r="F873" s="549">
        <f t="shared" si="246"/>
        <v>7.9824999999999993E-2</v>
      </c>
      <c r="G873" s="549">
        <f t="shared" si="246"/>
        <v>7.9824999999999993E-2</v>
      </c>
      <c r="H873" s="549">
        <f t="shared" si="246"/>
        <v>7.9824999999999993E-2</v>
      </c>
      <c r="I873" s="549">
        <f t="shared" si="246"/>
        <v>7.9824999999999993E-2</v>
      </c>
      <c r="J873" s="549">
        <f t="shared" si="246"/>
        <v>7.9824999999999993E-2</v>
      </c>
      <c r="K873" s="549">
        <f t="shared" si="246"/>
        <v>7.9824999999999993E-2</v>
      </c>
      <c r="L873" s="549">
        <f t="shared" si="246"/>
        <v>7.9824999999999993E-2</v>
      </c>
      <c r="M873" s="549">
        <f t="shared" si="246"/>
        <v>7.9824999999999993E-2</v>
      </c>
      <c r="N873" s="549">
        <f t="shared" si="246"/>
        <v>7.9824999999999993E-2</v>
      </c>
      <c r="O873" s="549">
        <f t="shared" si="246"/>
        <v>7.9824999999999993E-2</v>
      </c>
      <c r="P873" s="549">
        <f t="shared" si="246"/>
        <v>7.9824999999999993E-2</v>
      </c>
      <c r="Q873" s="549">
        <f t="shared" si="246"/>
        <v>7.9824999999999993E-2</v>
      </c>
      <c r="R873" s="549">
        <f t="shared" si="246"/>
        <v>7.9824999999999993E-2</v>
      </c>
      <c r="S873" s="549">
        <f t="shared" si="246"/>
        <v>7.9824999999999993E-2</v>
      </c>
      <c r="T873" s="549">
        <f t="shared" si="246"/>
        <v>7.9824999999999993E-2</v>
      </c>
      <c r="U873" s="549">
        <f t="shared" si="246"/>
        <v>7.9824999999999993E-2</v>
      </c>
      <c r="V873" s="549">
        <f t="shared" si="246"/>
        <v>7.9824999999999993E-2</v>
      </c>
      <c r="W873" s="544">
        <f t="shared" si="246"/>
        <v>1.5965000000000003</v>
      </c>
      <c r="X873" s="131">
        <f t="shared" si="246"/>
        <v>7.9825000000000007E-2</v>
      </c>
      <c r="Z873" s="112"/>
    </row>
    <row r="874" spans="1:26">
      <c r="A874" s="129"/>
      <c r="B874" s="472" t="s">
        <v>146</v>
      </c>
      <c r="C874" s="530">
        <v>0.96618357487922713</v>
      </c>
      <c r="D874" s="530">
        <v>0.93351070036640305</v>
      </c>
      <c r="E874" s="530">
        <v>0.90194270566802237</v>
      </c>
      <c r="F874" s="530">
        <v>0.87144222769857238</v>
      </c>
      <c r="G874" s="530">
        <v>0.84197316685852419</v>
      </c>
      <c r="H874" s="530">
        <v>0.81350064430775282</v>
      </c>
      <c r="I874" s="530">
        <v>0.78599096068381913</v>
      </c>
      <c r="J874" s="530">
        <v>0.75941155621625056</v>
      </c>
      <c r="K874" s="530">
        <v>0.73373097218961414</v>
      </c>
      <c r="L874" s="530">
        <v>0.70891881370977217</v>
      </c>
      <c r="M874" s="530">
        <v>0.68494571372924851</v>
      </c>
      <c r="N874" s="530">
        <v>0.66178329828912896</v>
      </c>
      <c r="O874" s="530">
        <v>0.63940415293635666</v>
      </c>
      <c r="P874" s="530">
        <v>0.61778179027667302</v>
      </c>
      <c r="Q874" s="530">
        <v>0.59689061862480497</v>
      </c>
      <c r="R874" s="530">
        <v>0.57670591171478747</v>
      </c>
      <c r="S874" s="530">
        <v>0.55720377943457733</v>
      </c>
      <c r="T874" s="530">
        <v>0.53836113955031628</v>
      </c>
      <c r="U874" s="530">
        <v>0.52015569038677911</v>
      </c>
      <c r="V874" s="530">
        <v>0.50256588443167061</v>
      </c>
      <c r="W874" s="543"/>
      <c r="X874" s="531"/>
    </row>
    <row r="875" spans="1:26">
      <c r="A875" s="135"/>
      <c r="B875" s="568" t="s">
        <v>1069</v>
      </c>
      <c r="C875" s="136">
        <f t="shared" ref="C875:V875" si="247">C874*C873</f>
        <v>7.7125603864734299E-2</v>
      </c>
      <c r="D875" s="136">
        <f t="shared" si="247"/>
        <v>7.4517491656748119E-2</v>
      </c>
      <c r="E875" s="136">
        <f t="shared" si="247"/>
        <v>7.1997576479949879E-2</v>
      </c>
      <c r="F875" s="136">
        <f t="shared" si="247"/>
        <v>6.9562875826038539E-2</v>
      </c>
      <c r="G875" s="136">
        <f t="shared" si="247"/>
        <v>6.7210508044481684E-2</v>
      </c>
      <c r="H875" s="136">
        <f t="shared" si="247"/>
        <v>6.4937688931866369E-2</v>
      </c>
      <c r="I875" s="136">
        <f t="shared" si="247"/>
        <v>6.2741728436585861E-2</v>
      </c>
      <c r="J875" s="136">
        <f t="shared" si="247"/>
        <v>6.0620027474962195E-2</v>
      </c>
      <c r="K875" s="136">
        <f t="shared" si="247"/>
        <v>5.8570074855035945E-2</v>
      </c>
      <c r="L875" s="136">
        <f t="shared" si="247"/>
        <v>5.6589444304382557E-2</v>
      </c>
      <c r="M875" s="136">
        <f t="shared" si="247"/>
        <v>5.4675791598437259E-2</v>
      </c>
      <c r="N875" s="136">
        <f t="shared" si="247"/>
        <v>5.2826851785929718E-2</v>
      </c>
      <c r="O875" s="136">
        <f t="shared" si="247"/>
        <v>5.1040436508144667E-2</v>
      </c>
      <c r="P875" s="136">
        <f t="shared" si="247"/>
        <v>4.9314431408835416E-2</v>
      </c>
      <c r="Q875" s="136">
        <f t="shared" si="247"/>
        <v>4.7646793631725054E-2</v>
      </c>
      <c r="R875" s="136">
        <f t="shared" si="247"/>
        <v>4.6035549402632908E-2</v>
      </c>
      <c r="S875" s="136">
        <f t="shared" si="247"/>
        <v>4.4478791693365133E-2</v>
      </c>
      <c r="T875" s="136">
        <f t="shared" si="247"/>
        <v>4.2974677964603997E-2</v>
      </c>
      <c r="U875" s="136">
        <f t="shared" si="247"/>
        <v>4.1521427985124641E-2</v>
      </c>
      <c r="V875" s="136">
        <f t="shared" si="247"/>
        <v>4.0117321724758105E-2</v>
      </c>
      <c r="W875" s="564">
        <f>SUM(C875:V875)</f>
        <v>1.1345050935783425</v>
      </c>
      <c r="X875" s="137"/>
    </row>
    <row r="876" spans="1:26">
      <c r="A876" s="129" t="s">
        <v>386</v>
      </c>
      <c r="B876" s="138"/>
      <c r="C876" s="132"/>
      <c r="D876" s="132"/>
      <c r="E876" s="132"/>
      <c r="F876" s="132"/>
      <c r="G876" s="132"/>
      <c r="H876" s="132"/>
      <c r="I876" s="132"/>
      <c r="J876" s="132"/>
      <c r="K876" s="132"/>
      <c r="L876" s="132"/>
      <c r="M876" s="132"/>
      <c r="N876" s="132"/>
      <c r="O876" s="132"/>
      <c r="P876" s="132"/>
      <c r="Q876" s="132"/>
      <c r="R876" s="132"/>
      <c r="S876" s="132"/>
      <c r="T876" s="132"/>
      <c r="U876" s="132"/>
      <c r="V876" s="132"/>
      <c r="W876" s="544"/>
      <c r="X876" s="131"/>
    </row>
    <row r="877" spans="1:26">
      <c r="A877" s="70" t="s">
        <v>793</v>
      </c>
      <c r="B877" s="138"/>
      <c r="C877" s="132"/>
      <c r="D877" s="132"/>
      <c r="E877" s="132"/>
      <c r="F877" s="132"/>
      <c r="G877" s="132"/>
      <c r="H877" s="132"/>
      <c r="I877" s="132"/>
      <c r="J877" s="132"/>
      <c r="K877" s="132"/>
      <c r="L877" s="132"/>
      <c r="M877" s="132"/>
      <c r="N877" s="132"/>
      <c r="O877" s="132"/>
      <c r="P877" s="132"/>
      <c r="Q877" s="132"/>
      <c r="R877" s="132"/>
      <c r="S877" s="132"/>
      <c r="T877" s="132"/>
      <c r="U877" s="132"/>
      <c r="V877" s="132"/>
      <c r="W877" s="544"/>
      <c r="X877" s="131"/>
    </row>
    <row r="878" spans="1:26">
      <c r="A878" s="126"/>
      <c r="B878" s="134" t="s">
        <v>207</v>
      </c>
      <c r="C878" s="527">
        <f>'27. rMCZ specific costs'!R136</f>
        <v>0</v>
      </c>
      <c r="D878" s="527">
        <v>0</v>
      </c>
      <c r="E878" s="527">
        <v>0</v>
      </c>
      <c r="F878" s="527">
        <v>0</v>
      </c>
      <c r="G878" s="527">
        <v>0</v>
      </c>
      <c r="H878" s="527">
        <v>0</v>
      </c>
      <c r="I878" s="527">
        <v>0</v>
      </c>
      <c r="J878" s="527">
        <v>0</v>
      </c>
      <c r="K878" s="527">
        <v>0</v>
      </c>
      <c r="L878" s="527">
        <v>0</v>
      </c>
      <c r="M878" s="527">
        <v>0</v>
      </c>
      <c r="N878" s="527">
        <v>0</v>
      </c>
      <c r="O878" s="527">
        <v>0</v>
      </c>
      <c r="P878" s="527">
        <v>0</v>
      </c>
      <c r="Q878" s="527">
        <v>0</v>
      </c>
      <c r="R878" s="527">
        <v>0</v>
      </c>
      <c r="S878" s="527">
        <v>0</v>
      </c>
      <c r="T878" s="527">
        <v>0</v>
      </c>
      <c r="U878" s="527">
        <v>0</v>
      </c>
      <c r="V878" s="527">
        <v>0</v>
      </c>
      <c r="W878" s="543">
        <f>SUM(C878:V878)</f>
        <v>0</v>
      </c>
      <c r="X878" s="528">
        <f>W878/20</f>
        <v>0</v>
      </c>
    </row>
    <row r="879" spans="1:26">
      <c r="A879" s="126"/>
      <c r="B879" s="134" t="s">
        <v>208</v>
      </c>
      <c r="C879" s="527">
        <f>'27. rMCZ specific costs'!$S$136</f>
        <v>7.9824999999999993E-2</v>
      </c>
      <c r="D879" s="527">
        <f>'27. rMCZ specific costs'!$S$136</f>
        <v>7.9824999999999993E-2</v>
      </c>
      <c r="E879" s="527">
        <f>'27. rMCZ specific costs'!$S$136</f>
        <v>7.9824999999999993E-2</v>
      </c>
      <c r="F879" s="527">
        <f>'27. rMCZ specific costs'!$S$136</f>
        <v>7.9824999999999993E-2</v>
      </c>
      <c r="G879" s="527">
        <f>'27. rMCZ specific costs'!$S$136</f>
        <v>7.9824999999999993E-2</v>
      </c>
      <c r="H879" s="527">
        <f>'27. rMCZ specific costs'!$S$136</f>
        <v>7.9824999999999993E-2</v>
      </c>
      <c r="I879" s="527">
        <f>'27. rMCZ specific costs'!$S$136</f>
        <v>7.9824999999999993E-2</v>
      </c>
      <c r="J879" s="527">
        <f>'27. rMCZ specific costs'!$S$136</f>
        <v>7.9824999999999993E-2</v>
      </c>
      <c r="K879" s="527">
        <f>'27. rMCZ specific costs'!$S$136</f>
        <v>7.9824999999999993E-2</v>
      </c>
      <c r="L879" s="527">
        <f>'27. rMCZ specific costs'!$S$136</f>
        <v>7.9824999999999993E-2</v>
      </c>
      <c r="M879" s="527">
        <f>'27. rMCZ specific costs'!$S$136</f>
        <v>7.9824999999999993E-2</v>
      </c>
      <c r="N879" s="527">
        <f>'27. rMCZ specific costs'!$S$136</f>
        <v>7.9824999999999993E-2</v>
      </c>
      <c r="O879" s="527">
        <f>'27. rMCZ specific costs'!$S$136</f>
        <v>7.9824999999999993E-2</v>
      </c>
      <c r="P879" s="527">
        <f>'27. rMCZ specific costs'!$S$136</f>
        <v>7.9824999999999993E-2</v>
      </c>
      <c r="Q879" s="527">
        <f>'27. rMCZ specific costs'!$S$136</f>
        <v>7.9824999999999993E-2</v>
      </c>
      <c r="R879" s="527">
        <f>'27. rMCZ specific costs'!$S$136</f>
        <v>7.9824999999999993E-2</v>
      </c>
      <c r="S879" s="527">
        <f>'27. rMCZ specific costs'!$S$136</f>
        <v>7.9824999999999993E-2</v>
      </c>
      <c r="T879" s="527">
        <f>'27. rMCZ specific costs'!$S$136</f>
        <v>7.9824999999999993E-2</v>
      </c>
      <c r="U879" s="527">
        <f>'27. rMCZ specific costs'!$S$136</f>
        <v>7.9824999999999993E-2</v>
      </c>
      <c r="V879" s="527">
        <f>'27. rMCZ specific costs'!$S$136</f>
        <v>7.9824999999999993E-2</v>
      </c>
      <c r="W879" s="543">
        <f>SUM(C879:V879)</f>
        <v>1.5965000000000003</v>
      </c>
      <c r="X879" s="528">
        <f>W879/20</f>
        <v>7.9825000000000007E-2</v>
      </c>
    </row>
    <row r="880" spans="1:26" s="55" customFormat="1">
      <c r="A880" s="126"/>
      <c r="B880" s="567" t="s">
        <v>144</v>
      </c>
      <c r="C880" s="549">
        <f t="shared" ref="C880:X880" si="248">SUM(C878:C879)</f>
        <v>7.9824999999999993E-2</v>
      </c>
      <c r="D880" s="549">
        <f t="shared" si="248"/>
        <v>7.9824999999999993E-2</v>
      </c>
      <c r="E880" s="549">
        <f t="shared" si="248"/>
        <v>7.9824999999999993E-2</v>
      </c>
      <c r="F880" s="549">
        <f t="shared" si="248"/>
        <v>7.9824999999999993E-2</v>
      </c>
      <c r="G880" s="549">
        <f t="shared" si="248"/>
        <v>7.9824999999999993E-2</v>
      </c>
      <c r="H880" s="549">
        <f t="shared" si="248"/>
        <v>7.9824999999999993E-2</v>
      </c>
      <c r="I880" s="549">
        <f t="shared" si="248"/>
        <v>7.9824999999999993E-2</v>
      </c>
      <c r="J880" s="549">
        <f t="shared" si="248"/>
        <v>7.9824999999999993E-2</v>
      </c>
      <c r="K880" s="549">
        <f t="shared" si="248"/>
        <v>7.9824999999999993E-2</v>
      </c>
      <c r="L880" s="549">
        <f t="shared" si="248"/>
        <v>7.9824999999999993E-2</v>
      </c>
      <c r="M880" s="549">
        <f t="shared" si="248"/>
        <v>7.9824999999999993E-2</v>
      </c>
      <c r="N880" s="549">
        <f t="shared" si="248"/>
        <v>7.9824999999999993E-2</v>
      </c>
      <c r="O880" s="549">
        <f t="shared" si="248"/>
        <v>7.9824999999999993E-2</v>
      </c>
      <c r="P880" s="549">
        <f t="shared" si="248"/>
        <v>7.9824999999999993E-2</v>
      </c>
      <c r="Q880" s="549">
        <f t="shared" si="248"/>
        <v>7.9824999999999993E-2</v>
      </c>
      <c r="R880" s="549">
        <f t="shared" si="248"/>
        <v>7.9824999999999993E-2</v>
      </c>
      <c r="S880" s="549">
        <f t="shared" si="248"/>
        <v>7.9824999999999993E-2</v>
      </c>
      <c r="T880" s="549">
        <f t="shared" si="248"/>
        <v>7.9824999999999993E-2</v>
      </c>
      <c r="U880" s="549">
        <f t="shared" si="248"/>
        <v>7.9824999999999993E-2</v>
      </c>
      <c r="V880" s="549">
        <f t="shared" si="248"/>
        <v>7.9824999999999993E-2</v>
      </c>
      <c r="W880" s="544">
        <f t="shared" si="248"/>
        <v>1.5965000000000003</v>
      </c>
      <c r="X880" s="131">
        <f t="shared" si="248"/>
        <v>7.9825000000000007E-2</v>
      </c>
      <c r="Z880" s="112"/>
    </row>
    <row r="881" spans="1:26">
      <c r="A881" s="129"/>
      <c r="B881" s="472" t="s">
        <v>146</v>
      </c>
      <c r="C881" s="530">
        <v>0.96618357487922713</v>
      </c>
      <c r="D881" s="530">
        <v>0.93351070036640305</v>
      </c>
      <c r="E881" s="530">
        <v>0.90194270566802237</v>
      </c>
      <c r="F881" s="530">
        <v>0.87144222769857238</v>
      </c>
      <c r="G881" s="530">
        <v>0.84197316685852419</v>
      </c>
      <c r="H881" s="530">
        <v>0.81350064430775282</v>
      </c>
      <c r="I881" s="530">
        <v>0.78599096068381913</v>
      </c>
      <c r="J881" s="530">
        <v>0.75941155621625056</v>
      </c>
      <c r="K881" s="530">
        <v>0.73373097218961414</v>
      </c>
      <c r="L881" s="530">
        <v>0.70891881370977217</v>
      </c>
      <c r="M881" s="530">
        <v>0.68494571372924851</v>
      </c>
      <c r="N881" s="530">
        <v>0.66178329828912896</v>
      </c>
      <c r="O881" s="530">
        <v>0.63940415293635666</v>
      </c>
      <c r="P881" s="530">
        <v>0.61778179027667302</v>
      </c>
      <c r="Q881" s="530">
        <v>0.59689061862480497</v>
      </c>
      <c r="R881" s="530">
        <v>0.57670591171478747</v>
      </c>
      <c r="S881" s="530">
        <v>0.55720377943457733</v>
      </c>
      <c r="T881" s="530">
        <v>0.53836113955031628</v>
      </c>
      <c r="U881" s="530">
        <v>0.52015569038677911</v>
      </c>
      <c r="V881" s="530">
        <v>0.50256588443167061</v>
      </c>
      <c r="W881" s="543"/>
      <c r="X881" s="531"/>
    </row>
    <row r="882" spans="1:26">
      <c r="A882" s="135"/>
      <c r="B882" s="568" t="s">
        <v>1069</v>
      </c>
      <c r="C882" s="136">
        <f t="shared" ref="C882:V882" si="249">C881*C880</f>
        <v>7.7125603864734299E-2</v>
      </c>
      <c r="D882" s="136">
        <f t="shared" si="249"/>
        <v>7.4517491656748119E-2</v>
      </c>
      <c r="E882" s="136">
        <f t="shared" si="249"/>
        <v>7.1997576479949879E-2</v>
      </c>
      <c r="F882" s="136">
        <f t="shared" si="249"/>
        <v>6.9562875826038539E-2</v>
      </c>
      <c r="G882" s="136">
        <f t="shared" si="249"/>
        <v>6.7210508044481684E-2</v>
      </c>
      <c r="H882" s="136">
        <f t="shared" si="249"/>
        <v>6.4937688931866369E-2</v>
      </c>
      <c r="I882" s="136">
        <f t="shared" si="249"/>
        <v>6.2741728436585861E-2</v>
      </c>
      <c r="J882" s="136">
        <f t="shared" si="249"/>
        <v>6.0620027474962195E-2</v>
      </c>
      <c r="K882" s="136">
        <f t="shared" si="249"/>
        <v>5.8570074855035945E-2</v>
      </c>
      <c r="L882" s="136">
        <f t="shared" si="249"/>
        <v>5.6589444304382557E-2</v>
      </c>
      <c r="M882" s="136">
        <f t="shared" si="249"/>
        <v>5.4675791598437259E-2</v>
      </c>
      <c r="N882" s="136">
        <f t="shared" si="249"/>
        <v>5.2826851785929718E-2</v>
      </c>
      <c r="O882" s="136">
        <f t="shared" si="249"/>
        <v>5.1040436508144667E-2</v>
      </c>
      <c r="P882" s="136">
        <f t="shared" si="249"/>
        <v>4.9314431408835416E-2</v>
      </c>
      <c r="Q882" s="136">
        <f t="shared" si="249"/>
        <v>4.7646793631725054E-2</v>
      </c>
      <c r="R882" s="136">
        <f t="shared" si="249"/>
        <v>4.6035549402632908E-2</v>
      </c>
      <c r="S882" s="136">
        <f t="shared" si="249"/>
        <v>4.4478791693365133E-2</v>
      </c>
      <c r="T882" s="136">
        <f t="shared" si="249"/>
        <v>4.2974677964603997E-2</v>
      </c>
      <c r="U882" s="136">
        <f t="shared" si="249"/>
        <v>4.1521427985124641E-2</v>
      </c>
      <c r="V882" s="136">
        <f t="shared" si="249"/>
        <v>4.0117321724758105E-2</v>
      </c>
      <c r="W882" s="564">
        <f>SUM(C882:V882)</f>
        <v>1.1345050935783425</v>
      </c>
      <c r="X882" s="137"/>
    </row>
    <row r="883" spans="1:26">
      <c r="A883" s="129" t="s">
        <v>386</v>
      </c>
      <c r="B883" s="138"/>
      <c r="C883" s="132"/>
      <c r="D883" s="132"/>
      <c r="E883" s="132"/>
      <c r="F883" s="132"/>
      <c r="G883" s="132"/>
      <c r="H883" s="132"/>
      <c r="I883" s="132"/>
      <c r="J883" s="132"/>
      <c r="K883" s="132"/>
      <c r="L883" s="132"/>
      <c r="M883" s="132"/>
      <c r="N883" s="132"/>
      <c r="O883" s="132"/>
      <c r="P883" s="132"/>
      <c r="Q883" s="132"/>
      <c r="R883" s="132"/>
      <c r="S883" s="132"/>
      <c r="T883" s="132"/>
      <c r="U883" s="132"/>
      <c r="V883" s="132"/>
      <c r="W883" s="544"/>
      <c r="X883" s="131"/>
    </row>
    <row r="884" spans="1:26">
      <c r="A884" s="70" t="s">
        <v>791</v>
      </c>
      <c r="B884" s="138"/>
      <c r="C884" s="132"/>
      <c r="D884" s="132"/>
      <c r="E884" s="132"/>
      <c r="F884" s="132"/>
      <c r="G884" s="132"/>
      <c r="H884" s="132"/>
      <c r="I884" s="132"/>
      <c r="J884" s="132"/>
      <c r="K884" s="132"/>
      <c r="L884" s="132"/>
      <c r="M884" s="132"/>
      <c r="N884" s="132"/>
      <c r="O884" s="132"/>
      <c r="P884" s="132"/>
      <c r="Q884" s="132"/>
      <c r="R884" s="132"/>
      <c r="S884" s="132"/>
      <c r="T884" s="132"/>
      <c r="U884" s="132"/>
      <c r="V884" s="132"/>
      <c r="W884" s="544"/>
      <c r="X884" s="131"/>
    </row>
    <row r="885" spans="1:26">
      <c r="A885" s="126"/>
      <c r="B885" s="134" t="s">
        <v>207</v>
      </c>
      <c r="C885" s="527">
        <f>'27. rMCZ specific costs'!R137</f>
        <v>0</v>
      </c>
      <c r="D885" s="527">
        <v>0</v>
      </c>
      <c r="E885" s="527">
        <v>0</v>
      </c>
      <c r="F885" s="527">
        <v>0</v>
      </c>
      <c r="G885" s="527">
        <v>0</v>
      </c>
      <c r="H885" s="527">
        <v>0</v>
      </c>
      <c r="I885" s="527">
        <v>0</v>
      </c>
      <c r="J885" s="527">
        <v>0</v>
      </c>
      <c r="K885" s="527">
        <v>0</v>
      </c>
      <c r="L885" s="527">
        <v>0</v>
      </c>
      <c r="M885" s="527">
        <v>0</v>
      </c>
      <c r="N885" s="527">
        <v>0</v>
      </c>
      <c r="O885" s="527">
        <v>0</v>
      </c>
      <c r="P885" s="527">
        <v>0</v>
      </c>
      <c r="Q885" s="527">
        <v>0</v>
      </c>
      <c r="R885" s="527">
        <v>0</v>
      </c>
      <c r="S885" s="527">
        <v>0</v>
      </c>
      <c r="T885" s="527">
        <v>0</v>
      </c>
      <c r="U885" s="527">
        <v>0</v>
      </c>
      <c r="V885" s="527">
        <v>0</v>
      </c>
      <c r="W885" s="543">
        <f>SUM(C885:V885)</f>
        <v>0</v>
      </c>
      <c r="X885" s="528">
        <f>W885/20</f>
        <v>0</v>
      </c>
    </row>
    <row r="886" spans="1:26">
      <c r="A886" s="126"/>
      <c r="B886" s="134" t="s">
        <v>208</v>
      </c>
      <c r="C886" s="527">
        <f>'27. rMCZ specific costs'!$S$137</f>
        <v>5.2150000000000002E-2</v>
      </c>
      <c r="D886" s="527">
        <f>'27. rMCZ specific costs'!$S$137</f>
        <v>5.2150000000000002E-2</v>
      </c>
      <c r="E886" s="527">
        <f>'27. rMCZ specific costs'!$S$137</f>
        <v>5.2150000000000002E-2</v>
      </c>
      <c r="F886" s="527">
        <f>'27. rMCZ specific costs'!$S$137</f>
        <v>5.2150000000000002E-2</v>
      </c>
      <c r="G886" s="527">
        <f>'27. rMCZ specific costs'!$S$137</f>
        <v>5.2150000000000002E-2</v>
      </c>
      <c r="H886" s="527">
        <f>'27. rMCZ specific costs'!$S$137</f>
        <v>5.2150000000000002E-2</v>
      </c>
      <c r="I886" s="527">
        <f>'27. rMCZ specific costs'!$S$137</f>
        <v>5.2150000000000002E-2</v>
      </c>
      <c r="J886" s="527">
        <f>'27. rMCZ specific costs'!$S$137</f>
        <v>5.2150000000000002E-2</v>
      </c>
      <c r="K886" s="527">
        <f>'27. rMCZ specific costs'!$S$137</f>
        <v>5.2150000000000002E-2</v>
      </c>
      <c r="L886" s="527">
        <f>'27. rMCZ specific costs'!$S$137</f>
        <v>5.2150000000000002E-2</v>
      </c>
      <c r="M886" s="527">
        <f>'27. rMCZ specific costs'!$S$137</f>
        <v>5.2150000000000002E-2</v>
      </c>
      <c r="N886" s="527">
        <f>'27. rMCZ specific costs'!$S$137</f>
        <v>5.2150000000000002E-2</v>
      </c>
      <c r="O886" s="527">
        <f>'27. rMCZ specific costs'!$S$137</f>
        <v>5.2150000000000002E-2</v>
      </c>
      <c r="P886" s="527">
        <f>'27. rMCZ specific costs'!$S$137</f>
        <v>5.2150000000000002E-2</v>
      </c>
      <c r="Q886" s="527">
        <f>'27. rMCZ specific costs'!$S$137</f>
        <v>5.2150000000000002E-2</v>
      </c>
      <c r="R886" s="527">
        <f>'27. rMCZ specific costs'!$S$137</f>
        <v>5.2150000000000002E-2</v>
      </c>
      <c r="S886" s="527">
        <f>'27. rMCZ specific costs'!$S$137</f>
        <v>5.2150000000000002E-2</v>
      </c>
      <c r="T886" s="527">
        <f>'27. rMCZ specific costs'!$S$137</f>
        <v>5.2150000000000002E-2</v>
      </c>
      <c r="U886" s="527">
        <f>'27. rMCZ specific costs'!$S$137</f>
        <v>5.2150000000000002E-2</v>
      </c>
      <c r="V886" s="527">
        <f>'27. rMCZ specific costs'!$S$137</f>
        <v>5.2150000000000002E-2</v>
      </c>
      <c r="W886" s="543">
        <f>SUM(C886:V886)</f>
        <v>1.0430000000000004</v>
      </c>
      <c r="X886" s="528">
        <f>W886/20</f>
        <v>5.2150000000000016E-2</v>
      </c>
    </row>
    <row r="887" spans="1:26" s="55" customFormat="1">
      <c r="A887" s="126"/>
      <c r="B887" s="567" t="s">
        <v>144</v>
      </c>
      <c r="C887" s="549">
        <f t="shared" ref="C887:X887" si="250">SUM(C885:C886)</f>
        <v>5.2150000000000002E-2</v>
      </c>
      <c r="D887" s="549">
        <f t="shared" si="250"/>
        <v>5.2150000000000002E-2</v>
      </c>
      <c r="E887" s="549">
        <f t="shared" si="250"/>
        <v>5.2150000000000002E-2</v>
      </c>
      <c r="F887" s="549">
        <f t="shared" si="250"/>
        <v>5.2150000000000002E-2</v>
      </c>
      <c r="G887" s="549">
        <f t="shared" si="250"/>
        <v>5.2150000000000002E-2</v>
      </c>
      <c r="H887" s="549">
        <f t="shared" si="250"/>
        <v>5.2150000000000002E-2</v>
      </c>
      <c r="I887" s="549">
        <f t="shared" si="250"/>
        <v>5.2150000000000002E-2</v>
      </c>
      <c r="J887" s="549">
        <f t="shared" si="250"/>
        <v>5.2150000000000002E-2</v>
      </c>
      <c r="K887" s="549">
        <f t="shared" si="250"/>
        <v>5.2150000000000002E-2</v>
      </c>
      <c r="L887" s="549">
        <f t="shared" si="250"/>
        <v>5.2150000000000002E-2</v>
      </c>
      <c r="M887" s="549">
        <f t="shared" si="250"/>
        <v>5.2150000000000002E-2</v>
      </c>
      <c r="N887" s="549">
        <f t="shared" si="250"/>
        <v>5.2150000000000002E-2</v>
      </c>
      <c r="O887" s="549">
        <f t="shared" si="250"/>
        <v>5.2150000000000002E-2</v>
      </c>
      <c r="P887" s="549">
        <f t="shared" si="250"/>
        <v>5.2150000000000002E-2</v>
      </c>
      <c r="Q887" s="549">
        <f t="shared" si="250"/>
        <v>5.2150000000000002E-2</v>
      </c>
      <c r="R887" s="549">
        <f t="shared" si="250"/>
        <v>5.2150000000000002E-2</v>
      </c>
      <c r="S887" s="549">
        <f t="shared" si="250"/>
        <v>5.2150000000000002E-2</v>
      </c>
      <c r="T887" s="549">
        <f t="shared" si="250"/>
        <v>5.2150000000000002E-2</v>
      </c>
      <c r="U887" s="549">
        <f t="shared" si="250"/>
        <v>5.2150000000000002E-2</v>
      </c>
      <c r="V887" s="549">
        <f t="shared" si="250"/>
        <v>5.2150000000000002E-2</v>
      </c>
      <c r="W887" s="544">
        <f t="shared" si="250"/>
        <v>1.0430000000000004</v>
      </c>
      <c r="X887" s="131">
        <f t="shared" si="250"/>
        <v>5.2150000000000016E-2</v>
      </c>
      <c r="Z887" s="112"/>
    </row>
    <row r="888" spans="1:26">
      <c r="A888" s="129"/>
      <c r="B888" s="472" t="s">
        <v>146</v>
      </c>
      <c r="C888" s="530">
        <v>0.96618357487922713</v>
      </c>
      <c r="D888" s="530">
        <v>0.93351070036640305</v>
      </c>
      <c r="E888" s="530">
        <v>0.90194270566802237</v>
      </c>
      <c r="F888" s="530">
        <v>0.87144222769857238</v>
      </c>
      <c r="G888" s="530">
        <v>0.84197316685852419</v>
      </c>
      <c r="H888" s="530">
        <v>0.81350064430775282</v>
      </c>
      <c r="I888" s="530">
        <v>0.78599096068381913</v>
      </c>
      <c r="J888" s="530">
        <v>0.75941155621625056</v>
      </c>
      <c r="K888" s="530">
        <v>0.73373097218961414</v>
      </c>
      <c r="L888" s="530">
        <v>0.70891881370977217</v>
      </c>
      <c r="M888" s="530">
        <v>0.68494571372924851</v>
      </c>
      <c r="N888" s="530">
        <v>0.66178329828912896</v>
      </c>
      <c r="O888" s="530">
        <v>0.63940415293635666</v>
      </c>
      <c r="P888" s="530">
        <v>0.61778179027667302</v>
      </c>
      <c r="Q888" s="530">
        <v>0.59689061862480497</v>
      </c>
      <c r="R888" s="530">
        <v>0.57670591171478747</v>
      </c>
      <c r="S888" s="530">
        <v>0.55720377943457733</v>
      </c>
      <c r="T888" s="530">
        <v>0.53836113955031628</v>
      </c>
      <c r="U888" s="530">
        <v>0.52015569038677911</v>
      </c>
      <c r="V888" s="530">
        <v>0.50256588443167061</v>
      </c>
      <c r="W888" s="543"/>
      <c r="X888" s="531"/>
    </row>
    <row r="889" spans="1:26">
      <c r="A889" s="135"/>
      <c r="B889" s="568" t="s">
        <v>1069</v>
      </c>
      <c r="C889" s="136">
        <f t="shared" ref="C889:V889" si="251">C888*C887</f>
        <v>5.0386473429951693E-2</v>
      </c>
      <c r="D889" s="136">
        <f t="shared" si="251"/>
        <v>4.8682583024107919E-2</v>
      </c>
      <c r="E889" s="136">
        <f t="shared" si="251"/>
        <v>4.7036312100587369E-2</v>
      </c>
      <c r="F889" s="136">
        <f t="shared" si="251"/>
        <v>4.5445712174480554E-2</v>
      </c>
      <c r="G889" s="136">
        <f t="shared" si="251"/>
        <v>4.3908900651672036E-2</v>
      </c>
      <c r="H889" s="136">
        <f t="shared" si="251"/>
        <v>4.2424058600649309E-2</v>
      </c>
      <c r="I889" s="136">
        <f t="shared" si="251"/>
        <v>4.0989428599661169E-2</v>
      </c>
      <c r="J889" s="136">
        <f t="shared" si="251"/>
        <v>3.9603312656677471E-2</v>
      </c>
      <c r="K889" s="136">
        <f t="shared" si="251"/>
        <v>3.8264070199688381E-2</v>
      </c>
      <c r="L889" s="136">
        <f t="shared" si="251"/>
        <v>3.697011613496462E-2</v>
      </c>
      <c r="M889" s="136">
        <f t="shared" si="251"/>
        <v>3.5719918970980313E-2</v>
      </c>
      <c r="N889" s="136">
        <f t="shared" si="251"/>
        <v>3.4511999005778074E-2</v>
      </c>
      <c r="O889" s="136">
        <f t="shared" si="251"/>
        <v>3.3344926575630998E-2</v>
      </c>
      <c r="P889" s="136">
        <f t="shared" si="251"/>
        <v>3.22173203629285E-2</v>
      </c>
      <c r="Q889" s="136">
        <f t="shared" si="251"/>
        <v>3.1127845761283579E-2</v>
      </c>
      <c r="R889" s="136">
        <f t="shared" si="251"/>
        <v>3.0075213295926169E-2</v>
      </c>
      <c r="S889" s="136">
        <f t="shared" si="251"/>
        <v>2.905817709751321E-2</v>
      </c>
      <c r="T889" s="136">
        <f t="shared" si="251"/>
        <v>2.8075533427548996E-2</v>
      </c>
      <c r="U889" s="136">
        <f t="shared" si="251"/>
        <v>2.7126119253670533E-2</v>
      </c>
      <c r="V889" s="136">
        <f t="shared" si="251"/>
        <v>2.6208810873111624E-2</v>
      </c>
      <c r="W889" s="564">
        <f>SUM(C889:V889)</f>
        <v>0.74117683219681252</v>
      </c>
      <c r="X889" s="137"/>
    </row>
    <row r="890" spans="1:26">
      <c r="A890" s="129" t="s">
        <v>386</v>
      </c>
      <c r="B890" s="138"/>
      <c r="C890" s="132"/>
      <c r="D890" s="132"/>
      <c r="E890" s="132"/>
      <c r="F890" s="132"/>
      <c r="G890" s="132"/>
      <c r="H890" s="132"/>
      <c r="I890" s="132"/>
      <c r="J890" s="132"/>
      <c r="K890" s="132"/>
      <c r="L890" s="132"/>
      <c r="M890" s="132"/>
      <c r="N890" s="132"/>
      <c r="O890" s="132"/>
      <c r="P890" s="132"/>
      <c r="Q890" s="132"/>
      <c r="R890" s="132"/>
      <c r="S890" s="132"/>
      <c r="T890" s="132"/>
      <c r="U890" s="132"/>
      <c r="V890" s="132"/>
      <c r="W890" s="544"/>
      <c r="X890" s="131"/>
    </row>
    <row r="891" spans="1:26">
      <c r="A891" s="71" t="s">
        <v>953</v>
      </c>
      <c r="B891" s="138"/>
      <c r="C891" s="132"/>
      <c r="D891" s="132"/>
      <c r="E891" s="132"/>
      <c r="F891" s="132"/>
      <c r="G891" s="132"/>
      <c r="H891" s="132"/>
      <c r="I891" s="132"/>
      <c r="J891" s="132"/>
      <c r="K891" s="132"/>
      <c r="L891" s="132"/>
      <c r="M891" s="132"/>
      <c r="N891" s="132"/>
      <c r="O891" s="132"/>
      <c r="P891" s="132"/>
      <c r="Q891" s="132"/>
      <c r="R891" s="132"/>
      <c r="S891" s="132"/>
      <c r="T891" s="132"/>
      <c r="U891" s="132"/>
      <c r="V891" s="132"/>
      <c r="W891" s="544"/>
      <c r="X891" s="131"/>
    </row>
    <row r="892" spans="1:26">
      <c r="A892" s="126"/>
      <c r="B892" s="134" t="s">
        <v>207</v>
      </c>
      <c r="C892" s="527">
        <f>'27. rMCZ specific costs'!R138</f>
        <v>9.044E-3</v>
      </c>
      <c r="D892" s="527">
        <v>0</v>
      </c>
      <c r="E892" s="527">
        <v>0</v>
      </c>
      <c r="F892" s="527">
        <v>0</v>
      </c>
      <c r="G892" s="527">
        <v>0</v>
      </c>
      <c r="H892" s="527">
        <v>0</v>
      </c>
      <c r="I892" s="527">
        <v>0</v>
      </c>
      <c r="J892" s="527">
        <v>0</v>
      </c>
      <c r="K892" s="527">
        <v>0</v>
      </c>
      <c r="L892" s="527">
        <v>0</v>
      </c>
      <c r="M892" s="527">
        <v>0</v>
      </c>
      <c r="N892" s="527">
        <v>0</v>
      </c>
      <c r="O892" s="527">
        <v>0</v>
      </c>
      <c r="P892" s="527">
        <v>0</v>
      </c>
      <c r="Q892" s="527">
        <v>0</v>
      </c>
      <c r="R892" s="527">
        <v>0</v>
      </c>
      <c r="S892" s="527">
        <v>0</v>
      </c>
      <c r="T892" s="527">
        <v>0</v>
      </c>
      <c r="U892" s="527">
        <v>0</v>
      </c>
      <c r="V892" s="527">
        <v>0</v>
      </c>
      <c r="W892" s="543">
        <f>SUM(C892:V892)</f>
        <v>9.044E-3</v>
      </c>
      <c r="X892" s="528">
        <f>W892/20</f>
        <v>4.5219999999999999E-4</v>
      </c>
    </row>
    <row r="893" spans="1:26">
      <c r="A893" s="126"/>
      <c r="B893" s="134" t="s">
        <v>208</v>
      </c>
      <c r="C893" s="527">
        <f>'27. rMCZ specific costs'!$S$138</f>
        <v>1.077235E-2</v>
      </c>
      <c r="D893" s="527">
        <f>'27. rMCZ specific costs'!$S$138</f>
        <v>1.077235E-2</v>
      </c>
      <c r="E893" s="527">
        <f>'27. rMCZ specific costs'!$S$138</f>
        <v>1.077235E-2</v>
      </c>
      <c r="F893" s="527">
        <f>'27. rMCZ specific costs'!$S$138</f>
        <v>1.077235E-2</v>
      </c>
      <c r="G893" s="527">
        <f>'27. rMCZ specific costs'!$S$138</f>
        <v>1.077235E-2</v>
      </c>
      <c r="H893" s="527">
        <f>'27. rMCZ specific costs'!$S$138</f>
        <v>1.077235E-2</v>
      </c>
      <c r="I893" s="527">
        <f>'27. rMCZ specific costs'!$S$138</f>
        <v>1.077235E-2</v>
      </c>
      <c r="J893" s="527">
        <f>'27. rMCZ specific costs'!$S$138</f>
        <v>1.077235E-2</v>
      </c>
      <c r="K893" s="527">
        <f>'27. rMCZ specific costs'!$S$138</f>
        <v>1.077235E-2</v>
      </c>
      <c r="L893" s="527">
        <f>'27. rMCZ specific costs'!$S$138</f>
        <v>1.077235E-2</v>
      </c>
      <c r="M893" s="527">
        <f>'27. rMCZ specific costs'!$S$138</f>
        <v>1.077235E-2</v>
      </c>
      <c r="N893" s="527">
        <f>'27. rMCZ specific costs'!$S$138</f>
        <v>1.077235E-2</v>
      </c>
      <c r="O893" s="527">
        <f>'27. rMCZ specific costs'!$S$138</f>
        <v>1.077235E-2</v>
      </c>
      <c r="P893" s="527">
        <f>'27. rMCZ specific costs'!$S$138</f>
        <v>1.077235E-2</v>
      </c>
      <c r="Q893" s="527">
        <f>'27. rMCZ specific costs'!$S$138</f>
        <v>1.077235E-2</v>
      </c>
      <c r="R893" s="527">
        <f>'27. rMCZ specific costs'!$S$138</f>
        <v>1.077235E-2</v>
      </c>
      <c r="S893" s="527">
        <f>'27. rMCZ specific costs'!$S$138</f>
        <v>1.077235E-2</v>
      </c>
      <c r="T893" s="527">
        <f>'27. rMCZ specific costs'!$S$138</f>
        <v>1.077235E-2</v>
      </c>
      <c r="U893" s="527">
        <f>'27. rMCZ specific costs'!$S$138</f>
        <v>1.077235E-2</v>
      </c>
      <c r="V893" s="527">
        <f>'27. rMCZ specific costs'!$S$138</f>
        <v>1.077235E-2</v>
      </c>
      <c r="W893" s="543">
        <f>SUM(C893:V893)</f>
        <v>0.21544699999999989</v>
      </c>
      <c r="X893" s="528">
        <f>W893/20</f>
        <v>1.0772349999999995E-2</v>
      </c>
    </row>
    <row r="894" spans="1:26" s="55" customFormat="1">
      <c r="A894" s="126"/>
      <c r="B894" s="567" t="s">
        <v>144</v>
      </c>
      <c r="C894" s="549">
        <f t="shared" ref="C894:X894" si="252">SUM(C892:C893)</f>
        <v>1.981635E-2</v>
      </c>
      <c r="D894" s="549">
        <f t="shared" si="252"/>
        <v>1.077235E-2</v>
      </c>
      <c r="E894" s="549">
        <f t="shared" si="252"/>
        <v>1.077235E-2</v>
      </c>
      <c r="F894" s="549">
        <f t="shared" si="252"/>
        <v>1.077235E-2</v>
      </c>
      <c r="G894" s="549">
        <f t="shared" si="252"/>
        <v>1.077235E-2</v>
      </c>
      <c r="H894" s="549">
        <f t="shared" si="252"/>
        <v>1.077235E-2</v>
      </c>
      <c r="I894" s="549">
        <f t="shared" si="252"/>
        <v>1.077235E-2</v>
      </c>
      <c r="J894" s="549">
        <f t="shared" si="252"/>
        <v>1.077235E-2</v>
      </c>
      <c r="K894" s="549">
        <f t="shared" si="252"/>
        <v>1.077235E-2</v>
      </c>
      <c r="L894" s="549">
        <f t="shared" si="252"/>
        <v>1.077235E-2</v>
      </c>
      <c r="M894" s="549">
        <f t="shared" si="252"/>
        <v>1.077235E-2</v>
      </c>
      <c r="N894" s="549">
        <f t="shared" si="252"/>
        <v>1.077235E-2</v>
      </c>
      <c r="O894" s="549">
        <f t="shared" si="252"/>
        <v>1.077235E-2</v>
      </c>
      <c r="P894" s="549">
        <f t="shared" si="252"/>
        <v>1.077235E-2</v>
      </c>
      <c r="Q894" s="549">
        <f t="shared" si="252"/>
        <v>1.077235E-2</v>
      </c>
      <c r="R894" s="549">
        <f t="shared" si="252"/>
        <v>1.077235E-2</v>
      </c>
      <c r="S894" s="549">
        <f t="shared" si="252"/>
        <v>1.077235E-2</v>
      </c>
      <c r="T894" s="549">
        <f t="shared" si="252"/>
        <v>1.077235E-2</v>
      </c>
      <c r="U894" s="549">
        <f t="shared" si="252"/>
        <v>1.077235E-2</v>
      </c>
      <c r="V894" s="549">
        <f t="shared" si="252"/>
        <v>1.077235E-2</v>
      </c>
      <c r="W894" s="544">
        <f t="shared" si="252"/>
        <v>0.22449099999999989</v>
      </c>
      <c r="X894" s="131">
        <f t="shared" si="252"/>
        <v>1.1224549999999995E-2</v>
      </c>
      <c r="Z894" s="112"/>
    </row>
    <row r="895" spans="1:26">
      <c r="A895" s="129"/>
      <c r="B895" s="472" t="s">
        <v>146</v>
      </c>
      <c r="C895" s="530">
        <v>0.96618357487922713</v>
      </c>
      <c r="D895" s="530">
        <v>0.93351070036640305</v>
      </c>
      <c r="E895" s="530">
        <v>0.90194270566802237</v>
      </c>
      <c r="F895" s="530">
        <v>0.87144222769857238</v>
      </c>
      <c r="G895" s="530">
        <v>0.84197316685852419</v>
      </c>
      <c r="H895" s="530">
        <v>0.81350064430775282</v>
      </c>
      <c r="I895" s="530">
        <v>0.78599096068381913</v>
      </c>
      <c r="J895" s="530">
        <v>0.75941155621625056</v>
      </c>
      <c r="K895" s="530">
        <v>0.73373097218961414</v>
      </c>
      <c r="L895" s="530">
        <v>0.70891881370977217</v>
      </c>
      <c r="M895" s="530">
        <v>0.68494571372924851</v>
      </c>
      <c r="N895" s="530">
        <v>0.66178329828912896</v>
      </c>
      <c r="O895" s="530">
        <v>0.63940415293635666</v>
      </c>
      <c r="P895" s="530">
        <v>0.61778179027667302</v>
      </c>
      <c r="Q895" s="530">
        <v>0.59689061862480497</v>
      </c>
      <c r="R895" s="530">
        <v>0.57670591171478747</v>
      </c>
      <c r="S895" s="530">
        <v>0.55720377943457733</v>
      </c>
      <c r="T895" s="530">
        <v>0.53836113955031628</v>
      </c>
      <c r="U895" s="530">
        <v>0.52015569038677911</v>
      </c>
      <c r="V895" s="530">
        <v>0.50256588443167061</v>
      </c>
      <c r="W895" s="543"/>
      <c r="X895" s="531"/>
    </row>
    <row r="896" spans="1:26">
      <c r="A896" s="135"/>
      <c r="B896" s="568" t="s">
        <v>1069</v>
      </c>
      <c r="C896" s="136">
        <f t="shared" ref="C896:V896" si="253">C895*C894</f>
        <v>1.9146231884057972E-2</v>
      </c>
      <c r="D896" s="136">
        <f t="shared" si="253"/>
        <v>1.0056103993092022E-2</v>
      </c>
      <c r="E896" s="136">
        <f t="shared" si="253"/>
        <v>9.7160425054029203E-3</v>
      </c>
      <c r="F896" s="136">
        <f t="shared" si="253"/>
        <v>9.3874806815487169E-3</v>
      </c>
      <c r="G896" s="136">
        <f t="shared" si="253"/>
        <v>9.0700296440084233E-3</v>
      </c>
      <c r="H896" s="136">
        <f t="shared" si="253"/>
        <v>8.7633136657086219E-3</v>
      </c>
      <c r="I896" s="136">
        <f t="shared" si="253"/>
        <v>8.4669697253223382E-3</v>
      </c>
      <c r="J896" s="136">
        <f t="shared" si="253"/>
        <v>8.1806470776061273E-3</v>
      </c>
      <c r="K896" s="136">
        <f t="shared" si="253"/>
        <v>7.9040068382667892E-3</v>
      </c>
      <c r="L896" s="136">
        <f t="shared" si="253"/>
        <v>7.6367215828664643E-3</v>
      </c>
      <c r="M896" s="136">
        <f t="shared" si="253"/>
        <v>7.37847495929127E-3</v>
      </c>
      <c r="N896" s="136">
        <f t="shared" si="253"/>
        <v>7.1289613133248986E-3</v>
      </c>
      <c r="O896" s="136">
        <f t="shared" si="253"/>
        <v>6.8878853268839616E-3</v>
      </c>
      <c r="P896" s="136">
        <f t="shared" si="253"/>
        <v>6.6549616684869186E-3</v>
      </c>
      <c r="Q896" s="136">
        <f t="shared" si="253"/>
        <v>6.4299146555429178E-3</v>
      </c>
      <c r="R896" s="136">
        <f t="shared" si="253"/>
        <v>6.2124779280607906E-3</v>
      </c>
      <c r="S896" s="136">
        <f t="shared" si="253"/>
        <v>6.0023941333920694E-3</v>
      </c>
      <c r="T896" s="136">
        <f t="shared" si="253"/>
        <v>5.7994146216348496E-3</v>
      </c>
      <c r="U896" s="136">
        <f t="shared" si="253"/>
        <v>5.6032991513380202E-3</v>
      </c>
      <c r="V896" s="136">
        <f t="shared" si="253"/>
        <v>5.4138156051575072E-3</v>
      </c>
      <c r="W896" s="564">
        <f>SUM(C896:V896)</f>
        <v>0.16183914696099358</v>
      </c>
      <c r="X896" s="137"/>
    </row>
    <row r="897" spans="1:26">
      <c r="A897" s="129" t="s">
        <v>386</v>
      </c>
      <c r="B897" s="138"/>
      <c r="C897" s="132"/>
      <c r="D897" s="132"/>
      <c r="E897" s="132"/>
      <c r="F897" s="132"/>
      <c r="G897" s="132"/>
      <c r="H897" s="132"/>
      <c r="I897" s="132"/>
      <c r="J897" s="132"/>
      <c r="K897" s="132"/>
      <c r="L897" s="132"/>
      <c r="M897" s="132"/>
      <c r="N897" s="132"/>
      <c r="O897" s="132"/>
      <c r="P897" s="132"/>
      <c r="Q897" s="132"/>
      <c r="R897" s="132"/>
      <c r="S897" s="132"/>
      <c r="T897" s="132"/>
      <c r="U897" s="132"/>
      <c r="V897" s="132"/>
      <c r="W897" s="544"/>
      <c r="X897" s="131"/>
    </row>
    <row r="898" spans="1:26" ht="44.25" customHeight="1">
      <c r="A898" s="71" t="s">
        <v>695</v>
      </c>
      <c r="B898" s="138"/>
      <c r="C898" s="132"/>
      <c r="D898" s="132"/>
      <c r="E898" s="132"/>
      <c r="F898" s="132"/>
      <c r="G898" s="132"/>
      <c r="H898" s="132"/>
      <c r="I898" s="132"/>
      <c r="J898" s="132"/>
      <c r="K898" s="132"/>
      <c r="L898" s="132"/>
      <c r="M898" s="132"/>
      <c r="N898" s="132"/>
      <c r="O898" s="132"/>
      <c r="P898" s="132"/>
      <c r="Q898" s="132"/>
      <c r="R898" s="132"/>
      <c r="S898" s="132"/>
      <c r="T898" s="132"/>
      <c r="U898" s="132"/>
      <c r="V898" s="132"/>
      <c r="W898" s="544"/>
      <c r="X898" s="131"/>
    </row>
    <row r="899" spans="1:26">
      <c r="A899" s="126"/>
      <c r="B899" s="134" t="s">
        <v>207</v>
      </c>
      <c r="C899" s="527">
        <f>'27. rMCZ specific costs'!R139</f>
        <v>0</v>
      </c>
      <c r="D899" s="527">
        <v>0</v>
      </c>
      <c r="E899" s="527">
        <v>0</v>
      </c>
      <c r="F899" s="527">
        <v>0</v>
      </c>
      <c r="G899" s="527">
        <v>0</v>
      </c>
      <c r="H899" s="527">
        <v>0</v>
      </c>
      <c r="I899" s="527">
        <v>0</v>
      </c>
      <c r="J899" s="527">
        <v>0</v>
      </c>
      <c r="K899" s="527">
        <v>0</v>
      </c>
      <c r="L899" s="527">
        <v>0</v>
      </c>
      <c r="M899" s="527">
        <v>0</v>
      </c>
      <c r="N899" s="527">
        <v>0</v>
      </c>
      <c r="O899" s="527">
        <v>0</v>
      </c>
      <c r="P899" s="527">
        <v>0</v>
      </c>
      <c r="Q899" s="527">
        <v>0</v>
      </c>
      <c r="R899" s="527">
        <v>0</v>
      </c>
      <c r="S899" s="527">
        <v>0</v>
      </c>
      <c r="T899" s="527">
        <v>0</v>
      </c>
      <c r="U899" s="527">
        <v>0</v>
      </c>
      <c r="V899" s="527">
        <v>0</v>
      </c>
      <c r="W899" s="543">
        <f>SUM(C899:V899)</f>
        <v>0</v>
      </c>
      <c r="X899" s="528">
        <f>W899/20</f>
        <v>0</v>
      </c>
    </row>
    <row r="900" spans="1:26">
      <c r="A900" s="126"/>
      <c r="B900" s="134" t="s">
        <v>208</v>
      </c>
      <c r="C900" s="527">
        <f>'27. rMCZ specific costs'!$S$139</f>
        <v>0</v>
      </c>
      <c r="D900" s="527">
        <f>'27. rMCZ specific costs'!$S$139</f>
        <v>0</v>
      </c>
      <c r="E900" s="527">
        <f>'27. rMCZ specific costs'!$S$139</f>
        <v>0</v>
      </c>
      <c r="F900" s="527">
        <f>'27. rMCZ specific costs'!$S$139</f>
        <v>0</v>
      </c>
      <c r="G900" s="527">
        <f>'27. rMCZ specific costs'!$S$139</f>
        <v>0</v>
      </c>
      <c r="H900" s="527">
        <f>'27. rMCZ specific costs'!$S$139</f>
        <v>0</v>
      </c>
      <c r="I900" s="527">
        <f>'27. rMCZ specific costs'!$S$139</f>
        <v>0</v>
      </c>
      <c r="J900" s="527">
        <f>'27. rMCZ specific costs'!$S$139</f>
        <v>0</v>
      </c>
      <c r="K900" s="527">
        <f>'27. rMCZ specific costs'!$S$139</f>
        <v>0</v>
      </c>
      <c r="L900" s="527">
        <f>'27. rMCZ specific costs'!$S$139</f>
        <v>0</v>
      </c>
      <c r="M900" s="527">
        <f>'27. rMCZ specific costs'!$S$139</f>
        <v>0</v>
      </c>
      <c r="N900" s="527">
        <f>'27. rMCZ specific costs'!$S$139</f>
        <v>0</v>
      </c>
      <c r="O900" s="527">
        <f>'27. rMCZ specific costs'!$S$139</f>
        <v>0</v>
      </c>
      <c r="P900" s="527">
        <f>'27. rMCZ specific costs'!$S$139</f>
        <v>0</v>
      </c>
      <c r="Q900" s="527">
        <f>'27. rMCZ specific costs'!$S$139</f>
        <v>0</v>
      </c>
      <c r="R900" s="527">
        <f>'27. rMCZ specific costs'!$S$139</f>
        <v>0</v>
      </c>
      <c r="S900" s="527">
        <f>'27. rMCZ specific costs'!$S$139</f>
        <v>0</v>
      </c>
      <c r="T900" s="527">
        <f>'27. rMCZ specific costs'!$S$139</f>
        <v>0</v>
      </c>
      <c r="U900" s="527">
        <f>'27. rMCZ specific costs'!$S$139</f>
        <v>0</v>
      </c>
      <c r="V900" s="527">
        <f>'27. rMCZ specific costs'!$S$139</f>
        <v>0</v>
      </c>
      <c r="W900" s="543">
        <f>SUM(C900:V900)</f>
        <v>0</v>
      </c>
      <c r="X900" s="528">
        <f>W900/20</f>
        <v>0</v>
      </c>
    </row>
    <row r="901" spans="1:26" s="55" customFormat="1">
      <c r="A901" s="126"/>
      <c r="B901" s="567" t="s">
        <v>144</v>
      </c>
      <c r="C901" s="549">
        <f t="shared" ref="C901:X901" si="254">SUM(C899:C900)</f>
        <v>0</v>
      </c>
      <c r="D901" s="549">
        <f t="shared" si="254"/>
        <v>0</v>
      </c>
      <c r="E901" s="549">
        <f t="shared" si="254"/>
        <v>0</v>
      </c>
      <c r="F901" s="549">
        <f t="shared" si="254"/>
        <v>0</v>
      </c>
      <c r="G901" s="549">
        <f t="shared" si="254"/>
        <v>0</v>
      </c>
      <c r="H901" s="549">
        <f t="shared" si="254"/>
        <v>0</v>
      </c>
      <c r="I901" s="549">
        <f t="shared" si="254"/>
        <v>0</v>
      </c>
      <c r="J901" s="549">
        <f t="shared" si="254"/>
        <v>0</v>
      </c>
      <c r="K901" s="549">
        <f t="shared" si="254"/>
        <v>0</v>
      </c>
      <c r="L901" s="549">
        <f t="shared" si="254"/>
        <v>0</v>
      </c>
      <c r="M901" s="549">
        <f t="shared" si="254"/>
        <v>0</v>
      </c>
      <c r="N901" s="549">
        <f t="shared" si="254"/>
        <v>0</v>
      </c>
      <c r="O901" s="549">
        <f t="shared" si="254"/>
        <v>0</v>
      </c>
      <c r="P901" s="549">
        <f t="shared" si="254"/>
        <v>0</v>
      </c>
      <c r="Q901" s="549">
        <f t="shared" si="254"/>
        <v>0</v>
      </c>
      <c r="R901" s="549">
        <f t="shared" si="254"/>
        <v>0</v>
      </c>
      <c r="S901" s="549">
        <f t="shared" si="254"/>
        <v>0</v>
      </c>
      <c r="T901" s="549">
        <f t="shared" si="254"/>
        <v>0</v>
      </c>
      <c r="U901" s="549">
        <f t="shared" si="254"/>
        <v>0</v>
      </c>
      <c r="V901" s="549">
        <f t="shared" si="254"/>
        <v>0</v>
      </c>
      <c r="W901" s="544">
        <f t="shared" si="254"/>
        <v>0</v>
      </c>
      <c r="X901" s="131">
        <f t="shared" si="254"/>
        <v>0</v>
      </c>
      <c r="Z901" s="112"/>
    </row>
    <row r="902" spans="1:26">
      <c r="A902" s="129"/>
      <c r="B902" s="472" t="s">
        <v>146</v>
      </c>
      <c r="C902" s="530">
        <v>0.96618357487922713</v>
      </c>
      <c r="D902" s="530">
        <v>0.93351070036640305</v>
      </c>
      <c r="E902" s="530">
        <v>0.90194270566802237</v>
      </c>
      <c r="F902" s="530">
        <v>0.87144222769857238</v>
      </c>
      <c r="G902" s="530">
        <v>0.84197316685852419</v>
      </c>
      <c r="H902" s="530">
        <v>0.81350064430775282</v>
      </c>
      <c r="I902" s="530">
        <v>0.78599096068381913</v>
      </c>
      <c r="J902" s="530">
        <v>0.75941155621625056</v>
      </c>
      <c r="K902" s="530">
        <v>0.73373097218961414</v>
      </c>
      <c r="L902" s="530">
        <v>0.70891881370977217</v>
      </c>
      <c r="M902" s="530">
        <v>0.68494571372924851</v>
      </c>
      <c r="N902" s="530">
        <v>0.66178329828912896</v>
      </c>
      <c r="O902" s="530">
        <v>0.63940415293635666</v>
      </c>
      <c r="P902" s="530">
        <v>0.61778179027667302</v>
      </c>
      <c r="Q902" s="530">
        <v>0.59689061862480497</v>
      </c>
      <c r="R902" s="530">
        <v>0.57670591171478747</v>
      </c>
      <c r="S902" s="530">
        <v>0.55720377943457733</v>
      </c>
      <c r="T902" s="530">
        <v>0.53836113955031628</v>
      </c>
      <c r="U902" s="530">
        <v>0.52015569038677911</v>
      </c>
      <c r="V902" s="530">
        <v>0.50256588443167061</v>
      </c>
      <c r="W902" s="543"/>
      <c r="X902" s="531"/>
    </row>
    <row r="903" spans="1:26">
      <c r="A903" s="135"/>
      <c r="B903" s="568" t="s">
        <v>1069</v>
      </c>
      <c r="C903" s="136">
        <f t="shared" ref="C903:V903" si="255">C902*C901</f>
        <v>0</v>
      </c>
      <c r="D903" s="136">
        <f t="shared" si="255"/>
        <v>0</v>
      </c>
      <c r="E903" s="136">
        <f t="shared" si="255"/>
        <v>0</v>
      </c>
      <c r="F903" s="136">
        <f t="shared" si="255"/>
        <v>0</v>
      </c>
      <c r="G903" s="136">
        <f t="shared" si="255"/>
        <v>0</v>
      </c>
      <c r="H903" s="136">
        <f t="shared" si="255"/>
        <v>0</v>
      </c>
      <c r="I903" s="136">
        <f t="shared" si="255"/>
        <v>0</v>
      </c>
      <c r="J903" s="136">
        <f t="shared" si="255"/>
        <v>0</v>
      </c>
      <c r="K903" s="136">
        <f t="shared" si="255"/>
        <v>0</v>
      </c>
      <c r="L903" s="136">
        <f t="shared" si="255"/>
        <v>0</v>
      </c>
      <c r="M903" s="136">
        <f t="shared" si="255"/>
        <v>0</v>
      </c>
      <c r="N903" s="136">
        <f t="shared" si="255"/>
        <v>0</v>
      </c>
      <c r="O903" s="136">
        <f t="shared" si="255"/>
        <v>0</v>
      </c>
      <c r="P903" s="136">
        <f t="shared" si="255"/>
        <v>0</v>
      </c>
      <c r="Q903" s="136">
        <f t="shared" si="255"/>
        <v>0</v>
      </c>
      <c r="R903" s="136">
        <f t="shared" si="255"/>
        <v>0</v>
      </c>
      <c r="S903" s="136">
        <f t="shared" si="255"/>
        <v>0</v>
      </c>
      <c r="T903" s="136">
        <f t="shared" si="255"/>
        <v>0</v>
      </c>
      <c r="U903" s="136">
        <f t="shared" si="255"/>
        <v>0</v>
      </c>
      <c r="V903" s="136">
        <f t="shared" si="255"/>
        <v>0</v>
      </c>
      <c r="W903" s="564">
        <f>SUM(C903:V903)</f>
        <v>0</v>
      </c>
      <c r="X903" s="137"/>
    </row>
    <row r="904" spans="1:26">
      <c r="A904" s="129" t="s">
        <v>386</v>
      </c>
      <c r="B904" s="138"/>
      <c r="C904" s="132"/>
      <c r="D904" s="132"/>
      <c r="E904" s="132"/>
      <c r="F904" s="132"/>
      <c r="G904" s="132"/>
      <c r="H904" s="132"/>
      <c r="I904" s="132"/>
      <c r="J904" s="132"/>
      <c r="K904" s="132"/>
      <c r="L904" s="132"/>
      <c r="M904" s="132"/>
      <c r="N904" s="132"/>
      <c r="O904" s="132"/>
      <c r="P904" s="132"/>
      <c r="Q904" s="132"/>
      <c r="R904" s="132"/>
      <c r="S904" s="132"/>
      <c r="T904" s="132"/>
      <c r="U904" s="132"/>
      <c r="V904" s="132"/>
      <c r="W904" s="544"/>
      <c r="X904" s="131"/>
    </row>
    <row r="905" spans="1:26">
      <c r="A905" s="71" t="s">
        <v>954</v>
      </c>
      <c r="B905" s="138"/>
      <c r="C905" s="132"/>
      <c r="D905" s="132"/>
      <c r="E905" s="132"/>
      <c r="F905" s="132"/>
      <c r="G905" s="132"/>
      <c r="H905" s="132"/>
      <c r="I905" s="132"/>
      <c r="J905" s="132"/>
      <c r="K905" s="132"/>
      <c r="L905" s="132"/>
      <c r="M905" s="132"/>
      <c r="N905" s="132"/>
      <c r="O905" s="132"/>
      <c r="P905" s="132"/>
      <c r="Q905" s="132"/>
      <c r="R905" s="132"/>
      <c r="S905" s="132"/>
      <c r="T905" s="132"/>
      <c r="U905" s="132"/>
      <c r="V905" s="132"/>
      <c r="W905" s="544"/>
      <c r="X905" s="131"/>
    </row>
    <row r="906" spans="1:26">
      <c r="A906" s="126"/>
      <c r="B906" s="134" t="s">
        <v>207</v>
      </c>
      <c r="C906" s="527">
        <f>'27. rMCZ specific costs'!R140</f>
        <v>0</v>
      </c>
      <c r="D906" s="527">
        <v>0</v>
      </c>
      <c r="E906" s="527">
        <v>0</v>
      </c>
      <c r="F906" s="527">
        <v>0</v>
      </c>
      <c r="G906" s="527">
        <v>0</v>
      </c>
      <c r="H906" s="527">
        <v>0</v>
      </c>
      <c r="I906" s="527">
        <v>0</v>
      </c>
      <c r="J906" s="527">
        <v>0</v>
      </c>
      <c r="K906" s="527">
        <v>0</v>
      </c>
      <c r="L906" s="527">
        <v>0</v>
      </c>
      <c r="M906" s="527">
        <v>0</v>
      </c>
      <c r="N906" s="527">
        <v>0</v>
      </c>
      <c r="O906" s="527">
        <v>0</v>
      </c>
      <c r="P906" s="527">
        <v>0</v>
      </c>
      <c r="Q906" s="527">
        <v>0</v>
      </c>
      <c r="R906" s="527">
        <v>0</v>
      </c>
      <c r="S906" s="527">
        <v>0</v>
      </c>
      <c r="T906" s="527">
        <v>0</v>
      </c>
      <c r="U906" s="527">
        <v>0</v>
      </c>
      <c r="V906" s="527">
        <v>0</v>
      </c>
      <c r="W906" s="543">
        <f>SUM(C906:V906)</f>
        <v>0</v>
      </c>
      <c r="X906" s="528">
        <f>W906/20</f>
        <v>0</v>
      </c>
    </row>
    <row r="907" spans="1:26">
      <c r="A907" s="126"/>
      <c r="B907" s="134" t="s">
        <v>208</v>
      </c>
      <c r="C907" s="527">
        <f>'27. rMCZ specific costs'!$S$140</f>
        <v>0</v>
      </c>
      <c r="D907" s="527">
        <f>'27. rMCZ specific costs'!$S$140</f>
        <v>0</v>
      </c>
      <c r="E907" s="527">
        <f>'27. rMCZ specific costs'!$S$140</f>
        <v>0</v>
      </c>
      <c r="F907" s="527">
        <f>'27. rMCZ specific costs'!$S$140</f>
        <v>0</v>
      </c>
      <c r="G907" s="527">
        <f>'27. rMCZ specific costs'!$S$140</f>
        <v>0</v>
      </c>
      <c r="H907" s="527">
        <f>'27. rMCZ specific costs'!$S$140</f>
        <v>0</v>
      </c>
      <c r="I907" s="527">
        <f>'27. rMCZ specific costs'!$S$140</f>
        <v>0</v>
      </c>
      <c r="J907" s="527">
        <f>'27. rMCZ specific costs'!$S$140</f>
        <v>0</v>
      </c>
      <c r="K907" s="527">
        <f>'27. rMCZ specific costs'!$S$140</f>
        <v>0</v>
      </c>
      <c r="L907" s="527">
        <f>'27. rMCZ specific costs'!$S$140</f>
        <v>0</v>
      </c>
      <c r="M907" s="527">
        <f>'27. rMCZ specific costs'!$S$140</f>
        <v>0</v>
      </c>
      <c r="N907" s="527">
        <f>'27. rMCZ specific costs'!$S$140</f>
        <v>0</v>
      </c>
      <c r="O907" s="527">
        <f>'27. rMCZ specific costs'!$S$140</f>
        <v>0</v>
      </c>
      <c r="P907" s="527">
        <f>'27. rMCZ specific costs'!$S$140</f>
        <v>0</v>
      </c>
      <c r="Q907" s="527">
        <f>'27. rMCZ specific costs'!$S$140</f>
        <v>0</v>
      </c>
      <c r="R907" s="527">
        <f>'27. rMCZ specific costs'!$S$140</f>
        <v>0</v>
      </c>
      <c r="S907" s="527">
        <f>'27. rMCZ specific costs'!$S$140</f>
        <v>0</v>
      </c>
      <c r="T907" s="527">
        <f>'27. rMCZ specific costs'!$S$140</f>
        <v>0</v>
      </c>
      <c r="U907" s="527">
        <f>'27. rMCZ specific costs'!$S$140</f>
        <v>0</v>
      </c>
      <c r="V907" s="527">
        <f>'27. rMCZ specific costs'!$S$140</f>
        <v>0</v>
      </c>
      <c r="W907" s="543">
        <f>SUM(C907:V907)</f>
        <v>0</v>
      </c>
      <c r="X907" s="528">
        <f>W907/20</f>
        <v>0</v>
      </c>
    </row>
    <row r="908" spans="1:26" s="55" customFormat="1">
      <c r="A908" s="126"/>
      <c r="B908" s="567" t="s">
        <v>144</v>
      </c>
      <c r="C908" s="549">
        <f t="shared" ref="C908:X908" si="256">SUM(C906:C907)</f>
        <v>0</v>
      </c>
      <c r="D908" s="549">
        <f t="shared" si="256"/>
        <v>0</v>
      </c>
      <c r="E908" s="549">
        <f t="shared" si="256"/>
        <v>0</v>
      </c>
      <c r="F908" s="549">
        <f t="shared" si="256"/>
        <v>0</v>
      </c>
      <c r="G908" s="549">
        <f t="shared" si="256"/>
        <v>0</v>
      </c>
      <c r="H908" s="549">
        <f t="shared" si="256"/>
        <v>0</v>
      </c>
      <c r="I908" s="549">
        <f t="shared" si="256"/>
        <v>0</v>
      </c>
      <c r="J908" s="549">
        <f t="shared" si="256"/>
        <v>0</v>
      </c>
      <c r="K908" s="549">
        <f t="shared" si="256"/>
        <v>0</v>
      </c>
      <c r="L908" s="549">
        <f t="shared" si="256"/>
        <v>0</v>
      </c>
      <c r="M908" s="549">
        <f t="shared" si="256"/>
        <v>0</v>
      </c>
      <c r="N908" s="549">
        <f t="shared" si="256"/>
        <v>0</v>
      </c>
      <c r="O908" s="549">
        <f t="shared" si="256"/>
        <v>0</v>
      </c>
      <c r="P908" s="549">
        <f t="shared" si="256"/>
        <v>0</v>
      </c>
      <c r="Q908" s="549">
        <f t="shared" si="256"/>
        <v>0</v>
      </c>
      <c r="R908" s="549">
        <f t="shared" si="256"/>
        <v>0</v>
      </c>
      <c r="S908" s="549">
        <f t="shared" si="256"/>
        <v>0</v>
      </c>
      <c r="T908" s="549">
        <f t="shared" si="256"/>
        <v>0</v>
      </c>
      <c r="U908" s="549">
        <f t="shared" si="256"/>
        <v>0</v>
      </c>
      <c r="V908" s="549">
        <f t="shared" si="256"/>
        <v>0</v>
      </c>
      <c r="W908" s="544">
        <f t="shared" si="256"/>
        <v>0</v>
      </c>
      <c r="X908" s="131">
        <f t="shared" si="256"/>
        <v>0</v>
      </c>
      <c r="Z908" s="112"/>
    </row>
    <row r="909" spans="1:26">
      <c r="A909" s="129"/>
      <c r="B909" s="472" t="s">
        <v>146</v>
      </c>
      <c r="C909" s="530">
        <v>0.96618357487922713</v>
      </c>
      <c r="D909" s="530">
        <v>0.93351070036640305</v>
      </c>
      <c r="E909" s="530">
        <v>0.90194270566802237</v>
      </c>
      <c r="F909" s="530">
        <v>0.87144222769857238</v>
      </c>
      <c r="G909" s="530">
        <v>0.84197316685852419</v>
      </c>
      <c r="H909" s="530">
        <v>0.81350064430775282</v>
      </c>
      <c r="I909" s="530">
        <v>0.78599096068381913</v>
      </c>
      <c r="J909" s="530">
        <v>0.75941155621625056</v>
      </c>
      <c r="K909" s="530">
        <v>0.73373097218961414</v>
      </c>
      <c r="L909" s="530">
        <v>0.70891881370977217</v>
      </c>
      <c r="M909" s="530">
        <v>0.68494571372924851</v>
      </c>
      <c r="N909" s="530">
        <v>0.66178329828912896</v>
      </c>
      <c r="O909" s="530">
        <v>0.63940415293635666</v>
      </c>
      <c r="P909" s="530">
        <v>0.61778179027667302</v>
      </c>
      <c r="Q909" s="530">
        <v>0.59689061862480497</v>
      </c>
      <c r="R909" s="530">
        <v>0.57670591171478747</v>
      </c>
      <c r="S909" s="530">
        <v>0.55720377943457733</v>
      </c>
      <c r="T909" s="530">
        <v>0.53836113955031628</v>
      </c>
      <c r="U909" s="530">
        <v>0.52015569038677911</v>
      </c>
      <c r="V909" s="530">
        <v>0.50256588443167061</v>
      </c>
      <c r="W909" s="543"/>
      <c r="X909" s="531"/>
    </row>
    <row r="910" spans="1:26">
      <c r="A910" s="135"/>
      <c r="B910" s="568" t="s">
        <v>1069</v>
      </c>
      <c r="C910" s="136">
        <f t="shared" ref="C910:V910" si="257">C909*C908</f>
        <v>0</v>
      </c>
      <c r="D910" s="136">
        <f t="shared" si="257"/>
        <v>0</v>
      </c>
      <c r="E910" s="136">
        <f t="shared" si="257"/>
        <v>0</v>
      </c>
      <c r="F910" s="136">
        <f t="shared" si="257"/>
        <v>0</v>
      </c>
      <c r="G910" s="136">
        <f t="shared" si="257"/>
        <v>0</v>
      </c>
      <c r="H910" s="136">
        <f t="shared" si="257"/>
        <v>0</v>
      </c>
      <c r="I910" s="136">
        <f t="shared" si="257"/>
        <v>0</v>
      </c>
      <c r="J910" s="136">
        <f t="shared" si="257"/>
        <v>0</v>
      </c>
      <c r="K910" s="136">
        <f t="shared" si="257"/>
        <v>0</v>
      </c>
      <c r="L910" s="136">
        <f t="shared" si="257"/>
        <v>0</v>
      </c>
      <c r="M910" s="136">
        <f t="shared" si="257"/>
        <v>0</v>
      </c>
      <c r="N910" s="136">
        <f t="shared" si="257"/>
        <v>0</v>
      </c>
      <c r="O910" s="136">
        <f t="shared" si="257"/>
        <v>0</v>
      </c>
      <c r="P910" s="136">
        <f t="shared" si="257"/>
        <v>0</v>
      </c>
      <c r="Q910" s="136">
        <f t="shared" si="257"/>
        <v>0</v>
      </c>
      <c r="R910" s="136">
        <f t="shared" si="257"/>
        <v>0</v>
      </c>
      <c r="S910" s="136">
        <f t="shared" si="257"/>
        <v>0</v>
      </c>
      <c r="T910" s="136">
        <f t="shared" si="257"/>
        <v>0</v>
      </c>
      <c r="U910" s="136">
        <f t="shared" si="257"/>
        <v>0</v>
      </c>
      <c r="V910" s="136">
        <f t="shared" si="257"/>
        <v>0</v>
      </c>
      <c r="W910" s="564">
        <f>SUM(C910:V910)</f>
        <v>0</v>
      </c>
      <c r="X910" s="137"/>
    </row>
    <row r="911" spans="1:26">
      <c r="A911" s="129" t="s">
        <v>386</v>
      </c>
      <c r="B911" s="138"/>
      <c r="C911" s="132"/>
      <c r="D911" s="132"/>
      <c r="E911" s="132"/>
      <c r="F911" s="132"/>
      <c r="G911" s="132"/>
      <c r="H911" s="132"/>
      <c r="I911" s="132"/>
      <c r="J911" s="132"/>
      <c r="K911" s="132"/>
      <c r="L911" s="132"/>
      <c r="M911" s="132"/>
      <c r="N911" s="132"/>
      <c r="O911" s="132"/>
      <c r="P911" s="132"/>
      <c r="Q911" s="132"/>
      <c r="R911" s="132"/>
      <c r="S911" s="132"/>
      <c r="T911" s="132"/>
      <c r="U911" s="132"/>
      <c r="V911" s="132"/>
      <c r="W911" s="544"/>
      <c r="X911" s="131"/>
    </row>
    <row r="912" spans="1:26" ht="15" customHeight="1">
      <c r="A912" s="71" t="s">
        <v>955</v>
      </c>
      <c r="B912" s="138"/>
      <c r="C912" s="132"/>
      <c r="D912" s="132"/>
      <c r="E912" s="132"/>
      <c r="F912" s="132"/>
      <c r="G912" s="132"/>
      <c r="H912" s="132"/>
      <c r="I912" s="132"/>
      <c r="J912" s="132"/>
      <c r="K912" s="132"/>
      <c r="L912" s="132"/>
      <c r="M912" s="132"/>
      <c r="N912" s="132"/>
      <c r="O912" s="132"/>
      <c r="P912" s="132"/>
      <c r="Q912" s="132"/>
      <c r="R912" s="132"/>
      <c r="S912" s="132"/>
      <c r="T912" s="132"/>
      <c r="U912" s="132"/>
      <c r="V912" s="132"/>
      <c r="W912" s="544"/>
      <c r="X912" s="131"/>
    </row>
    <row r="913" spans="1:26">
      <c r="A913" s="126"/>
      <c r="B913" s="134" t="s">
        <v>207</v>
      </c>
      <c r="C913" s="527">
        <f>'27. rMCZ specific costs'!R141</f>
        <v>0</v>
      </c>
      <c r="D913" s="527">
        <v>0</v>
      </c>
      <c r="E913" s="527">
        <v>0</v>
      </c>
      <c r="F913" s="527">
        <v>0</v>
      </c>
      <c r="G913" s="527">
        <v>0</v>
      </c>
      <c r="H913" s="527">
        <v>0</v>
      </c>
      <c r="I913" s="527">
        <v>0</v>
      </c>
      <c r="J913" s="527">
        <v>0</v>
      </c>
      <c r="K913" s="527">
        <v>0</v>
      </c>
      <c r="L913" s="527">
        <v>0</v>
      </c>
      <c r="M913" s="527">
        <v>0</v>
      </c>
      <c r="N913" s="527">
        <v>0</v>
      </c>
      <c r="O913" s="527">
        <v>0</v>
      </c>
      <c r="P913" s="527">
        <v>0</v>
      </c>
      <c r="Q913" s="527">
        <v>0</v>
      </c>
      <c r="R913" s="527">
        <v>0</v>
      </c>
      <c r="S913" s="527">
        <v>0</v>
      </c>
      <c r="T913" s="527">
        <v>0</v>
      </c>
      <c r="U913" s="527">
        <v>0</v>
      </c>
      <c r="V913" s="527">
        <v>0</v>
      </c>
      <c r="W913" s="543">
        <f>SUM(C913:V913)</f>
        <v>0</v>
      </c>
      <c r="X913" s="528">
        <f>W913/20</f>
        <v>0</v>
      </c>
    </row>
    <row r="914" spans="1:26">
      <c r="A914" s="126"/>
      <c r="B914" s="134" t="s">
        <v>208</v>
      </c>
      <c r="C914" s="527">
        <f>'27. rMCZ specific costs'!$S$141</f>
        <v>0</v>
      </c>
      <c r="D914" s="527">
        <f>'27. rMCZ specific costs'!$S$141</f>
        <v>0</v>
      </c>
      <c r="E914" s="527">
        <f>'27. rMCZ specific costs'!$S$141</f>
        <v>0</v>
      </c>
      <c r="F914" s="527">
        <f>'27. rMCZ specific costs'!$S$141</f>
        <v>0</v>
      </c>
      <c r="G914" s="527">
        <f>'27. rMCZ specific costs'!$S$141</f>
        <v>0</v>
      </c>
      <c r="H914" s="527">
        <f>'27. rMCZ specific costs'!$S$141</f>
        <v>0</v>
      </c>
      <c r="I914" s="527">
        <f>'27. rMCZ specific costs'!$S$141</f>
        <v>0</v>
      </c>
      <c r="J914" s="527">
        <f>'27. rMCZ specific costs'!$S$141</f>
        <v>0</v>
      </c>
      <c r="K914" s="527">
        <f>'27. rMCZ specific costs'!$S$141</f>
        <v>0</v>
      </c>
      <c r="L914" s="527">
        <f>'27. rMCZ specific costs'!$S$141</f>
        <v>0</v>
      </c>
      <c r="M914" s="527">
        <f>'27. rMCZ specific costs'!$S$141</f>
        <v>0</v>
      </c>
      <c r="N914" s="527">
        <f>'27. rMCZ specific costs'!$S$141</f>
        <v>0</v>
      </c>
      <c r="O914" s="527">
        <f>'27. rMCZ specific costs'!$S$141</f>
        <v>0</v>
      </c>
      <c r="P914" s="527">
        <f>'27. rMCZ specific costs'!$S$141</f>
        <v>0</v>
      </c>
      <c r="Q914" s="527">
        <f>'27. rMCZ specific costs'!$S$141</f>
        <v>0</v>
      </c>
      <c r="R914" s="527">
        <f>'27. rMCZ specific costs'!$S$141</f>
        <v>0</v>
      </c>
      <c r="S914" s="527">
        <f>'27. rMCZ specific costs'!$S$141</f>
        <v>0</v>
      </c>
      <c r="T914" s="527">
        <f>'27. rMCZ specific costs'!$S$141</f>
        <v>0</v>
      </c>
      <c r="U914" s="527">
        <f>'27. rMCZ specific costs'!$S$141</f>
        <v>0</v>
      </c>
      <c r="V914" s="527">
        <f>'27. rMCZ specific costs'!$S$141</f>
        <v>0</v>
      </c>
      <c r="W914" s="543">
        <f>SUM(C914:V914)</f>
        <v>0</v>
      </c>
      <c r="X914" s="528">
        <f>W914/20</f>
        <v>0</v>
      </c>
    </row>
    <row r="915" spans="1:26" s="55" customFormat="1">
      <c r="A915" s="126"/>
      <c r="B915" s="567" t="s">
        <v>144</v>
      </c>
      <c r="C915" s="549">
        <f t="shared" ref="C915:X915" si="258">SUM(C913:C914)</f>
        <v>0</v>
      </c>
      <c r="D915" s="549">
        <f t="shared" si="258"/>
        <v>0</v>
      </c>
      <c r="E915" s="549">
        <f t="shared" si="258"/>
        <v>0</v>
      </c>
      <c r="F915" s="549">
        <f t="shared" si="258"/>
        <v>0</v>
      </c>
      <c r="G915" s="549">
        <f t="shared" si="258"/>
        <v>0</v>
      </c>
      <c r="H915" s="549">
        <f t="shared" si="258"/>
        <v>0</v>
      </c>
      <c r="I915" s="549">
        <f t="shared" si="258"/>
        <v>0</v>
      </c>
      <c r="J915" s="549">
        <f t="shared" si="258"/>
        <v>0</v>
      </c>
      <c r="K915" s="549">
        <f t="shared" si="258"/>
        <v>0</v>
      </c>
      <c r="L915" s="549">
        <f t="shared" si="258"/>
        <v>0</v>
      </c>
      <c r="M915" s="549">
        <f t="shared" si="258"/>
        <v>0</v>
      </c>
      <c r="N915" s="549">
        <f t="shared" si="258"/>
        <v>0</v>
      </c>
      <c r="O915" s="549">
        <f t="shared" si="258"/>
        <v>0</v>
      </c>
      <c r="P915" s="549">
        <f t="shared" si="258"/>
        <v>0</v>
      </c>
      <c r="Q915" s="549">
        <f t="shared" si="258"/>
        <v>0</v>
      </c>
      <c r="R915" s="549">
        <f t="shared" si="258"/>
        <v>0</v>
      </c>
      <c r="S915" s="549">
        <f t="shared" si="258"/>
        <v>0</v>
      </c>
      <c r="T915" s="549">
        <f t="shared" si="258"/>
        <v>0</v>
      </c>
      <c r="U915" s="549">
        <f t="shared" si="258"/>
        <v>0</v>
      </c>
      <c r="V915" s="549">
        <f t="shared" si="258"/>
        <v>0</v>
      </c>
      <c r="W915" s="544">
        <f t="shared" si="258"/>
        <v>0</v>
      </c>
      <c r="X915" s="131">
        <f t="shared" si="258"/>
        <v>0</v>
      </c>
      <c r="Z915" s="112"/>
    </row>
    <row r="916" spans="1:26">
      <c r="A916" s="129"/>
      <c r="B916" s="472" t="s">
        <v>146</v>
      </c>
      <c r="C916" s="530">
        <v>0.96618357487922713</v>
      </c>
      <c r="D916" s="530">
        <v>0.93351070036640305</v>
      </c>
      <c r="E916" s="530">
        <v>0.90194270566802237</v>
      </c>
      <c r="F916" s="530">
        <v>0.87144222769857238</v>
      </c>
      <c r="G916" s="530">
        <v>0.84197316685852419</v>
      </c>
      <c r="H916" s="530">
        <v>0.81350064430775282</v>
      </c>
      <c r="I916" s="530">
        <v>0.78599096068381913</v>
      </c>
      <c r="J916" s="530">
        <v>0.75941155621625056</v>
      </c>
      <c r="K916" s="530">
        <v>0.73373097218961414</v>
      </c>
      <c r="L916" s="530">
        <v>0.70891881370977217</v>
      </c>
      <c r="M916" s="530">
        <v>0.68494571372924851</v>
      </c>
      <c r="N916" s="530">
        <v>0.66178329828912896</v>
      </c>
      <c r="O916" s="530">
        <v>0.63940415293635666</v>
      </c>
      <c r="P916" s="530">
        <v>0.61778179027667302</v>
      </c>
      <c r="Q916" s="530">
        <v>0.59689061862480497</v>
      </c>
      <c r="R916" s="530">
        <v>0.57670591171478747</v>
      </c>
      <c r="S916" s="530">
        <v>0.55720377943457733</v>
      </c>
      <c r="T916" s="530">
        <v>0.53836113955031628</v>
      </c>
      <c r="U916" s="530">
        <v>0.52015569038677911</v>
      </c>
      <c r="V916" s="530">
        <v>0.50256588443167061</v>
      </c>
      <c r="W916" s="543"/>
      <c r="X916" s="531"/>
    </row>
    <row r="917" spans="1:26">
      <c r="A917" s="135"/>
      <c r="B917" s="568" t="s">
        <v>1069</v>
      </c>
      <c r="C917" s="136">
        <f t="shared" ref="C917:V917" si="259">C916*C915</f>
        <v>0</v>
      </c>
      <c r="D917" s="136">
        <f t="shared" si="259"/>
        <v>0</v>
      </c>
      <c r="E917" s="136">
        <f t="shared" si="259"/>
        <v>0</v>
      </c>
      <c r="F917" s="136">
        <f t="shared" si="259"/>
        <v>0</v>
      </c>
      <c r="G917" s="136">
        <f t="shared" si="259"/>
        <v>0</v>
      </c>
      <c r="H917" s="136">
        <f t="shared" si="259"/>
        <v>0</v>
      </c>
      <c r="I917" s="136">
        <f t="shared" si="259"/>
        <v>0</v>
      </c>
      <c r="J917" s="136">
        <f t="shared" si="259"/>
        <v>0</v>
      </c>
      <c r="K917" s="136">
        <f t="shared" si="259"/>
        <v>0</v>
      </c>
      <c r="L917" s="136">
        <f t="shared" si="259"/>
        <v>0</v>
      </c>
      <c r="M917" s="136">
        <f t="shared" si="259"/>
        <v>0</v>
      </c>
      <c r="N917" s="136">
        <f t="shared" si="259"/>
        <v>0</v>
      </c>
      <c r="O917" s="136">
        <f t="shared" si="259"/>
        <v>0</v>
      </c>
      <c r="P917" s="136">
        <f t="shared" si="259"/>
        <v>0</v>
      </c>
      <c r="Q917" s="136">
        <f t="shared" si="259"/>
        <v>0</v>
      </c>
      <c r="R917" s="136">
        <f t="shared" si="259"/>
        <v>0</v>
      </c>
      <c r="S917" s="136">
        <f t="shared" si="259"/>
        <v>0</v>
      </c>
      <c r="T917" s="136">
        <f t="shared" si="259"/>
        <v>0</v>
      </c>
      <c r="U917" s="136">
        <f t="shared" si="259"/>
        <v>0</v>
      </c>
      <c r="V917" s="136">
        <f t="shared" si="259"/>
        <v>0</v>
      </c>
      <c r="W917" s="564">
        <f>SUM(C917:V917)</f>
        <v>0</v>
      </c>
      <c r="X917" s="137"/>
    </row>
    <row r="918" spans="1:26">
      <c r="A918" s="129" t="s">
        <v>386</v>
      </c>
      <c r="B918" s="138"/>
      <c r="C918" s="132"/>
      <c r="D918" s="132"/>
      <c r="E918" s="132"/>
      <c r="F918" s="132"/>
      <c r="G918" s="132"/>
      <c r="H918" s="132"/>
      <c r="I918" s="132"/>
      <c r="J918" s="132"/>
      <c r="K918" s="132"/>
      <c r="L918" s="132"/>
      <c r="M918" s="132"/>
      <c r="N918" s="132"/>
      <c r="O918" s="132"/>
      <c r="P918" s="132"/>
      <c r="Q918" s="132"/>
      <c r="R918" s="132"/>
      <c r="S918" s="132"/>
      <c r="T918" s="132"/>
      <c r="U918" s="132"/>
      <c r="V918" s="132"/>
      <c r="W918" s="544"/>
      <c r="X918" s="131"/>
    </row>
    <row r="919" spans="1:26">
      <c r="A919" s="71" t="s">
        <v>956</v>
      </c>
      <c r="B919" s="138"/>
      <c r="C919" s="132"/>
      <c r="D919" s="132"/>
      <c r="E919" s="132"/>
      <c r="F919" s="132"/>
      <c r="G919" s="132"/>
      <c r="H919" s="132"/>
      <c r="I919" s="132"/>
      <c r="J919" s="132"/>
      <c r="K919" s="132"/>
      <c r="L919" s="132"/>
      <c r="M919" s="132"/>
      <c r="N919" s="132"/>
      <c r="O919" s="132"/>
      <c r="P919" s="132"/>
      <c r="Q919" s="132"/>
      <c r="R919" s="132"/>
      <c r="S919" s="132"/>
      <c r="T919" s="132"/>
      <c r="U919" s="132"/>
      <c r="V919" s="132"/>
      <c r="W919" s="544"/>
      <c r="X919" s="131"/>
    </row>
    <row r="920" spans="1:26">
      <c r="A920" s="126"/>
      <c r="B920" s="134" t="s">
        <v>207</v>
      </c>
      <c r="C920" s="527">
        <f>'27. rMCZ specific costs'!R142</f>
        <v>0</v>
      </c>
      <c r="D920" s="527">
        <v>0</v>
      </c>
      <c r="E920" s="527">
        <v>0</v>
      </c>
      <c r="F920" s="527">
        <v>0</v>
      </c>
      <c r="G920" s="527">
        <v>0</v>
      </c>
      <c r="H920" s="527">
        <v>0</v>
      </c>
      <c r="I920" s="527">
        <v>0</v>
      </c>
      <c r="J920" s="527">
        <v>0</v>
      </c>
      <c r="K920" s="527">
        <v>0</v>
      </c>
      <c r="L920" s="527">
        <v>0</v>
      </c>
      <c r="M920" s="527">
        <v>0</v>
      </c>
      <c r="N920" s="527">
        <v>0</v>
      </c>
      <c r="O920" s="527">
        <v>0</v>
      </c>
      <c r="P920" s="527">
        <v>0</v>
      </c>
      <c r="Q920" s="527">
        <v>0</v>
      </c>
      <c r="R920" s="527">
        <v>0</v>
      </c>
      <c r="S920" s="527">
        <v>0</v>
      </c>
      <c r="T920" s="527">
        <v>0</v>
      </c>
      <c r="U920" s="527">
        <v>0</v>
      </c>
      <c r="V920" s="527">
        <v>0</v>
      </c>
      <c r="W920" s="543">
        <f>SUM(C920:V920)</f>
        <v>0</v>
      </c>
      <c r="X920" s="528">
        <f>W920/20</f>
        <v>0</v>
      </c>
    </row>
    <row r="921" spans="1:26">
      <c r="A921" s="126"/>
      <c r="B921" s="134" t="s">
        <v>208</v>
      </c>
      <c r="C921" s="527">
        <f>'27. rMCZ specific costs'!$S$142</f>
        <v>0</v>
      </c>
      <c r="D921" s="527">
        <f>'27. rMCZ specific costs'!$S$142</f>
        <v>0</v>
      </c>
      <c r="E921" s="527">
        <f>'27. rMCZ specific costs'!$S$142</f>
        <v>0</v>
      </c>
      <c r="F921" s="527">
        <f>'27. rMCZ specific costs'!$S$142</f>
        <v>0</v>
      </c>
      <c r="G921" s="527">
        <f>'27. rMCZ specific costs'!$S$142</f>
        <v>0</v>
      </c>
      <c r="H921" s="527">
        <f>'27. rMCZ specific costs'!$S$142</f>
        <v>0</v>
      </c>
      <c r="I921" s="527">
        <f>'27. rMCZ specific costs'!$S$142</f>
        <v>0</v>
      </c>
      <c r="J921" s="527">
        <f>'27. rMCZ specific costs'!$S$142</f>
        <v>0</v>
      </c>
      <c r="K921" s="527">
        <f>'27. rMCZ specific costs'!$S$142</f>
        <v>0</v>
      </c>
      <c r="L921" s="527">
        <f>'27. rMCZ specific costs'!$S$142</f>
        <v>0</v>
      </c>
      <c r="M921" s="527">
        <f>'27. rMCZ specific costs'!$S$142</f>
        <v>0</v>
      </c>
      <c r="N921" s="527">
        <f>'27. rMCZ specific costs'!$S$142</f>
        <v>0</v>
      </c>
      <c r="O921" s="527">
        <f>'27. rMCZ specific costs'!$S$142</f>
        <v>0</v>
      </c>
      <c r="P921" s="527">
        <f>'27. rMCZ specific costs'!$S$142</f>
        <v>0</v>
      </c>
      <c r="Q921" s="527">
        <f>'27. rMCZ specific costs'!$S$142</f>
        <v>0</v>
      </c>
      <c r="R921" s="527">
        <f>'27. rMCZ specific costs'!$S$142</f>
        <v>0</v>
      </c>
      <c r="S921" s="527">
        <f>'27. rMCZ specific costs'!$S$142</f>
        <v>0</v>
      </c>
      <c r="T921" s="527">
        <f>'27. rMCZ specific costs'!$S$142</f>
        <v>0</v>
      </c>
      <c r="U921" s="527">
        <f>'27. rMCZ specific costs'!$S$142</f>
        <v>0</v>
      </c>
      <c r="V921" s="527">
        <f>'27. rMCZ specific costs'!$S$142</f>
        <v>0</v>
      </c>
      <c r="W921" s="543">
        <f>SUM(C921:V921)</f>
        <v>0</v>
      </c>
      <c r="X921" s="528">
        <f>W921/20</f>
        <v>0</v>
      </c>
    </row>
    <row r="922" spans="1:26" s="55" customFormat="1">
      <c r="A922" s="126"/>
      <c r="B922" s="567" t="s">
        <v>144</v>
      </c>
      <c r="C922" s="549">
        <f t="shared" ref="C922:X922" si="260">SUM(C920:C921)</f>
        <v>0</v>
      </c>
      <c r="D922" s="549">
        <f t="shared" si="260"/>
        <v>0</v>
      </c>
      <c r="E922" s="549">
        <f t="shared" si="260"/>
        <v>0</v>
      </c>
      <c r="F922" s="549">
        <f t="shared" si="260"/>
        <v>0</v>
      </c>
      <c r="G922" s="549">
        <f t="shared" si="260"/>
        <v>0</v>
      </c>
      <c r="H922" s="549">
        <f t="shared" si="260"/>
        <v>0</v>
      </c>
      <c r="I922" s="549">
        <f t="shared" si="260"/>
        <v>0</v>
      </c>
      <c r="J922" s="549">
        <f t="shared" si="260"/>
        <v>0</v>
      </c>
      <c r="K922" s="549">
        <f t="shared" si="260"/>
        <v>0</v>
      </c>
      <c r="L922" s="549">
        <f t="shared" si="260"/>
        <v>0</v>
      </c>
      <c r="M922" s="549">
        <f t="shared" si="260"/>
        <v>0</v>
      </c>
      <c r="N922" s="549">
        <f t="shared" si="260"/>
        <v>0</v>
      </c>
      <c r="O922" s="549">
        <f t="shared" si="260"/>
        <v>0</v>
      </c>
      <c r="P922" s="549">
        <f t="shared" si="260"/>
        <v>0</v>
      </c>
      <c r="Q922" s="549">
        <f t="shared" si="260"/>
        <v>0</v>
      </c>
      <c r="R922" s="549">
        <f t="shared" si="260"/>
        <v>0</v>
      </c>
      <c r="S922" s="549">
        <f t="shared" si="260"/>
        <v>0</v>
      </c>
      <c r="T922" s="549">
        <f t="shared" si="260"/>
        <v>0</v>
      </c>
      <c r="U922" s="549">
        <f t="shared" si="260"/>
        <v>0</v>
      </c>
      <c r="V922" s="549">
        <f t="shared" si="260"/>
        <v>0</v>
      </c>
      <c r="W922" s="544">
        <f t="shared" si="260"/>
        <v>0</v>
      </c>
      <c r="X922" s="131">
        <f t="shared" si="260"/>
        <v>0</v>
      </c>
      <c r="Z922" s="112"/>
    </row>
    <row r="923" spans="1:26">
      <c r="A923" s="129"/>
      <c r="B923" s="472" t="s">
        <v>146</v>
      </c>
      <c r="C923" s="530">
        <v>0.96618357487922713</v>
      </c>
      <c r="D923" s="530">
        <v>0.93351070036640305</v>
      </c>
      <c r="E923" s="530">
        <v>0.90194270566802237</v>
      </c>
      <c r="F923" s="530">
        <v>0.87144222769857238</v>
      </c>
      <c r="G923" s="530">
        <v>0.84197316685852419</v>
      </c>
      <c r="H923" s="530">
        <v>0.81350064430775282</v>
      </c>
      <c r="I923" s="530">
        <v>0.78599096068381913</v>
      </c>
      <c r="J923" s="530">
        <v>0.75941155621625056</v>
      </c>
      <c r="K923" s="530">
        <v>0.73373097218961414</v>
      </c>
      <c r="L923" s="530">
        <v>0.70891881370977217</v>
      </c>
      <c r="M923" s="530">
        <v>0.68494571372924851</v>
      </c>
      <c r="N923" s="530">
        <v>0.66178329828912896</v>
      </c>
      <c r="O923" s="530">
        <v>0.63940415293635666</v>
      </c>
      <c r="P923" s="530">
        <v>0.61778179027667302</v>
      </c>
      <c r="Q923" s="530">
        <v>0.59689061862480497</v>
      </c>
      <c r="R923" s="530">
        <v>0.57670591171478747</v>
      </c>
      <c r="S923" s="530">
        <v>0.55720377943457733</v>
      </c>
      <c r="T923" s="530">
        <v>0.53836113955031628</v>
      </c>
      <c r="U923" s="530">
        <v>0.52015569038677911</v>
      </c>
      <c r="V923" s="530">
        <v>0.50256588443167061</v>
      </c>
      <c r="W923" s="543"/>
      <c r="X923" s="531"/>
    </row>
    <row r="924" spans="1:26">
      <c r="A924" s="135"/>
      <c r="B924" s="568" t="s">
        <v>1069</v>
      </c>
      <c r="C924" s="136">
        <f t="shared" ref="C924:V924" si="261">C923*C922</f>
        <v>0</v>
      </c>
      <c r="D924" s="136">
        <f t="shared" si="261"/>
        <v>0</v>
      </c>
      <c r="E924" s="136">
        <f t="shared" si="261"/>
        <v>0</v>
      </c>
      <c r="F924" s="136">
        <f t="shared" si="261"/>
        <v>0</v>
      </c>
      <c r="G924" s="136">
        <f t="shared" si="261"/>
        <v>0</v>
      </c>
      <c r="H924" s="136">
        <f t="shared" si="261"/>
        <v>0</v>
      </c>
      <c r="I924" s="136">
        <f t="shared" si="261"/>
        <v>0</v>
      </c>
      <c r="J924" s="136">
        <f t="shared" si="261"/>
        <v>0</v>
      </c>
      <c r="K924" s="136">
        <f t="shared" si="261"/>
        <v>0</v>
      </c>
      <c r="L924" s="136">
        <f t="shared" si="261"/>
        <v>0</v>
      </c>
      <c r="M924" s="136">
        <f t="shared" si="261"/>
        <v>0</v>
      </c>
      <c r="N924" s="136">
        <f t="shared" si="261"/>
        <v>0</v>
      </c>
      <c r="O924" s="136">
        <f t="shared" si="261"/>
        <v>0</v>
      </c>
      <c r="P924" s="136">
        <f t="shared" si="261"/>
        <v>0</v>
      </c>
      <c r="Q924" s="136">
        <f t="shared" si="261"/>
        <v>0</v>
      </c>
      <c r="R924" s="136">
        <f t="shared" si="261"/>
        <v>0</v>
      </c>
      <c r="S924" s="136">
        <f t="shared" si="261"/>
        <v>0</v>
      </c>
      <c r="T924" s="136">
        <f t="shared" si="261"/>
        <v>0</v>
      </c>
      <c r="U924" s="136">
        <f t="shared" si="261"/>
        <v>0</v>
      </c>
      <c r="V924" s="136">
        <f t="shared" si="261"/>
        <v>0</v>
      </c>
      <c r="W924" s="564">
        <f>SUM(C924:V924)</f>
        <v>0</v>
      </c>
      <c r="X924" s="137"/>
    </row>
    <row r="925" spans="1:26">
      <c r="A925" s="129" t="s">
        <v>386</v>
      </c>
      <c r="B925" s="138"/>
      <c r="C925" s="132"/>
      <c r="D925" s="132"/>
      <c r="E925" s="132"/>
      <c r="F925" s="132"/>
      <c r="G925" s="132"/>
      <c r="H925" s="132"/>
      <c r="I925" s="132"/>
      <c r="J925" s="132"/>
      <c r="K925" s="132"/>
      <c r="L925" s="132"/>
      <c r="M925" s="132"/>
      <c r="N925" s="132"/>
      <c r="O925" s="132"/>
      <c r="P925" s="132"/>
      <c r="Q925" s="132"/>
      <c r="R925" s="132"/>
      <c r="S925" s="132"/>
      <c r="T925" s="132"/>
      <c r="U925" s="132"/>
      <c r="V925" s="132"/>
      <c r="W925" s="544"/>
      <c r="X925" s="131"/>
    </row>
    <row r="926" spans="1:26">
      <c r="A926" s="71" t="s">
        <v>957</v>
      </c>
      <c r="B926" s="138"/>
      <c r="C926" s="132"/>
      <c r="D926" s="132"/>
      <c r="E926" s="132"/>
      <c r="F926" s="132"/>
      <c r="G926" s="132"/>
      <c r="H926" s="132"/>
      <c r="I926" s="132"/>
      <c r="J926" s="132"/>
      <c r="K926" s="132"/>
      <c r="L926" s="132"/>
      <c r="M926" s="132"/>
      <c r="N926" s="132"/>
      <c r="O926" s="132"/>
      <c r="P926" s="132"/>
      <c r="Q926" s="132"/>
      <c r="R926" s="132"/>
      <c r="S926" s="132"/>
      <c r="T926" s="132"/>
      <c r="U926" s="132"/>
      <c r="V926" s="132"/>
      <c r="W926" s="544"/>
      <c r="X926" s="131"/>
    </row>
    <row r="927" spans="1:26">
      <c r="A927" s="126"/>
      <c r="B927" s="134" t="s">
        <v>207</v>
      </c>
      <c r="C927" s="527">
        <f>'27. rMCZ specific costs'!R143</f>
        <v>7.4999999999999997E-3</v>
      </c>
      <c r="D927" s="527">
        <v>0</v>
      </c>
      <c r="E927" s="527">
        <v>0</v>
      </c>
      <c r="F927" s="527">
        <v>0</v>
      </c>
      <c r="G927" s="527">
        <v>0</v>
      </c>
      <c r="H927" s="527">
        <v>0</v>
      </c>
      <c r="I927" s="527">
        <v>0</v>
      </c>
      <c r="J927" s="527">
        <v>0</v>
      </c>
      <c r="K927" s="527">
        <v>0</v>
      </c>
      <c r="L927" s="527">
        <v>0</v>
      </c>
      <c r="M927" s="527">
        <v>0</v>
      </c>
      <c r="N927" s="527">
        <v>0</v>
      </c>
      <c r="O927" s="527">
        <v>0</v>
      </c>
      <c r="P927" s="527">
        <v>0</v>
      </c>
      <c r="Q927" s="527">
        <v>0</v>
      </c>
      <c r="R927" s="527">
        <v>0</v>
      </c>
      <c r="S927" s="527">
        <v>0</v>
      </c>
      <c r="T927" s="527">
        <v>0</v>
      </c>
      <c r="U927" s="527">
        <v>0</v>
      </c>
      <c r="V927" s="527">
        <v>0</v>
      </c>
      <c r="W927" s="543">
        <f>SUM(C927:V927)</f>
        <v>7.4999999999999997E-3</v>
      </c>
      <c r="X927" s="528">
        <f>W927/20</f>
        <v>3.7500000000000001E-4</v>
      </c>
    </row>
    <row r="928" spans="1:26">
      <c r="A928" s="126"/>
      <c r="B928" s="134" t="s">
        <v>208</v>
      </c>
      <c r="C928" s="527">
        <f>'27. rMCZ specific costs'!$S$143</f>
        <v>8.8000000000000005E-3</v>
      </c>
      <c r="D928" s="527">
        <f>'27. rMCZ specific costs'!$S$143</f>
        <v>8.8000000000000005E-3</v>
      </c>
      <c r="E928" s="527">
        <f>'27. rMCZ specific costs'!$S$143</f>
        <v>8.8000000000000005E-3</v>
      </c>
      <c r="F928" s="527">
        <f>'27. rMCZ specific costs'!$S$143</f>
        <v>8.8000000000000005E-3</v>
      </c>
      <c r="G928" s="527">
        <f>'27. rMCZ specific costs'!$S$143</f>
        <v>8.8000000000000005E-3</v>
      </c>
      <c r="H928" s="527">
        <f>'27. rMCZ specific costs'!$S$143</f>
        <v>8.8000000000000005E-3</v>
      </c>
      <c r="I928" s="527">
        <f>'27. rMCZ specific costs'!$S$143</f>
        <v>8.8000000000000005E-3</v>
      </c>
      <c r="J928" s="527">
        <f>'27. rMCZ specific costs'!$S$143</f>
        <v>8.8000000000000005E-3</v>
      </c>
      <c r="K928" s="527">
        <f>'27. rMCZ specific costs'!$S$143</f>
        <v>8.8000000000000005E-3</v>
      </c>
      <c r="L928" s="527">
        <f>'27. rMCZ specific costs'!$S$143</f>
        <v>8.8000000000000005E-3</v>
      </c>
      <c r="M928" s="527">
        <f>'27. rMCZ specific costs'!$S$143</f>
        <v>8.8000000000000005E-3</v>
      </c>
      <c r="N928" s="527">
        <f>'27. rMCZ specific costs'!$S$143</f>
        <v>8.8000000000000005E-3</v>
      </c>
      <c r="O928" s="527">
        <f>'27. rMCZ specific costs'!$S$143</f>
        <v>8.8000000000000005E-3</v>
      </c>
      <c r="P928" s="527">
        <f>'27. rMCZ specific costs'!$S$143</f>
        <v>8.8000000000000005E-3</v>
      </c>
      <c r="Q928" s="527">
        <f>'27. rMCZ specific costs'!$S$143</f>
        <v>8.8000000000000005E-3</v>
      </c>
      <c r="R928" s="527">
        <f>'27. rMCZ specific costs'!$S$143</f>
        <v>8.8000000000000005E-3</v>
      </c>
      <c r="S928" s="527">
        <f>'27. rMCZ specific costs'!$S$143</f>
        <v>8.8000000000000005E-3</v>
      </c>
      <c r="T928" s="527">
        <f>'27. rMCZ specific costs'!$S$143</f>
        <v>8.8000000000000005E-3</v>
      </c>
      <c r="U928" s="527">
        <f>'27. rMCZ specific costs'!$S$143</f>
        <v>8.8000000000000005E-3</v>
      </c>
      <c r="V928" s="527">
        <f>'27. rMCZ specific costs'!$S$143</f>
        <v>8.8000000000000005E-3</v>
      </c>
      <c r="W928" s="543">
        <f>SUM(C928:V928)</f>
        <v>0.17600000000000002</v>
      </c>
      <c r="X928" s="528">
        <f>W928/20</f>
        <v>8.8000000000000005E-3</v>
      </c>
    </row>
    <row r="929" spans="1:26" s="55" customFormat="1">
      <c r="A929" s="126"/>
      <c r="B929" s="567" t="s">
        <v>144</v>
      </c>
      <c r="C929" s="549">
        <f t="shared" ref="C929:X929" si="262">SUM(C927:C928)</f>
        <v>1.6300000000000002E-2</v>
      </c>
      <c r="D929" s="549">
        <f t="shared" si="262"/>
        <v>8.8000000000000005E-3</v>
      </c>
      <c r="E929" s="549">
        <f t="shared" si="262"/>
        <v>8.8000000000000005E-3</v>
      </c>
      <c r="F929" s="549">
        <f t="shared" si="262"/>
        <v>8.8000000000000005E-3</v>
      </c>
      <c r="G929" s="549">
        <f t="shared" si="262"/>
        <v>8.8000000000000005E-3</v>
      </c>
      <c r="H929" s="549">
        <f t="shared" si="262"/>
        <v>8.8000000000000005E-3</v>
      </c>
      <c r="I929" s="549">
        <f t="shared" si="262"/>
        <v>8.8000000000000005E-3</v>
      </c>
      <c r="J929" s="549">
        <f t="shared" si="262"/>
        <v>8.8000000000000005E-3</v>
      </c>
      <c r="K929" s="549">
        <f t="shared" si="262"/>
        <v>8.8000000000000005E-3</v>
      </c>
      <c r="L929" s="549">
        <f t="shared" si="262"/>
        <v>8.8000000000000005E-3</v>
      </c>
      <c r="M929" s="549">
        <f t="shared" si="262"/>
        <v>8.8000000000000005E-3</v>
      </c>
      <c r="N929" s="549">
        <f t="shared" si="262"/>
        <v>8.8000000000000005E-3</v>
      </c>
      <c r="O929" s="549">
        <f t="shared" si="262"/>
        <v>8.8000000000000005E-3</v>
      </c>
      <c r="P929" s="549">
        <f t="shared" si="262"/>
        <v>8.8000000000000005E-3</v>
      </c>
      <c r="Q929" s="549">
        <f t="shared" si="262"/>
        <v>8.8000000000000005E-3</v>
      </c>
      <c r="R929" s="549">
        <f t="shared" si="262"/>
        <v>8.8000000000000005E-3</v>
      </c>
      <c r="S929" s="549">
        <f t="shared" si="262"/>
        <v>8.8000000000000005E-3</v>
      </c>
      <c r="T929" s="549">
        <f t="shared" si="262"/>
        <v>8.8000000000000005E-3</v>
      </c>
      <c r="U929" s="549">
        <f t="shared" si="262"/>
        <v>8.8000000000000005E-3</v>
      </c>
      <c r="V929" s="549">
        <f t="shared" si="262"/>
        <v>8.8000000000000005E-3</v>
      </c>
      <c r="W929" s="544">
        <f t="shared" si="262"/>
        <v>0.18350000000000002</v>
      </c>
      <c r="X929" s="131">
        <f t="shared" si="262"/>
        <v>9.1750000000000009E-3</v>
      </c>
      <c r="Z929" s="112"/>
    </row>
    <row r="930" spans="1:26">
      <c r="A930" s="129"/>
      <c r="B930" s="472" t="s">
        <v>146</v>
      </c>
      <c r="C930" s="530">
        <v>0.96618357487922713</v>
      </c>
      <c r="D930" s="530">
        <v>0.93351070036640305</v>
      </c>
      <c r="E930" s="530">
        <v>0.90194270566802237</v>
      </c>
      <c r="F930" s="530">
        <v>0.87144222769857238</v>
      </c>
      <c r="G930" s="530">
        <v>0.84197316685852419</v>
      </c>
      <c r="H930" s="530">
        <v>0.81350064430775282</v>
      </c>
      <c r="I930" s="530">
        <v>0.78599096068381913</v>
      </c>
      <c r="J930" s="530">
        <v>0.75941155621625056</v>
      </c>
      <c r="K930" s="530">
        <v>0.73373097218961414</v>
      </c>
      <c r="L930" s="530">
        <v>0.70891881370977217</v>
      </c>
      <c r="M930" s="530">
        <v>0.68494571372924851</v>
      </c>
      <c r="N930" s="530">
        <v>0.66178329828912896</v>
      </c>
      <c r="O930" s="530">
        <v>0.63940415293635666</v>
      </c>
      <c r="P930" s="530">
        <v>0.61778179027667302</v>
      </c>
      <c r="Q930" s="530">
        <v>0.59689061862480497</v>
      </c>
      <c r="R930" s="530">
        <v>0.57670591171478747</v>
      </c>
      <c r="S930" s="530">
        <v>0.55720377943457733</v>
      </c>
      <c r="T930" s="530">
        <v>0.53836113955031628</v>
      </c>
      <c r="U930" s="530">
        <v>0.52015569038677911</v>
      </c>
      <c r="V930" s="530">
        <v>0.50256588443167061</v>
      </c>
      <c r="W930" s="543"/>
      <c r="X930" s="531"/>
    </row>
    <row r="931" spans="1:26">
      <c r="A931" s="135"/>
      <c r="B931" s="568" t="s">
        <v>1069</v>
      </c>
      <c r="C931" s="136">
        <f t="shared" ref="C931:V931" si="263">C930*C929</f>
        <v>1.5748792270531404E-2</v>
      </c>
      <c r="D931" s="136">
        <f t="shared" si="263"/>
        <v>8.2148941632243476E-3</v>
      </c>
      <c r="E931" s="136">
        <f t="shared" si="263"/>
        <v>7.9370958098785981E-3</v>
      </c>
      <c r="F931" s="136">
        <f t="shared" si="263"/>
        <v>7.6686916037474375E-3</v>
      </c>
      <c r="G931" s="136">
        <f t="shared" si="263"/>
        <v>7.4093638683550133E-3</v>
      </c>
      <c r="H931" s="136">
        <f t="shared" si="263"/>
        <v>7.1588056699082251E-3</v>
      </c>
      <c r="I931" s="136">
        <f t="shared" si="263"/>
        <v>6.9167204540176086E-3</v>
      </c>
      <c r="J931" s="136">
        <f t="shared" si="263"/>
        <v>6.6828216947030054E-3</v>
      </c>
      <c r="K931" s="136">
        <f t="shared" si="263"/>
        <v>6.4568325552686046E-3</v>
      </c>
      <c r="L931" s="136">
        <f t="shared" si="263"/>
        <v>6.2384855606459951E-3</v>
      </c>
      <c r="M931" s="136">
        <f t="shared" si="263"/>
        <v>6.0275222808173871E-3</v>
      </c>
      <c r="N931" s="136">
        <f t="shared" si="263"/>
        <v>5.8236930249443352E-3</v>
      </c>
      <c r="O931" s="136">
        <f t="shared" si="263"/>
        <v>5.6267565458399393E-3</v>
      </c>
      <c r="P931" s="136">
        <f t="shared" si="263"/>
        <v>5.4364797544347232E-3</v>
      </c>
      <c r="Q931" s="136">
        <f t="shared" si="263"/>
        <v>5.2526374438982837E-3</v>
      </c>
      <c r="R931" s="136">
        <f t="shared" si="263"/>
        <v>5.0750120230901299E-3</v>
      </c>
      <c r="S931" s="136">
        <f t="shared" si="263"/>
        <v>4.903393259024281E-3</v>
      </c>
      <c r="T931" s="136">
        <f t="shared" si="263"/>
        <v>4.7375780280427835E-3</v>
      </c>
      <c r="U931" s="136">
        <f t="shared" si="263"/>
        <v>4.5773700754036563E-3</v>
      </c>
      <c r="V931" s="136">
        <f t="shared" si="263"/>
        <v>4.4225797829987017E-3</v>
      </c>
      <c r="W931" s="564">
        <f>SUM(C931:V931)</f>
        <v>0.13231552586877446</v>
      </c>
      <c r="X931" s="137"/>
    </row>
    <row r="932" spans="1:26">
      <c r="A932" s="129" t="s">
        <v>386</v>
      </c>
      <c r="B932" s="138"/>
      <c r="C932" s="132"/>
      <c r="D932" s="132"/>
      <c r="E932" s="132"/>
      <c r="F932" s="132"/>
      <c r="G932" s="132"/>
      <c r="H932" s="132"/>
      <c r="I932" s="132"/>
      <c r="J932" s="132"/>
      <c r="K932" s="132"/>
      <c r="L932" s="132"/>
      <c r="M932" s="132"/>
      <c r="N932" s="132"/>
      <c r="O932" s="132"/>
      <c r="P932" s="132"/>
      <c r="Q932" s="132"/>
      <c r="R932" s="132"/>
      <c r="S932" s="132"/>
      <c r="T932" s="132"/>
      <c r="U932" s="132"/>
      <c r="V932" s="132"/>
      <c r="W932" s="544"/>
      <c r="X932" s="131"/>
    </row>
    <row r="933" spans="1:26">
      <c r="A933" s="71" t="s">
        <v>958</v>
      </c>
      <c r="B933" s="138"/>
      <c r="C933" s="132"/>
      <c r="D933" s="132"/>
      <c r="E933" s="132"/>
      <c r="F933" s="132"/>
      <c r="G933" s="132"/>
      <c r="H933" s="132"/>
      <c r="I933" s="132"/>
      <c r="J933" s="132"/>
      <c r="K933" s="132"/>
      <c r="L933" s="132"/>
      <c r="M933" s="132"/>
      <c r="N933" s="132"/>
      <c r="O933" s="132"/>
      <c r="P933" s="132"/>
      <c r="Q933" s="132"/>
      <c r="R933" s="132"/>
      <c r="S933" s="132"/>
      <c r="T933" s="132"/>
      <c r="U933" s="132"/>
      <c r="V933" s="132"/>
      <c r="W933" s="544"/>
      <c r="X933" s="131"/>
    </row>
    <row r="934" spans="1:26">
      <c r="A934" s="126"/>
      <c r="B934" s="134" t="s">
        <v>207</v>
      </c>
      <c r="C934" s="527">
        <f>'27. rMCZ specific costs'!R144</f>
        <v>1.5043999999999998E-2</v>
      </c>
      <c r="D934" s="527">
        <v>0</v>
      </c>
      <c r="E934" s="527">
        <v>0</v>
      </c>
      <c r="F934" s="527">
        <v>0</v>
      </c>
      <c r="G934" s="527">
        <v>0</v>
      </c>
      <c r="H934" s="527">
        <v>0</v>
      </c>
      <c r="I934" s="527">
        <v>0</v>
      </c>
      <c r="J934" s="527">
        <v>0</v>
      </c>
      <c r="K934" s="527">
        <v>0</v>
      </c>
      <c r="L934" s="527">
        <v>0</v>
      </c>
      <c r="M934" s="527">
        <v>0</v>
      </c>
      <c r="N934" s="527">
        <v>0</v>
      </c>
      <c r="O934" s="527">
        <v>0</v>
      </c>
      <c r="P934" s="527">
        <v>0</v>
      </c>
      <c r="Q934" s="527">
        <v>0</v>
      </c>
      <c r="R934" s="527">
        <v>0</v>
      </c>
      <c r="S934" s="527">
        <v>0</v>
      </c>
      <c r="T934" s="527">
        <v>0</v>
      </c>
      <c r="U934" s="527">
        <v>0</v>
      </c>
      <c r="V934" s="527">
        <v>0</v>
      </c>
      <c r="W934" s="543">
        <f>SUM(C934:V934)</f>
        <v>1.5043999999999998E-2</v>
      </c>
      <c r="X934" s="528">
        <f>W934/20</f>
        <v>7.5219999999999996E-4</v>
      </c>
    </row>
    <row r="935" spans="1:26">
      <c r="A935" s="126"/>
      <c r="B935" s="134" t="s">
        <v>208</v>
      </c>
      <c r="C935" s="527">
        <f>'27. rMCZ specific costs'!$S$144</f>
        <v>1.9572350000000002E-2</v>
      </c>
      <c r="D935" s="527">
        <f>'27. rMCZ specific costs'!$S$144</f>
        <v>1.9572350000000002E-2</v>
      </c>
      <c r="E935" s="527">
        <f>'27. rMCZ specific costs'!$S$144</f>
        <v>1.9572350000000002E-2</v>
      </c>
      <c r="F935" s="527">
        <f>'27. rMCZ specific costs'!$S$144</f>
        <v>1.9572350000000002E-2</v>
      </c>
      <c r="G935" s="527">
        <f>'27. rMCZ specific costs'!$S$144</f>
        <v>1.9572350000000002E-2</v>
      </c>
      <c r="H935" s="527">
        <f>'27. rMCZ specific costs'!$S$144</f>
        <v>1.9572350000000002E-2</v>
      </c>
      <c r="I935" s="527">
        <f>'27. rMCZ specific costs'!$S$144</f>
        <v>1.9572350000000002E-2</v>
      </c>
      <c r="J935" s="527">
        <f>'27. rMCZ specific costs'!$S$144</f>
        <v>1.9572350000000002E-2</v>
      </c>
      <c r="K935" s="527">
        <f>'27. rMCZ specific costs'!$S$144</f>
        <v>1.9572350000000002E-2</v>
      </c>
      <c r="L935" s="527">
        <f>'27. rMCZ specific costs'!$S$144</f>
        <v>1.9572350000000002E-2</v>
      </c>
      <c r="M935" s="527">
        <f>'27. rMCZ specific costs'!$S$144</f>
        <v>1.9572350000000002E-2</v>
      </c>
      <c r="N935" s="527">
        <f>'27. rMCZ specific costs'!$S$144</f>
        <v>1.9572350000000002E-2</v>
      </c>
      <c r="O935" s="527">
        <f>'27. rMCZ specific costs'!$S$144</f>
        <v>1.9572350000000002E-2</v>
      </c>
      <c r="P935" s="527">
        <f>'27. rMCZ specific costs'!$S$144</f>
        <v>1.9572350000000002E-2</v>
      </c>
      <c r="Q935" s="527">
        <f>'27. rMCZ specific costs'!$S$144</f>
        <v>1.9572350000000002E-2</v>
      </c>
      <c r="R935" s="527">
        <f>'27. rMCZ specific costs'!$S$144</f>
        <v>1.9572350000000002E-2</v>
      </c>
      <c r="S935" s="527">
        <f>'27. rMCZ specific costs'!$S$144</f>
        <v>1.9572350000000002E-2</v>
      </c>
      <c r="T935" s="527">
        <f>'27. rMCZ specific costs'!$S$144</f>
        <v>1.9572350000000002E-2</v>
      </c>
      <c r="U935" s="527">
        <f>'27. rMCZ specific costs'!$S$144</f>
        <v>1.9572350000000002E-2</v>
      </c>
      <c r="V935" s="527">
        <f>'27. rMCZ specific costs'!$S$144</f>
        <v>1.9572350000000002E-2</v>
      </c>
      <c r="W935" s="543">
        <f>SUM(C935:V935)</f>
        <v>0.39144700000000021</v>
      </c>
      <c r="X935" s="528">
        <f>W935/20</f>
        <v>1.9572350000000009E-2</v>
      </c>
    </row>
    <row r="936" spans="1:26" s="55" customFormat="1">
      <c r="A936" s="126"/>
      <c r="B936" s="567" t="s">
        <v>144</v>
      </c>
      <c r="C936" s="549">
        <f t="shared" ref="C936:X936" si="264">SUM(C934:C935)</f>
        <v>3.4616350000000004E-2</v>
      </c>
      <c r="D936" s="549">
        <f t="shared" si="264"/>
        <v>1.9572350000000002E-2</v>
      </c>
      <c r="E936" s="549">
        <f t="shared" si="264"/>
        <v>1.9572350000000002E-2</v>
      </c>
      <c r="F936" s="549">
        <f t="shared" si="264"/>
        <v>1.9572350000000002E-2</v>
      </c>
      <c r="G936" s="549">
        <f t="shared" si="264"/>
        <v>1.9572350000000002E-2</v>
      </c>
      <c r="H936" s="549">
        <f t="shared" si="264"/>
        <v>1.9572350000000002E-2</v>
      </c>
      <c r="I936" s="549">
        <f t="shared" si="264"/>
        <v>1.9572350000000002E-2</v>
      </c>
      <c r="J936" s="549">
        <f t="shared" si="264"/>
        <v>1.9572350000000002E-2</v>
      </c>
      <c r="K936" s="549">
        <f t="shared" si="264"/>
        <v>1.9572350000000002E-2</v>
      </c>
      <c r="L936" s="549">
        <f t="shared" si="264"/>
        <v>1.9572350000000002E-2</v>
      </c>
      <c r="M936" s="549">
        <f t="shared" si="264"/>
        <v>1.9572350000000002E-2</v>
      </c>
      <c r="N936" s="549">
        <f t="shared" si="264"/>
        <v>1.9572350000000002E-2</v>
      </c>
      <c r="O936" s="549">
        <f t="shared" si="264"/>
        <v>1.9572350000000002E-2</v>
      </c>
      <c r="P936" s="549">
        <f t="shared" si="264"/>
        <v>1.9572350000000002E-2</v>
      </c>
      <c r="Q936" s="549">
        <f t="shared" si="264"/>
        <v>1.9572350000000002E-2</v>
      </c>
      <c r="R936" s="549">
        <f t="shared" si="264"/>
        <v>1.9572350000000002E-2</v>
      </c>
      <c r="S936" s="549">
        <f t="shared" si="264"/>
        <v>1.9572350000000002E-2</v>
      </c>
      <c r="T936" s="549">
        <f t="shared" si="264"/>
        <v>1.9572350000000002E-2</v>
      </c>
      <c r="U936" s="549">
        <f t="shared" si="264"/>
        <v>1.9572350000000002E-2</v>
      </c>
      <c r="V936" s="549">
        <f t="shared" si="264"/>
        <v>1.9572350000000002E-2</v>
      </c>
      <c r="W936" s="544">
        <f t="shared" si="264"/>
        <v>0.40649100000000021</v>
      </c>
      <c r="X936" s="131">
        <f t="shared" si="264"/>
        <v>2.0324550000000011E-2</v>
      </c>
      <c r="Z936" s="112"/>
    </row>
    <row r="937" spans="1:26">
      <c r="A937" s="129"/>
      <c r="B937" s="472" t="s">
        <v>146</v>
      </c>
      <c r="C937" s="530">
        <v>0.96618357487922713</v>
      </c>
      <c r="D937" s="530">
        <v>0.93351070036640305</v>
      </c>
      <c r="E937" s="530">
        <v>0.90194270566802237</v>
      </c>
      <c r="F937" s="530">
        <v>0.87144222769857238</v>
      </c>
      <c r="G937" s="530">
        <v>0.84197316685852419</v>
      </c>
      <c r="H937" s="530">
        <v>0.81350064430775282</v>
      </c>
      <c r="I937" s="530">
        <v>0.78599096068381913</v>
      </c>
      <c r="J937" s="530">
        <v>0.75941155621625056</v>
      </c>
      <c r="K937" s="530">
        <v>0.73373097218961414</v>
      </c>
      <c r="L937" s="530">
        <v>0.70891881370977217</v>
      </c>
      <c r="M937" s="530">
        <v>0.68494571372924851</v>
      </c>
      <c r="N937" s="530">
        <v>0.66178329828912896</v>
      </c>
      <c r="O937" s="530">
        <v>0.63940415293635666</v>
      </c>
      <c r="P937" s="530">
        <v>0.61778179027667302</v>
      </c>
      <c r="Q937" s="530">
        <v>0.59689061862480497</v>
      </c>
      <c r="R937" s="530">
        <v>0.57670591171478747</v>
      </c>
      <c r="S937" s="530">
        <v>0.55720377943457733</v>
      </c>
      <c r="T937" s="530">
        <v>0.53836113955031628</v>
      </c>
      <c r="U937" s="530">
        <v>0.52015569038677911</v>
      </c>
      <c r="V937" s="530">
        <v>0.50256588443167061</v>
      </c>
      <c r="W937" s="543"/>
      <c r="X937" s="531"/>
    </row>
    <row r="938" spans="1:26">
      <c r="A938" s="135"/>
      <c r="B938" s="568" t="s">
        <v>1069</v>
      </c>
      <c r="C938" s="136">
        <f t="shared" ref="C938:V938" si="265">C937*C936</f>
        <v>3.3445748792270538E-2</v>
      </c>
      <c r="D938" s="136">
        <f t="shared" si="265"/>
        <v>1.827099815631637E-2</v>
      </c>
      <c r="E938" s="136">
        <f t="shared" si="265"/>
        <v>1.7653138315281518E-2</v>
      </c>
      <c r="F938" s="136">
        <f t="shared" si="265"/>
        <v>1.7056172285296156E-2</v>
      </c>
      <c r="G938" s="136">
        <f t="shared" si="265"/>
        <v>1.6479393512363438E-2</v>
      </c>
      <c r="H938" s="136">
        <f t="shared" si="265"/>
        <v>1.5922119335616849E-2</v>
      </c>
      <c r="I938" s="136">
        <f t="shared" si="265"/>
        <v>1.5383690179339949E-2</v>
      </c>
      <c r="J938" s="136">
        <f t="shared" si="265"/>
        <v>1.4863468772309133E-2</v>
      </c>
      <c r="K938" s="136">
        <f t="shared" si="265"/>
        <v>1.4360839393535395E-2</v>
      </c>
      <c r="L938" s="136">
        <f t="shared" si="265"/>
        <v>1.3875207143512461E-2</v>
      </c>
      <c r="M938" s="136">
        <f t="shared" si="265"/>
        <v>1.3405997240108658E-2</v>
      </c>
      <c r="N938" s="136">
        <f t="shared" si="265"/>
        <v>1.2952654338269235E-2</v>
      </c>
      <c r="O938" s="136">
        <f t="shared" si="265"/>
        <v>1.2514641872723902E-2</v>
      </c>
      <c r="P938" s="136">
        <f t="shared" si="265"/>
        <v>1.2091441422921642E-2</v>
      </c>
      <c r="Q938" s="136">
        <f t="shared" si="265"/>
        <v>1.1682552099441202E-2</v>
      </c>
      <c r="R938" s="136">
        <f t="shared" si="265"/>
        <v>1.1287489951150921E-2</v>
      </c>
      <c r="S938" s="136">
        <f t="shared" si="265"/>
        <v>1.0905787392416351E-2</v>
      </c>
      <c r="T938" s="136">
        <f t="shared" si="265"/>
        <v>1.0536992649677635E-2</v>
      </c>
      <c r="U938" s="136">
        <f t="shared" si="265"/>
        <v>1.0180669226741677E-2</v>
      </c>
      <c r="V938" s="136">
        <f t="shared" si="265"/>
        <v>9.8363953881562098E-3</v>
      </c>
      <c r="W938" s="564">
        <f>SUM(C938:V938)</f>
        <v>0.29270539746744922</v>
      </c>
      <c r="X938" s="137"/>
    </row>
    <row r="939" spans="1:26">
      <c r="A939" s="129" t="s">
        <v>386</v>
      </c>
      <c r="B939" s="138"/>
      <c r="C939" s="132"/>
      <c r="D939" s="132"/>
      <c r="E939" s="132"/>
      <c r="F939" s="132"/>
      <c r="G939" s="132"/>
      <c r="H939" s="132"/>
      <c r="I939" s="132"/>
      <c r="J939" s="132"/>
      <c r="K939" s="132"/>
      <c r="L939" s="132"/>
      <c r="M939" s="132"/>
      <c r="N939" s="132"/>
      <c r="O939" s="132"/>
      <c r="P939" s="132"/>
      <c r="Q939" s="132"/>
      <c r="R939" s="132"/>
      <c r="S939" s="132"/>
      <c r="T939" s="132"/>
      <c r="U939" s="132"/>
      <c r="V939" s="132"/>
      <c r="W939" s="544"/>
      <c r="X939" s="131"/>
    </row>
    <row r="940" spans="1:26">
      <c r="A940" s="71" t="s">
        <v>959</v>
      </c>
      <c r="B940" s="138"/>
      <c r="C940" s="132"/>
      <c r="D940" s="132"/>
      <c r="E940" s="132"/>
      <c r="F940" s="132"/>
      <c r="G940" s="132"/>
      <c r="H940" s="132"/>
      <c r="I940" s="132"/>
      <c r="J940" s="132"/>
      <c r="K940" s="132"/>
      <c r="L940" s="132"/>
      <c r="M940" s="132"/>
      <c r="N940" s="132"/>
      <c r="O940" s="132"/>
      <c r="P940" s="132"/>
      <c r="Q940" s="132"/>
      <c r="R940" s="132"/>
      <c r="S940" s="132"/>
      <c r="T940" s="132"/>
      <c r="U940" s="132"/>
      <c r="V940" s="132"/>
      <c r="W940" s="544"/>
      <c r="X940" s="131"/>
    </row>
    <row r="941" spans="1:26">
      <c r="A941" s="126"/>
      <c r="B941" s="134" t="s">
        <v>207</v>
      </c>
      <c r="C941" s="527">
        <f>'27. rMCZ specific costs'!R145</f>
        <v>4.4999999999999997E-3</v>
      </c>
      <c r="D941" s="527">
        <v>0</v>
      </c>
      <c r="E941" s="527">
        <v>0</v>
      </c>
      <c r="F941" s="527">
        <v>0</v>
      </c>
      <c r="G941" s="527">
        <v>0</v>
      </c>
      <c r="H941" s="527">
        <v>0</v>
      </c>
      <c r="I941" s="527">
        <v>0</v>
      </c>
      <c r="J941" s="527">
        <v>0</v>
      </c>
      <c r="K941" s="527">
        <v>0</v>
      </c>
      <c r="L941" s="527">
        <v>0</v>
      </c>
      <c r="M941" s="527">
        <v>0</v>
      </c>
      <c r="N941" s="527">
        <v>0</v>
      </c>
      <c r="O941" s="527">
        <v>0</v>
      </c>
      <c r="P941" s="527">
        <v>0</v>
      </c>
      <c r="Q941" s="527">
        <v>0</v>
      </c>
      <c r="R941" s="527">
        <v>0</v>
      </c>
      <c r="S941" s="527">
        <v>0</v>
      </c>
      <c r="T941" s="527">
        <v>0</v>
      </c>
      <c r="U941" s="527">
        <v>0</v>
      </c>
      <c r="V941" s="527">
        <v>0</v>
      </c>
      <c r="W941" s="543">
        <f>SUM(C941:V941)</f>
        <v>4.4999999999999997E-3</v>
      </c>
      <c r="X941" s="528">
        <f>W941/20</f>
        <v>2.2499999999999999E-4</v>
      </c>
    </row>
    <row r="942" spans="1:26">
      <c r="A942" s="126"/>
      <c r="B942" s="134" t="s">
        <v>208</v>
      </c>
      <c r="C942" s="527">
        <f>'27. rMCZ specific costs'!$S$145</f>
        <v>4.4000000000000003E-3</v>
      </c>
      <c r="D942" s="527">
        <f>'27. rMCZ specific costs'!$S$145</f>
        <v>4.4000000000000003E-3</v>
      </c>
      <c r="E942" s="527">
        <f>'27. rMCZ specific costs'!$S$145</f>
        <v>4.4000000000000003E-3</v>
      </c>
      <c r="F942" s="527">
        <f>'27. rMCZ specific costs'!$S$145</f>
        <v>4.4000000000000003E-3</v>
      </c>
      <c r="G942" s="527">
        <f>'27. rMCZ specific costs'!$S$145</f>
        <v>4.4000000000000003E-3</v>
      </c>
      <c r="H942" s="527">
        <f>'27. rMCZ specific costs'!$S$145</f>
        <v>4.4000000000000003E-3</v>
      </c>
      <c r="I942" s="527">
        <f>'27. rMCZ specific costs'!$S$145</f>
        <v>4.4000000000000003E-3</v>
      </c>
      <c r="J942" s="527">
        <f>'27. rMCZ specific costs'!$S$145</f>
        <v>4.4000000000000003E-3</v>
      </c>
      <c r="K942" s="527">
        <f>'27. rMCZ specific costs'!$S$145</f>
        <v>4.4000000000000003E-3</v>
      </c>
      <c r="L942" s="527">
        <f>'27. rMCZ specific costs'!$S$145</f>
        <v>4.4000000000000003E-3</v>
      </c>
      <c r="M942" s="527">
        <f>'27. rMCZ specific costs'!$S$145</f>
        <v>4.4000000000000003E-3</v>
      </c>
      <c r="N942" s="527">
        <f>'27. rMCZ specific costs'!$S$145</f>
        <v>4.4000000000000003E-3</v>
      </c>
      <c r="O942" s="527">
        <f>'27. rMCZ specific costs'!$S$145</f>
        <v>4.4000000000000003E-3</v>
      </c>
      <c r="P942" s="527">
        <f>'27. rMCZ specific costs'!$S$145</f>
        <v>4.4000000000000003E-3</v>
      </c>
      <c r="Q942" s="527">
        <f>'27. rMCZ specific costs'!$S$145</f>
        <v>4.4000000000000003E-3</v>
      </c>
      <c r="R942" s="527">
        <f>'27. rMCZ specific costs'!$S$145</f>
        <v>4.4000000000000003E-3</v>
      </c>
      <c r="S942" s="527">
        <f>'27. rMCZ specific costs'!$S$145</f>
        <v>4.4000000000000003E-3</v>
      </c>
      <c r="T942" s="527">
        <f>'27. rMCZ specific costs'!$S$145</f>
        <v>4.4000000000000003E-3</v>
      </c>
      <c r="U942" s="527">
        <f>'27. rMCZ specific costs'!$S$145</f>
        <v>4.4000000000000003E-3</v>
      </c>
      <c r="V942" s="527">
        <f>'27. rMCZ specific costs'!$S$145</f>
        <v>4.4000000000000003E-3</v>
      </c>
      <c r="W942" s="543">
        <f>SUM(C942:V942)</f>
        <v>8.8000000000000009E-2</v>
      </c>
      <c r="X942" s="528">
        <f>W942/20</f>
        <v>4.4000000000000003E-3</v>
      </c>
    </row>
    <row r="943" spans="1:26" s="55" customFormat="1">
      <c r="A943" s="126"/>
      <c r="B943" s="567" t="s">
        <v>144</v>
      </c>
      <c r="C943" s="549">
        <f t="shared" ref="C943:X943" si="266">SUM(C941:C942)</f>
        <v>8.8999999999999999E-3</v>
      </c>
      <c r="D943" s="549">
        <f t="shared" si="266"/>
        <v>4.4000000000000003E-3</v>
      </c>
      <c r="E943" s="549">
        <f t="shared" si="266"/>
        <v>4.4000000000000003E-3</v>
      </c>
      <c r="F943" s="549">
        <f t="shared" si="266"/>
        <v>4.4000000000000003E-3</v>
      </c>
      <c r="G943" s="549">
        <f t="shared" si="266"/>
        <v>4.4000000000000003E-3</v>
      </c>
      <c r="H943" s="549">
        <f t="shared" si="266"/>
        <v>4.4000000000000003E-3</v>
      </c>
      <c r="I943" s="549">
        <f t="shared" si="266"/>
        <v>4.4000000000000003E-3</v>
      </c>
      <c r="J943" s="549">
        <f t="shared" si="266"/>
        <v>4.4000000000000003E-3</v>
      </c>
      <c r="K943" s="549">
        <f t="shared" si="266"/>
        <v>4.4000000000000003E-3</v>
      </c>
      <c r="L943" s="549">
        <f t="shared" si="266"/>
        <v>4.4000000000000003E-3</v>
      </c>
      <c r="M943" s="549">
        <f t="shared" si="266"/>
        <v>4.4000000000000003E-3</v>
      </c>
      <c r="N943" s="549">
        <f t="shared" si="266"/>
        <v>4.4000000000000003E-3</v>
      </c>
      <c r="O943" s="549">
        <f t="shared" si="266"/>
        <v>4.4000000000000003E-3</v>
      </c>
      <c r="P943" s="549">
        <f t="shared" si="266"/>
        <v>4.4000000000000003E-3</v>
      </c>
      <c r="Q943" s="549">
        <f t="shared" si="266"/>
        <v>4.4000000000000003E-3</v>
      </c>
      <c r="R943" s="549">
        <f t="shared" si="266"/>
        <v>4.4000000000000003E-3</v>
      </c>
      <c r="S943" s="549">
        <f t="shared" si="266"/>
        <v>4.4000000000000003E-3</v>
      </c>
      <c r="T943" s="549">
        <f t="shared" si="266"/>
        <v>4.4000000000000003E-3</v>
      </c>
      <c r="U943" s="549">
        <f t="shared" si="266"/>
        <v>4.4000000000000003E-3</v>
      </c>
      <c r="V943" s="549">
        <f t="shared" si="266"/>
        <v>4.4000000000000003E-3</v>
      </c>
      <c r="W943" s="544">
        <f t="shared" si="266"/>
        <v>9.2500000000000013E-2</v>
      </c>
      <c r="X943" s="131">
        <f t="shared" si="266"/>
        <v>4.6250000000000006E-3</v>
      </c>
      <c r="Z943" s="112"/>
    </row>
    <row r="944" spans="1:26">
      <c r="A944" s="129"/>
      <c r="B944" s="472" t="s">
        <v>146</v>
      </c>
      <c r="C944" s="530">
        <v>0.96618357487922713</v>
      </c>
      <c r="D944" s="530">
        <v>0.93351070036640305</v>
      </c>
      <c r="E944" s="530">
        <v>0.90194270566802237</v>
      </c>
      <c r="F944" s="530">
        <v>0.87144222769857238</v>
      </c>
      <c r="G944" s="530">
        <v>0.84197316685852419</v>
      </c>
      <c r="H944" s="530">
        <v>0.81350064430775282</v>
      </c>
      <c r="I944" s="530">
        <v>0.78599096068381913</v>
      </c>
      <c r="J944" s="530">
        <v>0.75941155621625056</v>
      </c>
      <c r="K944" s="530">
        <v>0.73373097218961414</v>
      </c>
      <c r="L944" s="530">
        <v>0.70891881370977217</v>
      </c>
      <c r="M944" s="530">
        <v>0.68494571372924851</v>
      </c>
      <c r="N944" s="530">
        <v>0.66178329828912896</v>
      </c>
      <c r="O944" s="530">
        <v>0.63940415293635666</v>
      </c>
      <c r="P944" s="530">
        <v>0.61778179027667302</v>
      </c>
      <c r="Q944" s="530">
        <v>0.59689061862480497</v>
      </c>
      <c r="R944" s="530">
        <v>0.57670591171478747</v>
      </c>
      <c r="S944" s="530">
        <v>0.55720377943457733</v>
      </c>
      <c r="T944" s="530">
        <v>0.53836113955031628</v>
      </c>
      <c r="U944" s="530">
        <v>0.52015569038677911</v>
      </c>
      <c r="V944" s="530">
        <v>0.50256588443167061</v>
      </c>
      <c r="W944" s="543"/>
      <c r="X944" s="531"/>
    </row>
    <row r="945" spans="1:26">
      <c r="A945" s="135"/>
      <c r="B945" s="568" t="s">
        <v>1069</v>
      </c>
      <c r="C945" s="136">
        <f t="shared" ref="C945:V945" si="267">C944*C943</f>
        <v>8.5990338164251209E-3</v>
      </c>
      <c r="D945" s="136">
        <f t="shared" si="267"/>
        <v>4.1074470816121738E-3</v>
      </c>
      <c r="E945" s="136">
        <f t="shared" si="267"/>
        <v>3.9685479049392991E-3</v>
      </c>
      <c r="F945" s="136">
        <f t="shared" si="267"/>
        <v>3.8343458018737188E-3</v>
      </c>
      <c r="G945" s="136">
        <f t="shared" si="267"/>
        <v>3.7046819341775067E-3</v>
      </c>
      <c r="H945" s="136">
        <f t="shared" si="267"/>
        <v>3.5794028349541126E-3</v>
      </c>
      <c r="I945" s="136">
        <f t="shared" si="267"/>
        <v>3.4583602270088043E-3</v>
      </c>
      <c r="J945" s="136">
        <f t="shared" si="267"/>
        <v>3.3414108473515027E-3</v>
      </c>
      <c r="K945" s="136">
        <f t="shared" si="267"/>
        <v>3.2284162776343023E-3</v>
      </c>
      <c r="L945" s="136">
        <f t="shared" si="267"/>
        <v>3.1192427803229976E-3</v>
      </c>
      <c r="M945" s="136">
        <f t="shared" si="267"/>
        <v>3.0137611404086936E-3</v>
      </c>
      <c r="N945" s="136">
        <f t="shared" si="267"/>
        <v>2.9118465124721676E-3</v>
      </c>
      <c r="O945" s="136">
        <f t="shared" si="267"/>
        <v>2.8133782729199697E-3</v>
      </c>
      <c r="P945" s="136">
        <f t="shared" si="267"/>
        <v>2.7182398772173616E-3</v>
      </c>
      <c r="Q945" s="136">
        <f t="shared" si="267"/>
        <v>2.6263187219491418E-3</v>
      </c>
      <c r="R945" s="136">
        <f t="shared" si="267"/>
        <v>2.537506011545065E-3</v>
      </c>
      <c r="S945" s="136">
        <f t="shared" si="267"/>
        <v>2.4516966295121405E-3</v>
      </c>
      <c r="T945" s="136">
        <f t="shared" si="267"/>
        <v>2.3687890140213917E-3</v>
      </c>
      <c r="U945" s="136">
        <f t="shared" si="267"/>
        <v>2.2886850377018281E-3</v>
      </c>
      <c r="V945" s="136">
        <f t="shared" si="267"/>
        <v>2.2112898914993509E-3</v>
      </c>
      <c r="W945" s="564">
        <f>SUM(C945:V945)</f>
        <v>6.688240061554665E-2</v>
      </c>
      <c r="X945" s="137"/>
    </row>
    <row r="946" spans="1:26">
      <c r="A946" s="129" t="s">
        <v>386</v>
      </c>
      <c r="B946" s="138"/>
      <c r="C946" s="132"/>
      <c r="D946" s="132"/>
      <c r="E946" s="132"/>
      <c r="F946" s="132"/>
      <c r="G946" s="132"/>
      <c r="H946" s="132"/>
      <c r="I946" s="132"/>
      <c r="J946" s="132"/>
      <c r="K946" s="132"/>
      <c r="L946" s="132"/>
      <c r="M946" s="132"/>
      <c r="N946" s="132"/>
      <c r="O946" s="132"/>
      <c r="P946" s="132"/>
      <c r="Q946" s="132"/>
      <c r="R946" s="132"/>
      <c r="S946" s="132"/>
      <c r="T946" s="132"/>
      <c r="U946" s="132"/>
      <c r="V946" s="132"/>
      <c r="W946" s="544"/>
      <c r="X946" s="131"/>
    </row>
    <row r="947" spans="1:26" ht="25.5">
      <c r="A947" s="71" t="s">
        <v>960</v>
      </c>
      <c r="B947" s="138"/>
      <c r="C947" s="132"/>
      <c r="D947" s="132"/>
      <c r="E947" s="132"/>
      <c r="F947" s="132"/>
      <c r="G947" s="132"/>
      <c r="H947" s="132"/>
      <c r="I947" s="132"/>
      <c r="J947" s="132"/>
      <c r="K947" s="132"/>
      <c r="L947" s="132"/>
      <c r="M947" s="132"/>
      <c r="N947" s="132"/>
      <c r="O947" s="132"/>
      <c r="P947" s="132"/>
      <c r="Q947" s="132"/>
      <c r="R947" s="132"/>
      <c r="S947" s="132"/>
      <c r="T947" s="132"/>
      <c r="U947" s="132"/>
      <c r="V947" s="132"/>
      <c r="W947" s="544"/>
      <c r="X947" s="131"/>
    </row>
    <row r="948" spans="1:26">
      <c r="A948" s="126"/>
      <c r="B948" s="134" t="s">
        <v>207</v>
      </c>
      <c r="C948" s="527">
        <f>'27. rMCZ specific costs'!R146</f>
        <v>4.4999999999999997E-3</v>
      </c>
      <c r="D948" s="527">
        <v>0</v>
      </c>
      <c r="E948" s="527">
        <v>0</v>
      </c>
      <c r="F948" s="527">
        <v>0</v>
      </c>
      <c r="G948" s="527">
        <v>0</v>
      </c>
      <c r="H948" s="527">
        <v>0</v>
      </c>
      <c r="I948" s="527">
        <v>0</v>
      </c>
      <c r="J948" s="527">
        <v>0</v>
      </c>
      <c r="K948" s="527">
        <v>0</v>
      </c>
      <c r="L948" s="527">
        <v>0</v>
      </c>
      <c r="M948" s="527">
        <v>0</v>
      </c>
      <c r="N948" s="527">
        <v>0</v>
      </c>
      <c r="O948" s="527">
        <v>0</v>
      </c>
      <c r="P948" s="527">
        <v>0</v>
      </c>
      <c r="Q948" s="527">
        <v>0</v>
      </c>
      <c r="R948" s="527">
        <v>0</v>
      </c>
      <c r="S948" s="527">
        <v>0</v>
      </c>
      <c r="T948" s="527">
        <v>0</v>
      </c>
      <c r="U948" s="527">
        <v>0</v>
      </c>
      <c r="V948" s="527">
        <v>0</v>
      </c>
      <c r="W948" s="543">
        <f>SUM(C948:V948)</f>
        <v>4.4999999999999997E-3</v>
      </c>
      <c r="X948" s="528">
        <f>W948/20</f>
        <v>2.2499999999999999E-4</v>
      </c>
    </row>
    <row r="949" spans="1:26">
      <c r="A949" s="126"/>
      <c r="B949" s="134" t="s">
        <v>208</v>
      </c>
      <c r="C949" s="527">
        <f>'27. rMCZ specific costs'!$S$146</f>
        <v>4.4000000000000003E-3</v>
      </c>
      <c r="D949" s="527">
        <f>'27. rMCZ specific costs'!$S$146</f>
        <v>4.4000000000000003E-3</v>
      </c>
      <c r="E949" s="527">
        <f>'27. rMCZ specific costs'!$S$146</f>
        <v>4.4000000000000003E-3</v>
      </c>
      <c r="F949" s="527">
        <f>'27. rMCZ specific costs'!$S$146</f>
        <v>4.4000000000000003E-3</v>
      </c>
      <c r="G949" s="527">
        <f>'27. rMCZ specific costs'!$S$146</f>
        <v>4.4000000000000003E-3</v>
      </c>
      <c r="H949" s="527">
        <f>'27. rMCZ specific costs'!$S$146</f>
        <v>4.4000000000000003E-3</v>
      </c>
      <c r="I949" s="527">
        <f>'27. rMCZ specific costs'!$S$146</f>
        <v>4.4000000000000003E-3</v>
      </c>
      <c r="J949" s="527">
        <f>'27. rMCZ specific costs'!$S$146</f>
        <v>4.4000000000000003E-3</v>
      </c>
      <c r="K949" s="527">
        <f>'27. rMCZ specific costs'!$S$146</f>
        <v>4.4000000000000003E-3</v>
      </c>
      <c r="L949" s="527">
        <f>'27. rMCZ specific costs'!$S$146</f>
        <v>4.4000000000000003E-3</v>
      </c>
      <c r="M949" s="527">
        <f>'27. rMCZ specific costs'!$S$146</f>
        <v>4.4000000000000003E-3</v>
      </c>
      <c r="N949" s="527">
        <f>'27. rMCZ specific costs'!$S$146</f>
        <v>4.4000000000000003E-3</v>
      </c>
      <c r="O949" s="527">
        <f>'27. rMCZ specific costs'!$S$146</f>
        <v>4.4000000000000003E-3</v>
      </c>
      <c r="P949" s="527">
        <f>'27. rMCZ specific costs'!$S$146</f>
        <v>4.4000000000000003E-3</v>
      </c>
      <c r="Q949" s="527">
        <f>'27. rMCZ specific costs'!$S$146</f>
        <v>4.4000000000000003E-3</v>
      </c>
      <c r="R949" s="527">
        <f>'27. rMCZ specific costs'!$S$146</f>
        <v>4.4000000000000003E-3</v>
      </c>
      <c r="S949" s="527">
        <f>'27. rMCZ specific costs'!$S$146</f>
        <v>4.4000000000000003E-3</v>
      </c>
      <c r="T949" s="527">
        <f>'27. rMCZ specific costs'!$S$146</f>
        <v>4.4000000000000003E-3</v>
      </c>
      <c r="U949" s="527">
        <f>'27. rMCZ specific costs'!$S$146</f>
        <v>4.4000000000000003E-3</v>
      </c>
      <c r="V949" s="527">
        <f>'27. rMCZ specific costs'!$S$146</f>
        <v>4.4000000000000003E-3</v>
      </c>
      <c r="W949" s="543">
        <f>SUM(C949:V949)</f>
        <v>8.8000000000000009E-2</v>
      </c>
      <c r="X949" s="528">
        <f>W949/20</f>
        <v>4.4000000000000003E-3</v>
      </c>
    </row>
    <row r="950" spans="1:26" s="55" customFormat="1">
      <c r="A950" s="126"/>
      <c r="B950" s="567" t="s">
        <v>144</v>
      </c>
      <c r="C950" s="549">
        <f t="shared" ref="C950:X950" si="268">SUM(C948:C949)</f>
        <v>8.8999999999999999E-3</v>
      </c>
      <c r="D950" s="549">
        <f t="shared" si="268"/>
        <v>4.4000000000000003E-3</v>
      </c>
      <c r="E950" s="549">
        <f t="shared" si="268"/>
        <v>4.4000000000000003E-3</v>
      </c>
      <c r="F950" s="549">
        <f t="shared" si="268"/>
        <v>4.4000000000000003E-3</v>
      </c>
      <c r="G950" s="549">
        <f t="shared" si="268"/>
        <v>4.4000000000000003E-3</v>
      </c>
      <c r="H950" s="549">
        <f t="shared" si="268"/>
        <v>4.4000000000000003E-3</v>
      </c>
      <c r="I950" s="549">
        <f t="shared" si="268"/>
        <v>4.4000000000000003E-3</v>
      </c>
      <c r="J950" s="549">
        <f t="shared" si="268"/>
        <v>4.4000000000000003E-3</v>
      </c>
      <c r="K950" s="549">
        <f t="shared" si="268"/>
        <v>4.4000000000000003E-3</v>
      </c>
      <c r="L950" s="549">
        <f t="shared" si="268"/>
        <v>4.4000000000000003E-3</v>
      </c>
      <c r="M950" s="549">
        <f t="shared" si="268"/>
        <v>4.4000000000000003E-3</v>
      </c>
      <c r="N950" s="549">
        <f t="shared" si="268"/>
        <v>4.4000000000000003E-3</v>
      </c>
      <c r="O950" s="549">
        <f t="shared" si="268"/>
        <v>4.4000000000000003E-3</v>
      </c>
      <c r="P950" s="549">
        <f t="shared" si="268"/>
        <v>4.4000000000000003E-3</v>
      </c>
      <c r="Q950" s="549">
        <f t="shared" si="268"/>
        <v>4.4000000000000003E-3</v>
      </c>
      <c r="R950" s="549">
        <f t="shared" si="268"/>
        <v>4.4000000000000003E-3</v>
      </c>
      <c r="S950" s="549">
        <f t="shared" si="268"/>
        <v>4.4000000000000003E-3</v>
      </c>
      <c r="T950" s="549">
        <f t="shared" si="268"/>
        <v>4.4000000000000003E-3</v>
      </c>
      <c r="U950" s="549">
        <f t="shared" si="268"/>
        <v>4.4000000000000003E-3</v>
      </c>
      <c r="V950" s="549">
        <f t="shared" si="268"/>
        <v>4.4000000000000003E-3</v>
      </c>
      <c r="W950" s="544">
        <f t="shared" si="268"/>
        <v>9.2500000000000013E-2</v>
      </c>
      <c r="X950" s="131">
        <f t="shared" si="268"/>
        <v>4.6250000000000006E-3</v>
      </c>
      <c r="Z950" s="112"/>
    </row>
    <row r="951" spans="1:26">
      <c r="A951" s="129"/>
      <c r="B951" s="472" t="s">
        <v>146</v>
      </c>
      <c r="C951" s="530">
        <v>0.96618357487922713</v>
      </c>
      <c r="D951" s="530">
        <v>0.93351070036640305</v>
      </c>
      <c r="E951" s="530">
        <v>0.90194270566802237</v>
      </c>
      <c r="F951" s="530">
        <v>0.87144222769857238</v>
      </c>
      <c r="G951" s="530">
        <v>0.84197316685852419</v>
      </c>
      <c r="H951" s="530">
        <v>0.81350064430775282</v>
      </c>
      <c r="I951" s="530">
        <v>0.78599096068381913</v>
      </c>
      <c r="J951" s="530">
        <v>0.75941155621625056</v>
      </c>
      <c r="K951" s="530">
        <v>0.73373097218961414</v>
      </c>
      <c r="L951" s="530">
        <v>0.70891881370977217</v>
      </c>
      <c r="M951" s="530">
        <v>0.68494571372924851</v>
      </c>
      <c r="N951" s="530">
        <v>0.66178329828912896</v>
      </c>
      <c r="O951" s="530">
        <v>0.63940415293635666</v>
      </c>
      <c r="P951" s="530">
        <v>0.61778179027667302</v>
      </c>
      <c r="Q951" s="530">
        <v>0.59689061862480497</v>
      </c>
      <c r="R951" s="530">
        <v>0.57670591171478747</v>
      </c>
      <c r="S951" s="530">
        <v>0.55720377943457733</v>
      </c>
      <c r="T951" s="530">
        <v>0.53836113955031628</v>
      </c>
      <c r="U951" s="530">
        <v>0.52015569038677911</v>
      </c>
      <c r="V951" s="530">
        <v>0.50256588443167061</v>
      </c>
      <c r="W951" s="543"/>
      <c r="X951" s="531"/>
    </row>
    <row r="952" spans="1:26">
      <c r="A952" s="135"/>
      <c r="B952" s="568" t="s">
        <v>1069</v>
      </c>
      <c r="C952" s="136">
        <f t="shared" ref="C952:V952" si="269">C951*C950</f>
        <v>8.5990338164251209E-3</v>
      </c>
      <c r="D952" s="136">
        <f t="shared" si="269"/>
        <v>4.1074470816121738E-3</v>
      </c>
      <c r="E952" s="136">
        <f t="shared" si="269"/>
        <v>3.9685479049392991E-3</v>
      </c>
      <c r="F952" s="136">
        <f t="shared" si="269"/>
        <v>3.8343458018737188E-3</v>
      </c>
      <c r="G952" s="136">
        <f t="shared" si="269"/>
        <v>3.7046819341775067E-3</v>
      </c>
      <c r="H952" s="136">
        <f t="shared" si="269"/>
        <v>3.5794028349541126E-3</v>
      </c>
      <c r="I952" s="136">
        <f t="shared" si="269"/>
        <v>3.4583602270088043E-3</v>
      </c>
      <c r="J952" s="136">
        <f t="shared" si="269"/>
        <v>3.3414108473515027E-3</v>
      </c>
      <c r="K952" s="136">
        <f t="shared" si="269"/>
        <v>3.2284162776343023E-3</v>
      </c>
      <c r="L952" s="136">
        <f t="shared" si="269"/>
        <v>3.1192427803229976E-3</v>
      </c>
      <c r="M952" s="136">
        <f t="shared" si="269"/>
        <v>3.0137611404086936E-3</v>
      </c>
      <c r="N952" s="136">
        <f t="shared" si="269"/>
        <v>2.9118465124721676E-3</v>
      </c>
      <c r="O952" s="136">
        <f t="shared" si="269"/>
        <v>2.8133782729199697E-3</v>
      </c>
      <c r="P952" s="136">
        <f t="shared" si="269"/>
        <v>2.7182398772173616E-3</v>
      </c>
      <c r="Q952" s="136">
        <f t="shared" si="269"/>
        <v>2.6263187219491418E-3</v>
      </c>
      <c r="R952" s="136">
        <f t="shared" si="269"/>
        <v>2.537506011545065E-3</v>
      </c>
      <c r="S952" s="136">
        <f t="shared" si="269"/>
        <v>2.4516966295121405E-3</v>
      </c>
      <c r="T952" s="136">
        <f t="shared" si="269"/>
        <v>2.3687890140213917E-3</v>
      </c>
      <c r="U952" s="136">
        <f t="shared" si="269"/>
        <v>2.2886850377018281E-3</v>
      </c>
      <c r="V952" s="136">
        <f t="shared" si="269"/>
        <v>2.2112898914993509E-3</v>
      </c>
      <c r="W952" s="564">
        <f>SUM(C952:V952)</f>
        <v>6.688240061554665E-2</v>
      </c>
      <c r="X952" s="137"/>
    </row>
    <row r="953" spans="1:26">
      <c r="A953" s="129" t="s">
        <v>386</v>
      </c>
      <c r="B953" s="138"/>
      <c r="C953" s="132"/>
      <c r="D953" s="132"/>
      <c r="E953" s="132"/>
      <c r="F953" s="132"/>
      <c r="G953" s="132"/>
      <c r="H953" s="132"/>
      <c r="I953" s="132"/>
      <c r="J953" s="132"/>
      <c r="K953" s="132"/>
      <c r="L953" s="132"/>
      <c r="M953" s="132"/>
      <c r="N953" s="132"/>
      <c r="O953" s="132"/>
      <c r="P953" s="132"/>
      <c r="Q953" s="132"/>
      <c r="R953" s="132"/>
      <c r="S953" s="132"/>
      <c r="T953" s="132"/>
      <c r="U953" s="132"/>
      <c r="V953" s="132"/>
      <c r="W953" s="544"/>
      <c r="X953" s="131"/>
    </row>
    <row r="954" spans="1:26" ht="31.5" customHeight="1">
      <c r="A954" s="71" t="s">
        <v>724</v>
      </c>
      <c r="B954" s="138"/>
      <c r="C954" s="132"/>
      <c r="D954" s="132"/>
      <c r="E954" s="132"/>
      <c r="F954" s="132"/>
      <c r="G954" s="132"/>
      <c r="H954" s="132"/>
      <c r="I954" s="132"/>
      <c r="J954" s="132"/>
      <c r="K954" s="132"/>
      <c r="L954" s="132"/>
      <c r="M954" s="132"/>
      <c r="N954" s="132"/>
      <c r="O954" s="132"/>
      <c r="P954" s="132"/>
      <c r="Q954" s="132"/>
      <c r="R954" s="132"/>
      <c r="S954" s="132"/>
      <c r="T954" s="132"/>
      <c r="U954" s="132"/>
      <c r="V954" s="132"/>
      <c r="W954" s="544"/>
      <c r="X954" s="131"/>
    </row>
    <row r="955" spans="1:26">
      <c r="A955" s="126"/>
      <c r="B955" s="134" t="s">
        <v>207</v>
      </c>
      <c r="C955" s="527">
        <f>'27. rMCZ specific costs'!R147</f>
        <v>1.35E-2</v>
      </c>
      <c r="D955" s="527">
        <v>0</v>
      </c>
      <c r="E955" s="527">
        <v>0</v>
      </c>
      <c r="F955" s="527">
        <v>0</v>
      </c>
      <c r="G955" s="527">
        <v>0</v>
      </c>
      <c r="H955" s="527">
        <v>0</v>
      </c>
      <c r="I955" s="527">
        <v>0</v>
      </c>
      <c r="J955" s="527">
        <v>0</v>
      </c>
      <c r="K955" s="527">
        <v>0</v>
      </c>
      <c r="L955" s="527">
        <v>0</v>
      </c>
      <c r="M955" s="527">
        <v>0</v>
      </c>
      <c r="N955" s="527">
        <v>0</v>
      </c>
      <c r="O955" s="527">
        <v>0</v>
      </c>
      <c r="P955" s="527">
        <v>0</v>
      </c>
      <c r="Q955" s="527">
        <v>0</v>
      </c>
      <c r="R955" s="527">
        <v>0</v>
      </c>
      <c r="S955" s="527">
        <v>0</v>
      </c>
      <c r="T955" s="527">
        <v>0</v>
      </c>
      <c r="U955" s="527">
        <v>0</v>
      </c>
      <c r="V955" s="527">
        <v>0</v>
      </c>
      <c r="W955" s="543">
        <f>SUM(C955:V955)</f>
        <v>1.35E-2</v>
      </c>
      <c r="X955" s="528">
        <f>W955/20</f>
        <v>6.7500000000000004E-4</v>
      </c>
    </row>
    <row r="956" spans="1:26">
      <c r="A956" s="126"/>
      <c r="B956" s="134" t="s">
        <v>208</v>
      </c>
      <c r="C956" s="527">
        <f>'27. rMCZ specific costs'!$S$147</f>
        <v>1.7600000000000001E-2</v>
      </c>
      <c r="D956" s="527">
        <f>'27. rMCZ specific costs'!$S$147</f>
        <v>1.7600000000000001E-2</v>
      </c>
      <c r="E956" s="527">
        <f>'27. rMCZ specific costs'!$S$147</f>
        <v>1.7600000000000001E-2</v>
      </c>
      <c r="F956" s="527">
        <f>'27. rMCZ specific costs'!$S$147</f>
        <v>1.7600000000000001E-2</v>
      </c>
      <c r="G956" s="527">
        <f>'27. rMCZ specific costs'!$S$147</f>
        <v>1.7600000000000001E-2</v>
      </c>
      <c r="H956" s="527">
        <f>'27. rMCZ specific costs'!$S$147</f>
        <v>1.7600000000000001E-2</v>
      </c>
      <c r="I956" s="527">
        <f>'27. rMCZ specific costs'!$S$147</f>
        <v>1.7600000000000001E-2</v>
      </c>
      <c r="J956" s="527">
        <f>'27. rMCZ specific costs'!$S$147</f>
        <v>1.7600000000000001E-2</v>
      </c>
      <c r="K956" s="527">
        <f>'27. rMCZ specific costs'!$S$147</f>
        <v>1.7600000000000001E-2</v>
      </c>
      <c r="L956" s="527">
        <f>'27. rMCZ specific costs'!$S$147</f>
        <v>1.7600000000000001E-2</v>
      </c>
      <c r="M956" s="527">
        <f>'27. rMCZ specific costs'!$S$147</f>
        <v>1.7600000000000001E-2</v>
      </c>
      <c r="N956" s="527">
        <f>'27. rMCZ specific costs'!$S$147</f>
        <v>1.7600000000000001E-2</v>
      </c>
      <c r="O956" s="527">
        <f>'27. rMCZ specific costs'!$S$147</f>
        <v>1.7600000000000001E-2</v>
      </c>
      <c r="P956" s="527">
        <f>'27. rMCZ specific costs'!$S$147</f>
        <v>1.7600000000000001E-2</v>
      </c>
      <c r="Q956" s="527">
        <f>'27. rMCZ specific costs'!$S$147</f>
        <v>1.7600000000000001E-2</v>
      </c>
      <c r="R956" s="527">
        <f>'27. rMCZ specific costs'!$S$147</f>
        <v>1.7600000000000001E-2</v>
      </c>
      <c r="S956" s="527">
        <f>'27. rMCZ specific costs'!$S$147</f>
        <v>1.7600000000000001E-2</v>
      </c>
      <c r="T956" s="527">
        <f>'27. rMCZ specific costs'!$S$147</f>
        <v>1.7600000000000001E-2</v>
      </c>
      <c r="U956" s="527">
        <f>'27. rMCZ specific costs'!$S$147</f>
        <v>1.7600000000000001E-2</v>
      </c>
      <c r="V956" s="527">
        <f>'27. rMCZ specific costs'!$S$147</f>
        <v>1.7600000000000001E-2</v>
      </c>
      <c r="W956" s="543">
        <f>SUM(C956:V956)</f>
        <v>0.35200000000000004</v>
      </c>
      <c r="X956" s="528">
        <f>W956/20</f>
        <v>1.7600000000000001E-2</v>
      </c>
    </row>
    <row r="957" spans="1:26" s="55" customFormat="1">
      <c r="A957" s="126"/>
      <c r="B957" s="567" t="s">
        <v>144</v>
      </c>
      <c r="C957" s="549">
        <f t="shared" ref="C957:X957" si="270">SUM(C955:C956)</f>
        <v>3.1100000000000003E-2</v>
      </c>
      <c r="D957" s="549">
        <f t="shared" si="270"/>
        <v>1.7600000000000001E-2</v>
      </c>
      <c r="E957" s="549">
        <f t="shared" si="270"/>
        <v>1.7600000000000001E-2</v>
      </c>
      <c r="F957" s="549">
        <f t="shared" si="270"/>
        <v>1.7600000000000001E-2</v>
      </c>
      <c r="G957" s="549">
        <f t="shared" si="270"/>
        <v>1.7600000000000001E-2</v>
      </c>
      <c r="H957" s="549">
        <f t="shared" si="270"/>
        <v>1.7600000000000001E-2</v>
      </c>
      <c r="I957" s="549">
        <f t="shared" si="270"/>
        <v>1.7600000000000001E-2</v>
      </c>
      <c r="J957" s="549">
        <f t="shared" si="270"/>
        <v>1.7600000000000001E-2</v>
      </c>
      <c r="K957" s="549">
        <f t="shared" si="270"/>
        <v>1.7600000000000001E-2</v>
      </c>
      <c r="L957" s="549">
        <f t="shared" si="270"/>
        <v>1.7600000000000001E-2</v>
      </c>
      <c r="M957" s="549">
        <f t="shared" si="270"/>
        <v>1.7600000000000001E-2</v>
      </c>
      <c r="N957" s="549">
        <f t="shared" si="270"/>
        <v>1.7600000000000001E-2</v>
      </c>
      <c r="O957" s="549">
        <f t="shared" si="270"/>
        <v>1.7600000000000001E-2</v>
      </c>
      <c r="P957" s="549">
        <f t="shared" si="270"/>
        <v>1.7600000000000001E-2</v>
      </c>
      <c r="Q957" s="549">
        <f t="shared" si="270"/>
        <v>1.7600000000000001E-2</v>
      </c>
      <c r="R957" s="549">
        <f t="shared" si="270"/>
        <v>1.7600000000000001E-2</v>
      </c>
      <c r="S957" s="549">
        <f t="shared" si="270"/>
        <v>1.7600000000000001E-2</v>
      </c>
      <c r="T957" s="549">
        <f t="shared" si="270"/>
        <v>1.7600000000000001E-2</v>
      </c>
      <c r="U957" s="549">
        <f t="shared" si="270"/>
        <v>1.7600000000000001E-2</v>
      </c>
      <c r="V957" s="549">
        <f t="shared" si="270"/>
        <v>1.7600000000000001E-2</v>
      </c>
      <c r="W957" s="544">
        <f t="shared" si="270"/>
        <v>0.36550000000000005</v>
      </c>
      <c r="X957" s="131">
        <f t="shared" si="270"/>
        <v>1.8275E-2</v>
      </c>
      <c r="Z957" s="112"/>
    </row>
    <row r="958" spans="1:26">
      <c r="A958" s="129"/>
      <c r="B958" s="472" t="s">
        <v>146</v>
      </c>
      <c r="C958" s="530">
        <v>0.96618357487922713</v>
      </c>
      <c r="D958" s="530">
        <v>0.93351070036640305</v>
      </c>
      <c r="E958" s="530">
        <v>0.90194270566802237</v>
      </c>
      <c r="F958" s="530">
        <v>0.87144222769857238</v>
      </c>
      <c r="G958" s="530">
        <v>0.84197316685852419</v>
      </c>
      <c r="H958" s="530">
        <v>0.81350064430775282</v>
      </c>
      <c r="I958" s="530">
        <v>0.78599096068381913</v>
      </c>
      <c r="J958" s="530">
        <v>0.75941155621625056</v>
      </c>
      <c r="K958" s="530">
        <v>0.73373097218961414</v>
      </c>
      <c r="L958" s="530">
        <v>0.70891881370977217</v>
      </c>
      <c r="M958" s="530">
        <v>0.68494571372924851</v>
      </c>
      <c r="N958" s="530">
        <v>0.66178329828912896</v>
      </c>
      <c r="O958" s="530">
        <v>0.63940415293635666</v>
      </c>
      <c r="P958" s="530">
        <v>0.61778179027667302</v>
      </c>
      <c r="Q958" s="530">
        <v>0.59689061862480497</v>
      </c>
      <c r="R958" s="530">
        <v>0.57670591171478747</v>
      </c>
      <c r="S958" s="530">
        <v>0.55720377943457733</v>
      </c>
      <c r="T958" s="530">
        <v>0.53836113955031628</v>
      </c>
      <c r="U958" s="530">
        <v>0.52015569038677911</v>
      </c>
      <c r="V958" s="530">
        <v>0.50256588443167061</v>
      </c>
      <c r="W958" s="543"/>
      <c r="X958" s="531"/>
    </row>
    <row r="959" spans="1:26">
      <c r="A959" s="135"/>
      <c r="B959" s="568" t="s">
        <v>1069</v>
      </c>
      <c r="C959" s="136">
        <f t="shared" ref="C959:V959" si="271">C958*C957</f>
        <v>3.0048309178743966E-2</v>
      </c>
      <c r="D959" s="136">
        <f t="shared" si="271"/>
        <v>1.6429788326448695E-2</v>
      </c>
      <c r="E959" s="136">
        <f t="shared" si="271"/>
        <v>1.5874191619757196E-2</v>
      </c>
      <c r="F959" s="136">
        <f t="shared" si="271"/>
        <v>1.5337383207494875E-2</v>
      </c>
      <c r="G959" s="136">
        <f t="shared" si="271"/>
        <v>1.4818727736710027E-2</v>
      </c>
      <c r="H959" s="136">
        <f t="shared" si="271"/>
        <v>1.431761133981645E-2</v>
      </c>
      <c r="I959" s="136">
        <f t="shared" si="271"/>
        <v>1.3833440908035217E-2</v>
      </c>
      <c r="J959" s="136">
        <f t="shared" si="271"/>
        <v>1.3365643389406011E-2</v>
      </c>
      <c r="K959" s="136">
        <f t="shared" si="271"/>
        <v>1.2913665110537209E-2</v>
      </c>
      <c r="L959" s="136">
        <f t="shared" si="271"/>
        <v>1.247697112129199E-2</v>
      </c>
      <c r="M959" s="136">
        <f t="shared" si="271"/>
        <v>1.2055044561634774E-2</v>
      </c>
      <c r="N959" s="136">
        <f t="shared" si="271"/>
        <v>1.164738604988867E-2</v>
      </c>
      <c r="O959" s="136">
        <f t="shared" si="271"/>
        <v>1.1253513091679879E-2</v>
      </c>
      <c r="P959" s="136">
        <f t="shared" si="271"/>
        <v>1.0872959508869446E-2</v>
      </c>
      <c r="Q959" s="136">
        <f t="shared" si="271"/>
        <v>1.0505274887796567E-2</v>
      </c>
      <c r="R959" s="136">
        <f t="shared" si="271"/>
        <v>1.015002404618026E-2</v>
      </c>
      <c r="S959" s="136">
        <f t="shared" si="271"/>
        <v>9.806786518048562E-3</v>
      </c>
      <c r="T959" s="136">
        <f t="shared" si="271"/>
        <v>9.4751560560855669E-3</v>
      </c>
      <c r="U959" s="136">
        <f t="shared" si="271"/>
        <v>9.1547401508073126E-3</v>
      </c>
      <c r="V959" s="136">
        <f t="shared" si="271"/>
        <v>8.8451595659974035E-3</v>
      </c>
      <c r="W959" s="564">
        <f>SUM(C959:V959)</f>
        <v>0.26318177637523005</v>
      </c>
      <c r="X959" s="137"/>
    </row>
    <row r="960" spans="1:26">
      <c r="A960" s="129" t="s">
        <v>386</v>
      </c>
      <c r="B960" s="138"/>
      <c r="C960" s="132"/>
      <c r="D960" s="132"/>
      <c r="E960" s="132"/>
      <c r="F960" s="132"/>
      <c r="G960" s="132"/>
      <c r="H960" s="132"/>
      <c r="I960" s="132"/>
      <c r="J960" s="132"/>
      <c r="K960" s="132"/>
      <c r="L960" s="132"/>
      <c r="M960" s="132"/>
      <c r="N960" s="132"/>
      <c r="O960" s="132"/>
      <c r="P960" s="132"/>
      <c r="Q960" s="132"/>
      <c r="R960" s="132"/>
      <c r="S960" s="132"/>
      <c r="T960" s="132"/>
      <c r="U960" s="132"/>
      <c r="V960" s="132"/>
      <c r="W960" s="544"/>
      <c r="X960" s="131"/>
    </row>
    <row r="961" spans="1:26" ht="21.75" customHeight="1">
      <c r="A961" s="71" t="s">
        <v>961</v>
      </c>
      <c r="B961" s="138"/>
      <c r="C961" s="132"/>
      <c r="D961" s="132"/>
      <c r="E961" s="132"/>
      <c r="F961" s="132"/>
      <c r="G961" s="132"/>
      <c r="H961" s="132"/>
      <c r="I961" s="132"/>
      <c r="J961" s="132"/>
      <c r="K961" s="132"/>
      <c r="L961" s="132"/>
      <c r="M961" s="132"/>
      <c r="N961" s="132"/>
      <c r="O961" s="132"/>
      <c r="P961" s="132"/>
      <c r="Q961" s="132"/>
      <c r="R961" s="132"/>
      <c r="S961" s="132"/>
      <c r="T961" s="132"/>
      <c r="U961" s="132"/>
      <c r="V961" s="132"/>
      <c r="W961" s="544"/>
      <c r="X961" s="131"/>
    </row>
    <row r="962" spans="1:26">
      <c r="A962" s="126"/>
      <c r="B962" s="134" t="s">
        <v>207</v>
      </c>
      <c r="C962" s="527">
        <f>'27. rMCZ specific costs'!R148</f>
        <v>1.2500000000000001E-2</v>
      </c>
      <c r="D962" s="527">
        <v>0</v>
      </c>
      <c r="E962" s="527">
        <v>0</v>
      </c>
      <c r="F962" s="527">
        <v>0</v>
      </c>
      <c r="G962" s="527">
        <v>0</v>
      </c>
      <c r="H962" s="527">
        <v>0</v>
      </c>
      <c r="I962" s="527">
        <v>0</v>
      </c>
      <c r="J962" s="527">
        <v>0</v>
      </c>
      <c r="K962" s="527">
        <v>0</v>
      </c>
      <c r="L962" s="527">
        <v>0</v>
      </c>
      <c r="M962" s="527">
        <v>0</v>
      </c>
      <c r="N962" s="527">
        <v>0</v>
      </c>
      <c r="O962" s="527">
        <v>0</v>
      </c>
      <c r="P962" s="527">
        <v>0</v>
      </c>
      <c r="Q962" s="527">
        <v>0</v>
      </c>
      <c r="R962" s="527">
        <v>0</v>
      </c>
      <c r="S962" s="527">
        <v>0</v>
      </c>
      <c r="T962" s="527">
        <v>0</v>
      </c>
      <c r="U962" s="527">
        <v>0</v>
      </c>
      <c r="V962" s="527">
        <v>0</v>
      </c>
      <c r="W962" s="543">
        <f>SUM(C962:V962)</f>
        <v>1.2500000000000001E-2</v>
      </c>
      <c r="X962" s="528">
        <f>W962/20</f>
        <v>6.2500000000000001E-4</v>
      </c>
    </row>
    <row r="963" spans="1:26">
      <c r="A963" s="126"/>
      <c r="B963" s="134" t="s">
        <v>208</v>
      </c>
      <c r="C963" s="527">
        <f>'27. rMCZ specific costs'!$S$148</f>
        <v>2.7E-2</v>
      </c>
      <c r="D963" s="527">
        <f>'27. rMCZ specific costs'!$S$148</f>
        <v>2.7E-2</v>
      </c>
      <c r="E963" s="527">
        <f>'27. rMCZ specific costs'!$S$148</f>
        <v>2.7E-2</v>
      </c>
      <c r="F963" s="527">
        <f>'27. rMCZ specific costs'!$S$148</f>
        <v>2.7E-2</v>
      </c>
      <c r="G963" s="527">
        <f>'27. rMCZ specific costs'!$S$148</f>
        <v>2.7E-2</v>
      </c>
      <c r="H963" s="527">
        <f>'27. rMCZ specific costs'!$S$148</f>
        <v>2.7E-2</v>
      </c>
      <c r="I963" s="527">
        <f>'27. rMCZ specific costs'!$S$148</f>
        <v>2.7E-2</v>
      </c>
      <c r="J963" s="527">
        <f>'27. rMCZ specific costs'!$S$148</f>
        <v>2.7E-2</v>
      </c>
      <c r="K963" s="527">
        <f>'27. rMCZ specific costs'!$S$148</f>
        <v>2.7E-2</v>
      </c>
      <c r="L963" s="527">
        <f>'27. rMCZ specific costs'!$S$148</f>
        <v>2.7E-2</v>
      </c>
      <c r="M963" s="527">
        <f>'27. rMCZ specific costs'!$S$148</f>
        <v>2.7E-2</v>
      </c>
      <c r="N963" s="527">
        <f>'27. rMCZ specific costs'!$S$148</f>
        <v>2.7E-2</v>
      </c>
      <c r="O963" s="527">
        <f>'27. rMCZ specific costs'!$S$148</f>
        <v>2.7E-2</v>
      </c>
      <c r="P963" s="527">
        <f>'27. rMCZ specific costs'!$S$148</f>
        <v>2.7E-2</v>
      </c>
      <c r="Q963" s="527">
        <f>'27. rMCZ specific costs'!$S$148</f>
        <v>2.7E-2</v>
      </c>
      <c r="R963" s="527">
        <f>'27. rMCZ specific costs'!$S$148</f>
        <v>2.7E-2</v>
      </c>
      <c r="S963" s="527">
        <f>'27. rMCZ specific costs'!$S$148</f>
        <v>2.7E-2</v>
      </c>
      <c r="T963" s="527">
        <f>'27. rMCZ specific costs'!$S$148</f>
        <v>2.7E-2</v>
      </c>
      <c r="U963" s="527">
        <f>'27. rMCZ specific costs'!$S$148</f>
        <v>2.7E-2</v>
      </c>
      <c r="V963" s="527">
        <f>'27. rMCZ specific costs'!$S$148</f>
        <v>2.7E-2</v>
      </c>
      <c r="W963" s="543">
        <f>SUM(C963:V963)</f>
        <v>0.54000000000000026</v>
      </c>
      <c r="X963" s="528">
        <f>W963/20</f>
        <v>2.7000000000000014E-2</v>
      </c>
    </row>
    <row r="964" spans="1:26" s="55" customFormat="1">
      <c r="A964" s="126"/>
      <c r="B964" s="567" t="s">
        <v>144</v>
      </c>
      <c r="C964" s="549">
        <f t="shared" ref="C964:X964" si="272">SUM(C962:C963)</f>
        <v>3.95E-2</v>
      </c>
      <c r="D964" s="549">
        <f t="shared" si="272"/>
        <v>2.7E-2</v>
      </c>
      <c r="E964" s="549">
        <f t="shared" si="272"/>
        <v>2.7E-2</v>
      </c>
      <c r="F964" s="549">
        <f t="shared" si="272"/>
        <v>2.7E-2</v>
      </c>
      <c r="G964" s="549">
        <f t="shared" si="272"/>
        <v>2.7E-2</v>
      </c>
      <c r="H964" s="549">
        <f t="shared" si="272"/>
        <v>2.7E-2</v>
      </c>
      <c r="I964" s="549">
        <f t="shared" si="272"/>
        <v>2.7E-2</v>
      </c>
      <c r="J964" s="549">
        <f t="shared" si="272"/>
        <v>2.7E-2</v>
      </c>
      <c r="K964" s="549">
        <f t="shared" si="272"/>
        <v>2.7E-2</v>
      </c>
      <c r="L964" s="549">
        <f t="shared" si="272"/>
        <v>2.7E-2</v>
      </c>
      <c r="M964" s="549">
        <f t="shared" si="272"/>
        <v>2.7E-2</v>
      </c>
      <c r="N964" s="549">
        <f t="shared" si="272"/>
        <v>2.7E-2</v>
      </c>
      <c r="O964" s="549">
        <f t="shared" si="272"/>
        <v>2.7E-2</v>
      </c>
      <c r="P964" s="549">
        <f t="shared" si="272"/>
        <v>2.7E-2</v>
      </c>
      <c r="Q964" s="549">
        <f t="shared" si="272"/>
        <v>2.7E-2</v>
      </c>
      <c r="R964" s="549">
        <f t="shared" si="272"/>
        <v>2.7E-2</v>
      </c>
      <c r="S964" s="549">
        <f t="shared" si="272"/>
        <v>2.7E-2</v>
      </c>
      <c r="T964" s="549">
        <f t="shared" si="272"/>
        <v>2.7E-2</v>
      </c>
      <c r="U964" s="549">
        <f t="shared" si="272"/>
        <v>2.7E-2</v>
      </c>
      <c r="V964" s="549">
        <f t="shared" si="272"/>
        <v>2.7E-2</v>
      </c>
      <c r="W964" s="544">
        <f t="shared" si="272"/>
        <v>0.55250000000000021</v>
      </c>
      <c r="X964" s="131">
        <f t="shared" si="272"/>
        <v>2.7625000000000014E-2</v>
      </c>
      <c r="Z964" s="112"/>
    </row>
    <row r="965" spans="1:26">
      <c r="A965" s="129"/>
      <c r="B965" s="472" t="s">
        <v>146</v>
      </c>
      <c r="C965" s="530">
        <v>0.96618357487922713</v>
      </c>
      <c r="D965" s="530">
        <v>0.93351070036640305</v>
      </c>
      <c r="E965" s="530">
        <v>0.90194270566802237</v>
      </c>
      <c r="F965" s="530">
        <v>0.87144222769857238</v>
      </c>
      <c r="G965" s="530">
        <v>0.84197316685852419</v>
      </c>
      <c r="H965" s="530">
        <v>0.81350064430775282</v>
      </c>
      <c r="I965" s="530">
        <v>0.78599096068381913</v>
      </c>
      <c r="J965" s="530">
        <v>0.75941155621625056</v>
      </c>
      <c r="K965" s="530">
        <v>0.73373097218961414</v>
      </c>
      <c r="L965" s="530">
        <v>0.70891881370977217</v>
      </c>
      <c r="M965" s="530">
        <v>0.68494571372924851</v>
      </c>
      <c r="N965" s="530">
        <v>0.66178329828912896</v>
      </c>
      <c r="O965" s="530">
        <v>0.63940415293635666</v>
      </c>
      <c r="P965" s="530">
        <v>0.61778179027667302</v>
      </c>
      <c r="Q965" s="530">
        <v>0.59689061862480497</v>
      </c>
      <c r="R965" s="530">
        <v>0.57670591171478747</v>
      </c>
      <c r="S965" s="530">
        <v>0.55720377943457733</v>
      </c>
      <c r="T965" s="530">
        <v>0.53836113955031628</v>
      </c>
      <c r="U965" s="530">
        <v>0.52015569038677911</v>
      </c>
      <c r="V965" s="530">
        <v>0.50256588443167061</v>
      </c>
      <c r="W965" s="543"/>
      <c r="X965" s="531"/>
    </row>
    <row r="966" spans="1:26">
      <c r="A966" s="135"/>
      <c r="B966" s="568" t="s">
        <v>1069</v>
      </c>
      <c r="C966" s="136">
        <f t="shared" ref="C966:V966" si="273">C965*C964</f>
        <v>3.8164251207729469E-2</v>
      </c>
      <c r="D966" s="136">
        <f t="shared" si="273"/>
        <v>2.5204788909892882E-2</v>
      </c>
      <c r="E966" s="136">
        <f t="shared" si="273"/>
        <v>2.4352453053036602E-2</v>
      </c>
      <c r="F966" s="136">
        <f t="shared" si="273"/>
        <v>2.3528940147861454E-2</v>
      </c>
      <c r="G966" s="136">
        <f t="shared" si="273"/>
        <v>2.2733275505180152E-2</v>
      </c>
      <c r="H966" s="136">
        <f t="shared" si="273"/>
        <v>2.1964517396309325E-2</v>
      </c>
      <c r="I966" s="136">
        <f t="shared" si="273"/>
        <v>2.1221755938463115E-2</v>
      </c>
      <c r="J966" s="136">
        <f t="shared" si="273"/>
        <v>2.0504112017838767E-2</v>
      </c>
      <c r="K966" s="136">
        <f t="shared" si="273"/>
        <v>1.9810736249119582E-2</v>
      </c>
      <c r="L966" s="136">
        <f t="shared" si="273"/>
        <v>1.9140807970163848E-2</v>
      </c>
      <c r="M966" s="136">
        <f t="shared" si="273"/>
        <v>1.8493534270689709E-2</v>
      </c>
      <c r="N966" s="136">
        <f t="shared" si="273"/>
        <v>1.7868149053806483E-2</v>
      </c>
      <c r="O966" s="136">
        <f t="shared" si="273"/>
        <v>1.726391212928163E-2</v>
      </c>
      <c r="P966" s="136">
        <f t="shared" si="273"/>
        <v>1.6680108337470172E-2</v>
      </c>
      <c r="Q966" s="136">
        <f t="shared" si="273"/>
        <v>1.6116046702869733E-2</v>
      </c>
      <c r="R966" s="136">
        <f t="shared" si="273"/>
        <v>1.5571059616299262E-2</v>
      </c>
      <c r="S966" s="136">
        <f t="shared" si="273"/>
        <v>1.5044502044733588E-2</v>
      </c>
      <c r="T966" s="136">
        <f t="shared" si="273"/>
        <v>1.4535750767858539E-2</v>
      </c>
      <c r="U966" s="136">
        <f t="shared" si="273"/>
        <v>1.4044203640443035E-2</v>
      </c>
      <c r="V966" s="136">
        <f t="shared" si="273"/>
        <v>1.3569278879655106E-2</v>
      </c>
      <c r="W966" s="564">
        <f>SUM(C966:V966)</f>
        <v>0.39581218383870242</v>
      </c>
      <c r="X966" s="137"/>
    </row>
    <row r="967" spans="1:26">
      <c r="A967" s="129" t="s">
        <v>386</v>
      </c>
      <c r="B967" s="138"/>
      <c r="C967" s="132"/>
      <c r="D967" s="132"/>
      <c r="E967" s="132"/>
      <c r="F967" s="132"/>
      <c r="G967" s="132"/>
      <c r="H967" s="132"/>
      <c r="I967" s="132"/>
      <c r="J967" s="132"/>
      <c r="K967" s="132"/>
      <c r="L967" s="132"/>
      <c r="M967" s="132"/>
      <c r="N967" s="132"/>
      <c r="O967" s="132"/>
      <c r="P967" s="132"/>
      <c r="Q967" s="132"/>
      <c r="R967" s="132"/>
      <c r="S967" s="132"/>
      <c r="T967" s="132"/>
      <c r="U967" s="132"/>
      <c r="V967" s="132"/>
      <c r="W967" s="544"/>
      <c r="X967" s="131"/>
    </row>
    <row r="968" spans="1:26" ht="31.5" customHeight="1">
      <c r="A968" s="71" t="s">
        <v>962</v>
      </c>
      <c r="B968" s="138"/>
      <c r="C968" s="132"/>
      <c r="D968" s="132"/>
      <c r="E968" s="132"/>
      <c r="F968" s="132"/>
      <c r="G968" s="132"/>
      <c r="H968" s="132"/>
      <c r="I968" s="132"/>
      <c r="J968" s="132"/>
      <c r="K968" s="132"/>
      <c r="L968" s="132"/>
      <c r="M968" s="132"/>
      <c r="N968" s="132"/>
      <c r="O968" s="132"/>
      <c r="P968" s="132"/>
      <c r="Q968" s="132"/>
      <c r="R968" s="132"/>
      <c r="S968" s="132"/>
      <c r="T968" s="132"/>
      <c r="U968" s="132"/>
      <c r="V968" s="132"/>
      <c r="W968" s="544"/>
      <c r="X968" s="131"/>
    </row>
    <row r="969" spans="1:26">
      <c r="A969" s="126"/>
      <c r="B969" s="134" t="s">
        <v>207</v>
      </c>
      <c r="C969" s="527">
        <f>'27. rMCZ specific costs'!R149</f>
        <v>1.2E-2</v>
      </c>
      <c r="D969" s="527">
        <v>0</v>
      </c>
      <c r="E969" s="527">
        <v>0</v>
      </c>
      <c r="F969" s="527">
        <v>0</v>
      </c>
      <c r="G969" s="527">
        <v>0</v>
      </c>
      <c r="H969" s="527">
        <v>0</v>
      </c>
      <c r="I969" s="527">
        <v>0</v>
      </c>
      <c r="J969" s="527">
        <v>0</v>
      </c>
      <c r="K969" s="527">
        <v>0</v>
      </c>
      <c r="L969" s="527">
        <v>0</v>
      </c>
      <c r="M969" s="527">
        <v>0</v>
      </c>
      <c r="N969" s="527">
        <v>0</v>
      </c>
      <c r="O969" s="527">
        <v>0</v>
      </c>
      <c r="P969" s="527">
        <v>0</v>
      </c>
      <c r="Q969" s="527">
        <v>0</v>
      </c>
      <c r="R969" s="527">
        <v>0</v>
      </c>
      <c r="S969" s="527">
        <v>0</v>
      </c>
      <c r="T969" s="527">
        <v>0</v>
      </c>
      <c r="U969" s="527">
        <v>0</v>
      </c>
      <c r="V969" s="527">
        <v>0</v>
      </c>
      <c r="W969" s="543">
        <f>SUM(C969:V969)</f>
        <v>1.2E-2</v>
      </c>
      <c r="X969" s="528">
        <f>W969/20</f>
        <v>6.0000000000000006E-4</v>
      </c>
    </row>
    <row r="970" spans="1:26">
      <c r="A970" s="126"/>
      <c r="B970" s="134" t="s">
        <v>208</v>
      </c>
      <c r="C970" s="527">
        <f>'27. rMCZ specific costs'!$S$149</f>
        <v>1.7600000000000001E-2</v>
      </c>
      <c r="D970" s="527">
        <f>'27. rMCZ specific costs'!$S$149</f>
        <v>1.7600000000000001E-2</v>
      </c>
      <c r="E970" s="527">
        <f>'27. rMCZ specific costs'!$S$149</f>
        <v>1.7600000000000001E-2</v>
      </c>
      <c r="F970" s="527">
        <f>'27. rMCZ specific costs'!$S$149</f>
        <v>1.7600000000000001E-2</v>
      </c>
      <c r="G970" s="527">
        <f>'27. rMCZ specific costs'!$S$149</f>
        <v>1.7600000000000001E-2</v>
      </c>
      <c r="H970" s="527">
        <f>'27. rMCZ specific costs'!$S$149</f>
        <v>1.7600000000000001E-2</v>
      </c>
      <c r="I970" s="527">
        <f>'27. rMCZ specific costs'!$S$149</f>
        <v>1.7600000000000001E-2</v>
      </c>
      <c r="J970" s="527">
        <f>'27. rMCZ specific costs'!$S$149</f>
        <v>1.7600000000000001E-2</v>
      </c>
      <c r="K970" s="527">
        <f>'27. rMCZ specific costs'!$S$149</f>
        <v>1.7600000000000001E-2</v>
      </c>
      <c r="L970" s="527">
        <f>'27. rMCZ specific costs'!$S$149</f>
        <v>1.7600000000000001E-2</v>
      </c>
      <c r="M970" s="527">
        <f>'27. rMCZ specific costs'!$S$149</f>
        <v>1.7600000000000001E-2</v>
      </c>
      <c r="N970" s="527">
        <f>'27. rMCZ specific costs'!$S$149</f>
        <v>1.7600000000000001E-2</v>
      </c>
      <c r="O970" s="527">
        <f>'27. rMCZ specific costs'!$S$149</f>
        <v>1.7600000000000001E-2</v>
      </c>
      <c r="P970" s="527">
        <f>'27. rMCZ specific costs'!$S$149</f>
        <v>1.7600000000000001E-2</v>
      </c>
      <c r="Q970" s="527">
        <f>'27. rMCZ specific costs'!$S$149</f>
        <v>1.7600000000000001E-2</v>
      </c>
      <c r="R970" s="527">
        <f>'27. rMCZ specific costs'!$S$149</f>
        <v>1.7600000000000001E-2</v>
      </c>
      <c r="S970" s="527">
        <f>'27. rMCZ specific costs'!$S$149</f>
        <v>1.7600000000000001E-2</v>
      </c>
      <c r="T970" s="527">
        <f>'27. rMCZ specific costs'!$S$149</f>
        <v>1.7600000000000001E-2</v>
      </c>
      <c r="U970" s="527">
        <f>'27. rMCZ specific costs'!$S$149</f>
        <v>1.7600000000000001E-2</v>
      </c>
      <c r="V970" s="527">
        <f>'27. rMCZ specific costs'!$S$149</f>
        <v>1.7600000000000001E-2</v>
      </c>
      <c r="W970" s="543">
        <f>SUM(C970:V970)</f>
        <v>0.35200000000000004</v>
      </c>
      <c r="X970" s="528">
        <f>W970/20</f>
        <v>1.7600000000000001E-2</v>
      </c>
    </row>
    <row r="971" spans="1:26" s="55" customFormat="1">
      <c r="A971" s="126"/>
      <c r="B971" s="567" t="s">
        <v>144</v>
      </c>
      <c r="C971" s="549">
        <f t="shared" ref="C971:X971" si="274">SUM(C969:C970)</f>
        <v>2.9600000000000001E-2</v>
      </c>
      <c r="D971" s="549">
        <f t="shared" si="274"/>
        <v>1.7600000000000001E-2</v>
      </c>
      <c r="E971" s="549">
        <f t="shared" si="274"/>
        <v>1.7600000000000001E-2</v>
      </c>
      <c r="F971" s="549">
        <f t="shared" si="274"/>
        <v>1.7600000000000001E-2</v>
      </c>
      <c r="G971" s="549">
        <f t="shared" si="274"/>
        <v>1.7600000000000001E-2</v>
      </c>
      <c r="H971" s="549">
        <f t="shared" si="274"/>
        <v>1.7600000000000001E-2</v>
      </c>
      <c r="I971" s="549">
        <f t="shared" si="274"/>
        <v>1.7600000000000001E-2</v>
      </c>
      <c r="J971" s="549">
        <f t="shared" si="274"/>
        <v>1.7600000000000001E-2</v>
      </c>
      <c r="K971" s="549">
        <f t="shared" si="274"/>
        <v>1.7600000000000001E-2</v>
      </c>
      <c r="L971" s="549">
        <f t="shared" si="274"/>
        <v>1.7600000000000001E-2</v>
      </c>
      <c r="M971" s="549">
        <f t="shared" si="274"/>
        <v>1.7600000000000001E-2</v>
      </c>
      <c r="N971" s="549">
        <f t="shared" si="274"/>
        <v>1.7600000000000001E-2</v>
      </c>
      <c r="O971" s="549">
        <f t="shared" si="274"/>
        <v>1.7600000000000001E-2</v>
      </c>
      <c r="P971" s="549">
        <f t="shared" si="274"/>
        <v>1.7600000000000001E-2</v>
      </c>
      <c r="Q971" s="549">
        <f t="shared" si="274"/>
        <v>1.7600000000000001E-2</v>
      </c>
      <c r="R971" s="549">
        <f t="shared" si="274"/>
        <v>1.7600000000000001E-2</v>
      </c>
      <c r="S971" s="549">
        <f t="shared" si="274"/>
        <v>1.7600000000000001E-2</v>
      </c>
      <c r="T971" s="549">
        <f t="shared" si="274"/>
        <v>1.7600000000000001E-2</v>
      </c>
      <c r="U971" s="549">
        <f t="shared" si="274"/>
        <v>1.7600000000000001E-2</v>
      </c>
      <c r="V971" s="549">
        <f t="shared" si="274"/>
        <v>1.7600000000000001E-2</v>
      </c>
      <c r="W971" s="544">
        <f t="shared" si="274"/>
        <v>0.36400000000000005</v>
      </c>
      <c r="X971" s="131">
        <f t="shared" si="274"/>
        <v>1.8200000000000001E-2</v>
      </c>
      <c r="Z971" s="112"/>
    </row>
    <row r="972" spans="1:26">
      <c r="A972" s="129"/>
      <c r="B972" s="472" t="s">
        <v>146</v>
      </c>
      <c r="C972" s="530">
        <v>0.96618357487922713</v>
      </c>
      <c r="D972" s="530">
        <v>0.93351070036640305</v>
      </c>
      <c r="E972" s="530">
        <v>0.90194270566802237</v>
      </c>
      <c r="F972" s="530">
        <v>0.87144222769857238</v>
      </c>
      <c r="G972" s="530">
        <v>0.84197316685852419</v>
      </c>
      <c r="H972" s="530">
        <v>0.81350064430775282</v>
      </c>
      <c r="I972" s="530">
        <v>0.78599096068381913</v>
      </c>
      <c r="J972" s="530">
        <v>0.75941155621625056</v>
      </c>
      <c r="K972" s="530">
        <v>0.73373097218961414</v>
      </c>
      <c r="L972" s="530">
        <v>0.70891881370977217</v>
      </c>
      <c r="M972" s="530">
        <v>0.68494571372924851</v>
      </c>
      <c r="N972" s="530">
        <v>0.66178329828912896</v>
      </c>
      <c r="O972" s="530">
        <v>0.63940415293635666</v>
      </c>
      <c r="P972" s="530">
        <v>0.61778179027667302</v>
      </c>
      <c r="Q972" s="530">
        <v>0.59689061862480497</v>
      </c>
      <c r="R972" s="530">
        <v>0.57670591171478747</v>
      </c>
      <c r="S972" s="530">
        <v>0.55720377943457733</v>
      </c>
      <c r="T972" s="530">
        <v>0.53836113955031628</v>
      </c>
      <c r="U972" s="530">
        <v>0.52015569038677911</v>
      </c>
      <c r="V972" s="530">
        <v>0.50256588443167061</v>
      </c>
      <c r="W972" s="543"/>
      <c r="X972" s="531"/>
    </row>
    <row r="973" spans="1:26">
      <c r="A973" s="135"/>
      <c r="B973" s="568" t="s">
        <v>1069</v>
      </c>
      <c r="C973" s="136">
        <f t="shared" ref="C973:V973" si="275">C972*C971</f>
        <v>2.8599033816425125E-2</v>
      </c>
      <c r="D973" s="136">
        <f t="shared" si="275"/>
        <v>1.6429788326448695E-2</v>
      </c>
      <c r="E973" s="136">
        <f t="shared" si="275"/>
        <v>1.5874191619757196E-2</v>
      </c>
      <c r="F973" s="136">
        <f t="shared" si="275"/>
        <v>1.5337383207494875E-2</v>
      </c>
      <c r="G973" s="136">
        <f t="shared" si="275"/>
        <v>1.4818727736710027E-2</v>
      </c>
      <c r="H973" s="136">
        <f t="shared" si="275"/>
        <v>1.431761133981645E-2</v>
      </c>
      <c r="I973" s="136">
        <f t="shared" si="275"/>
        <v>1.3833440908035217E-2</v>
      </c>
      <c r="J973" s="136">
        <f t="shared" si="275"/>
        <v>1.3365643389406011E-2</v>
      </c>
      <c r="K973" s="136">
        <f t="shared" si="275"/>
        <v>1.2913665110537209E-2</v>
      </c>
      <c r="L973" s="136">
        <f t="shared" si="275"/>
        <v>1.247697112129199E-2</v>
      </c>
      <c r="M973" s="136">
        <f t="shared" si="275"/>
        <v>1.2055044561634774E-2</v>
      </c>
      <c r="N973" s="136">
        <f t="shared" si="275"/>
        <v>1.164738604988867E-2</v>
      </c>
      <c r="O973" s="136">
        <f t="shared" si="275"/>
        <v>1.1253513091679879E-2</v>
      </c>
      <c r="P973" s="136">
        <f t="shared" si="275"/>
        <v>1.0872959508869446E-2</v>
      </c>
      <c r="Q973" s="136">
        <f t="shared" si="275"/>
        <v>1.0505274887796567E-2</v>
      </c>
      <c r="R973" s="136">
        <f t="shared" si="275"/>
        <v>1.015002404618026E-2</v>
      </c>
      <c r="S973" s="136">
        <f t="shared" si="275"/>
        <v>9.806786518048562E-3</v>
      </c>
      <c r="T973" s="136">
        <f t="shared" si="275"/>
        <v>9.4751560560855669E-3</v>
      </c>
      <c r="U973" s="136">
        <f t="shared" si="275"/>
        <v>9.1547401508073126E-3</v>
      </c>
      <c r="V973" s="136">
        <f t="shared" si="275"/>
        <v>8.8451595659974035E-3</v>
      </c>
      <c r="W973" s="564">
        <f>SUM(C973:V973)</f>
        <v>0.26173250101291123</v>
      </c>
      <c r="X973" s="137"/>
    </row>
    <row r="974" spans="1:26">
      <c r="A974" s="129" t="s">
        <v>386</v>
      </c>
      <c r="B974" s="138"/>
      <c r="C974" s="132"/>
      <c r="D974" s="132"/>
      <c r="E974" s="132"/>
      <c r="F974" s="132"/>
      <c r="G974" s="132"/>
      <c r="H974" s="132"/>
      <c r="I974" s="132"/>
      <c r="J974" s="132"/>
      <c r="K974" s="132"/>
      <c r="L974" s="132"/>
      <c r="M974" s="132"/>
      <c r="N974" s="132"/>
      <c r="O974" s="132"/>
      <c r="P974" s="132"/>
      <c r="Q974" s="132"/>
      <c r="R974" s="132"/>
      <c r="S974" s="132"/>
      <c r="T974" s="132"/>
      <c r="U974" s="132"/>
      <c r="V974" s="132"/>
      <c r="W974" s="544"/>
      <c r="X974" s="131"/>
    </row>
    <row r="975" spans="1:26" ht="32.25" customHeight="1">
      <c r="A975" s="71" t="s">
        <v>737</v>
      </c>
      <c r="B975" s="138"/>
      <c r="C975" s="132"/>
      <c r="D975" s="132"/>
      <c r="E975" s="132"/>
      <c r="F975" s="132"/>
      <c r="G975" s="132"/>
      <c r="H975" s="132"/>
      <c r="I975" s="132"/>
      <c r="J975" s="132"/>
      <c r="K975" s="132"/>
      <c r="L975" s="132"/>
      <c r="M975" s="132"/>
      <c r="N975" s="132"/>
      <c r="O975" s="132"/>
      <c r="P975" s="132"/>
      <c r="Q975" s="132"/>
      <c r="R975" s="132"/>
      <c r="S975" s="132"/>
      <c r="T975" s="132"/>
      <c r="U975" s="132"/>
      <c r="V975" s="132"/>
      <c r="W975" s="544"/>
      <c r="X975" s="131"/>
    </row>
    <row r="976" spans="1:26">
      <c r="A976" s="126"/>
      <c r="B976" s="134" t="s">
        <v>207</v>
      </c>
      <c r="C976" s="527">
        <f>'27. rMCZ specific costs'!R150</f>
        <v>4.5439999999999994E-3</v>
      </c>
      <c r="D976" s="527">
        <v>0</v>
      </c>
      <c r="E976" s="527">
        <v>0</v>
      </c>
      <c r="F976" s="527">
        <v>0</v>
      </c>
      <c r="G976" s="527">
        <v>0</v>
      </c>
      <c r="H976" s="527">
        <v>0</v>
      </c>
      <c r="I976" s="527">
        <v>0</v>
      </c>
      <c r="J976" s="527">
        <v>0</v>
      </c>
      <c r="K976" s="527">
        <v>0</v>
      </c>
      <c r="L976" s="527">
        <v>0</v>
      </c>
      <c r="M976" s="527">
        <v>0</v>
      </c>
      <c r="N976" s="527">
        <v>0</v>
      </c>
      <c r="O976" s="527">
        <v>0</v>
      </c>
      <c r="P976" s="527">
        <v>0</v>
      </c>
      <c r="Q976" s="527">
        <v>0</v>
      </c>
      <c r="R976" s="527">
        <v>0</v>
      </c>
      <c r="S976" s="527">
        <v>0</v>
      </c>
      <c r="T976" s="527">
        <v>0</v>
      </c>
      <c r="U976" s="527">
        <v>0</v>
      </c>
      <c r="V976" s="527">
        <v>0</v>
      </c>
      <c r="W976" s="543">
        <f>SUM(C976:V976)</f>
        <v>4.5439999999999994E-3</v>
      </c>
      <c r="X976" s="528">
        <f>W976/20</f>
        <v>2.2719999999999997E-4</v>
      </c>
    </row>
    <row r="977" spans="1:26">
      <c r="A977" s="126"/>
      <c r="B977" s="134" t="s">
        <v>208</v>
      </c>
      <c r="C977" s="527">
        <f>'27. rMCZ specific costs'!$S$150</f>
        <v>6.3723499999999997E-3</v>
      </c>
      <c r="D977" s="527">
        <f>'27. rMCZ specific costs'!$S$150</f>
        <v>6.3723499999999997E-3</v>
      </c>
      <c r="E977" s="527">
        <f>'27. rMCZ specific costs'!$S$150</f>
        <v>6.3723499999999997E-3</v>
      </c>
      <c r="F977" s="527">
        <f>'27. rMCZ specific costs'!$S$150</f>
        <v>6.3723499999999997E-3</v>
      </c>
      <c r="G977" s="527">
        <f>'27. rMCZ specific costs'!$S$150</f>
        <v>6.3723499999999997E-3</v>
      </c>
      <c r="H977" s="527">
        <f>'27. rMCZ specific costs'!$S$150</f>
        <v>6.3723499999999997E-3</v>
      </c>
      <c r="I977" s="527">
        <f>'27. rMCZ specific costs'!$S$150</f>
        <v>6.3723499999999997E-3</v>
      </c>
      <c r="J977" s="527">
        <f>'27. rMCZ specific costs'!$S$150</f>
        <v>6.3723499999999997E-3</v>
      </c>
      <c r="K977" s="527">
        <f>'27. rMCZ specific costs'!$S$150</f>
        <v>6.3723499999999997E-3</v>
      </c>
      <c r="L977" s="527">
        <f>'27. rMCZ specific costs'!$S$150</f>
        <v>6.3723499999999997E-3</v>
      </c>
      <c r="M977" s="527">
        <f>'27. rMCZ specific costs'!$S$150</f>
        <v>6.3723499999999997E-3</v>
      </c>
      <c r="N977" s="527">
        <f>'27. rMCZ specific costs'!$S$150</f>
        <v>6.3723499999999997E-3</v>
      </c>
      <c r="O977" s="527">
        <f>'27. rMCZ specific costs'!$S$150</f>
        <v>6.3723499999999997E-3</v>
      </c>
      <c r="P977" s="527">
        <f>'27. rMCZ specific costs'!$S$150</f>
        <v>6.3723499999999997E-3</v>
      </c>
      <c r="Q977" s="527">
        <f>'27. rMCZ specific costs'!$S$150</f>
        <v>6.3723499999999997E-3</v>
      </c>
      <c r="R977" s="527">
        <f>'27. rMCZ specific costs'!$S$150</f>
        <v>6.3723499999999997E-3</v>
      </c>
      <c r="S977" s="527">
        <f>'27. rMCZ specific costs'!$S$150</f>
        <v>6.3723499999999997E-3</v>
      </c>
      <c r="T977" s="527">
        <f>'27. rMCZ specific costs'!$S$150</f>
        <v>6.3723499999999997E-3</v>
      </c>
      <c r="U977" s="527">
        <f>'27. rMCZ specific costs'!$S$150</f>
        <v>6.3723499999999997E-3</v>
      </c>
      <c r="V977" s="527">
        <f>'27. rMCZ specific costs'!$S$150</f>
        <v>6.3723499999999997E-3</v>
      </c>
      <c r="W977" s="543">
        <f>SUM(C977:V977)</f>
        <v>0.127447</v>
      </c>
      <c r="X977" s="528">
        <f>W977/20</f>
        <v>6.3723500000000006E-3</v>
      </c>
    </row>
    <row r="978" spans="1:26" s="55" customFormat="1">
      <c r="A978" s="126"/>
      <c r="B978" s="567" t="s">
        <v>144</v>
      </c>
      <c r="C978" s="549">
        <f t="shared" ref="C978:X978" si="276">SUM(C976:C977)</f>
        <v>1.0916349999999998E-2</v>
      </c>
      <c r="D978" s="549">
        <f t="shared" si="276"/>
        <v>6.3723499999999997E-3</v>
      </c>
      <c r="E978" s="549">
        <f t="shared" si="276"/>
        <v>6.3723499999999997E-3</v>
      </c>
      <c r="F978" s="549">
        <f t="shared" si="276"/>
        <v>6.3723499999999997E-3</v>
      </c>
      <c r="G978" s="549">
        <f t="shared" si="276"/>
        <v>6.3723499999999997E-3</v>
      </c>
      <c r="H978" s="549">
        <f t="shared" si="276"/>
        <v>6.3723499999999997E-3</v>
      </c>
      <c r="I978" s="549">
        <f t="shared" si="276"/>
        <v>6.3723499999999997E-3</v>
      </c>
      <c r="J978" s="549">
        <f t="shared" si="276"/>
        <v>6.3723499999999997E-3</v>
      </c>
      <c r="K978" s="549">
        <f t="shared" si="276"/>
        <v>6.3723499999999997E-3</v>
      </c>
      <c r="L978" s="549">
        <f t="shared" si="276"/>
        <v>6.3723499999999997E-3</v>
      </c>
      <c r="M978" s="549">
        <f t="shared" si="276"/>
        <v>6.3723499999999997E-3</v>
      </c>
      <c r="N978" s="549">
        <f t="shared" si="276"/>
        <v>6.3723499999999997E-3</v>
      </c>
      <c r="O978" s="549">
        <f t="shared" si="276"/>
        <v>6.3723499999999997E-3</v>
      </c>
      <c r="P978" s="549">
        <f t="shared" si="276"/>
        <v>6.3723499999999997E-3</v>
      </c>
      <c r="Q978" s="549">
        <f t="shared" si="276"/>
        <v>6.3723499999999997E-3</v>
      </c>
      <c r="R978" s="549">
        <f t="shared" si="276"/>
        <v>6.3723499999999997E-3</v>
      </c>
      <c r="S978" s="549">
        <f t="shared" si="276"/>
        <v>6.3723499999999997E-3</v>
      </c>
      <c r="T978" s="549">
        <f t="shared" si="276"/>
        <v>6.3723499999999997E-3</v>
      </c>
      <c r="U978" s="549">
        <f t="shared" si="276"/>
        <v>6.3723499999999997E-3</v>
      </c>
      <c r="V978" s="549">
        <f t="shared" si="276"/>
        <v>6.3723499999999997E-3</v>
      </c>
      <c r="W978" s="544">
        <f t="shared" si="276"/>
        <v>0.131991</v>
      </c>
      <c r="X978" s="131">
        <f t="shared" si="276"/>
        <v>6.5995500000000009E-3</v>
      </c>
      <c r="Z978" s="112"/>
    </row>
    <row r="979" spans="1:26">
      <c r="A979" s="129"/>
      <c r="B979" s="472" t="s">
        <v>146</v>
      </c>
      <c r="C979" s="530">
        <v>0.96618357487922713</v>
      </c>
      <c r="D979" s="530">
        <v>0.93351070036640305</v>
      </c>
      <c r="E979" s="530">
        <v>0.90194270566802237</v>
      </c>
      <c r="F979" s="530">
        <v>0.87144222769857238</v>
      </c>
      <c r="G979" s="530">
        <v>0.84197316685852419</v>
      </c>
      <c r="H979" s="530">
        <v>0.81350064430775282</v>
      </c>
      <c r="I979" s="530">
        <v>0.78599096068381913</v>
      </c>
      <c r="J979" s="530">
        <v>0.75941155621625056</v>
      </c>
      <c r="K979" s="530">
        <v>0.73373097218961414</v>
      </c>
      <c r="L979" s="530">
        <v>0.70891881370977217</v>
      </c>
      <c r="M979" s="530">
        <v>0.68494571372924851</v>
      </c>
      <c r="N979" s="530">
        <v>0.66178329828912896</v>
      </c>
      <c r="O979" s="530">
        <v>0.63940415293635666</v>
      </c>
      <c r="P979" s="530">
        <v>0.61778179027667302</v>
      </c>
      <c r="Q979" s="530">
        <v>0.59689061862480497</v>
      </c>
      <c r="R979" s="530">
        <v>0.57670591171478747</v>
      </c>
      <c r="S979" s="530">
        <v>0.55720377943457733</v>
      </c>
      <c r="T979" s="530">
        <v>0.53836113955031628</v>
      </c>
      <c r="U979" s="530">
        <v>0.52015569038677911</v>
      </c>
      <c r="V979" s="530">
        <v>0.50256588443167061</v>
      </c>
      <c r="W979" s="543"/>
      <c r="X979" s="531"/>
    </row>
    <row r="980" spans="1:26">
      <c r="A980" s="135"/>
      <c r="B980" s="568" t="s">
        <v>1069</v>
      </c>
      <c r="C980" s="136">
        <f t="shared" ref="C980:V980" si="277">C979*C978</f>
        <v>1.054719806763285E-2</v>
      </c>
      <c r="D980" s="136">
        <f t="shared" si="277"/>
        <v>5.9486569114798483E-3</v>
      </c>
      <c r="E980" s="136">
        <f t="shared" si="277"/>
        <v>5.7474946004636221E-3</v>
      </c>
      <c r="F980" s="136">
        <f t="shared" si="277"/>
        <v>5.5531348796749973E-3</v>
      </c>
      <c r="G980" s="136">
        <f t="shared" si="277"/>
        <v>5.3653477098309166E-3</v>
      </c>
      <c r="H980" s="136">
        <f t="shared" si="277"/>
        <v>5.1839108307545085E-3</v>
      </c>
      <c r="I980" s="136">
        <f t="shared" si="277"/>
        <v>5.0086094983135343E-3</v>
      </c>
      <c r="J980" s="136">
        <f t="shared" si="277"/>
        <v>4.8392362302546238E-3</v>
      </c>
      <c r="K980" s="136">
        <f t="shared" si="277"/>
        <v>4.6755905606324878E-3</v>
      </c>
      <c r="L980" s="136">
        <f t="shared" si="277"/>
        <v>4.5174788025434667E-3</v>
      </c>
      <c r="M980" s="136">
        <f t="shared" si="277"/>
        <v>4.3647138188825764E-3</v>
      </c>
      <c r="N980" s="136">
        <f t="shared" si="277"/>
        <v>4.2171148008527306E-3</v>
      </c>
      <c r="O980" s="136">
        <f t="shared" si="277"/>
        <v>4.0745070539639919E-3</v>
      </c>
      <c r="P980" s="136">
        <f t="shared" si="277"/>
        <v>3.9367217912695575E-3</v>
      </c>
      <c r="Q980" s="136">
        <f t="shared" si="277"/>
        <v>3.803595933593776E-3</v>
      </c>
      <c r="R980" s="136">
        <f t="shared" si="277"/>
        <v>3.6749719165157257E-3</v>
      </c>
      <c r="S980" s="136">
        <f t="shared" si="277"/>
        <v>3.5506975038799289E-3</v>
      </c>
      <c r="T980" s="136">
        <f t="shared" si="277"/>
        <v>3.4306256076134579E-3</v>
      </c>
      <c r="U980" s="136">
        <f t="shared" si="277"/>
        <v>3.3146141136361916E-3</v>
      </c>
      <c r="V980" s="136">
        <f t="shared" si="277"/>
        <v>3.2025257136581559E-3</v>
      </c>
      <c r="W980" s="564">
        <f>SUM(C980:V980)</f>
        <v>9.4956746345446943E-2</v>
      </c>
      <c r="X980" s="137"/>
    </row>
    <row r="981" spans="1:26">
      <c r="A981" s="129" t="s">
        <v>386</v>
      </c>
      <c r="B981" s="138"/>
      <c r="C981" s="132"/>
      <c r="D981" s="132"/>
      <c r="E981" s="132"/>
      <c r="F981" s="132"/>
      <c r="G981" s="132"/>
      <c r="H981" s="132"/>
      <c r="I981" s="132"/>
      <c r="J981" s="132"/>
      <c r="K981" s="132"/>
      <c r="L981" s="132"/>
      <c r="M981" s="132"/>
      <c r="N981" s="132"/>
      <c r="O981" s="132"/>
      <c r="P981" s="132"/>
      <c r="Q981" s="132"/>
      <c r="R981" s="132"/>
      <c r="S981" s="132"/>
      <c r="T981" s="132"/>
      <c r="U981" s="132"/>
      <c r="V981" s="132"/>
      <c r="W981" s="544"/>
      <c r="X981" s="131"/>
    </row>
    <row r="982" spans="1:26" ht="18" customHeight="1">
      <c r="A982" s="71" t="s">
        <v>697</v>
      </c>
      <c r="B982" s="138"/>
      <c r="C982" s="132"/>
      <c r="D982" s="132"/>
      <c r="E982" s="132"/>
      <c r="F982" s="132"/>
      <c r="G982" s="132"/>
      <c r="H982" s="132"/>
      <c r="I982" s="132"/>
      <c r="J982" s="132"/>
      <c r="K982" s="132"/>
      <c r="L982" s="132"/>
      <c r="M982" s="132"/>
      <c r="N982" s="132"/>
      <c r="O982" s="132"/>
      <c r="P982" s="132"/>
      <c r="Q982" s="132"/>
      <c r="R982" s="132"/>
      <c r="S982" s="132"/>
      <c r="T982" s="132"/>
      <c r="U982" s="132"/>
      <c r="V982" s="132"/>
      <c r="W982" s="544"/>
      <c r="X982" s="131"/>
    </row>
    <row r="983" spans="1:26">
      <c r="A983" s="126"/>
      <c r="B983" s="134" t="s">
        <v>207</v>
      </c>
      <c r="C983" s="527">
        <f>'27. rMCZ specific costs'!R151</f>
        <v>1.0500000000000001E-2</v>
      </c>
      <c r="D983" s="527">
        <v>0</v>
      </c>
      <c r="E983" s="527">
        <v>0</v>
      </c>
      <c r="F983" s="527">
        <v>0</v>
      </c>
      <c r="G983" s="527">
        <v>0</v>
      </c>
      <c r="H983" s="527">
        <v>0</v>
      </c>
      <c r="I983" s="527">
        <v>0</v>
      </c>
      <c r="J983" s="527">
        <v>0</v>
      </c>
      <c r="K983" s="527">
        <v>0</v>
      </c>
      <c r="L983" s="527">
        <v>0</v>
      </c>
      <c r="M983" s="527">
        <v>0</v>
      </c>
      <c r="N983" s="527">
        <v>0</v>
      </c>
      <c r="O983" s="527">
        <v>0</v>
      </c>
      <c r="P983" s="527">
        <v>0</v>
      </c>
      <c r="Q983" s="527">
        <v>0</v>
      </c>
      <c r="R983" s="527">
        <v>0</v>
      </c>
      <c r="S983" s="527">
        <v>0</v>
      </c>
      <c r="T983" s="527">
        <v>0</v>
      </c>
      <c r="U983" s="527">
        <v>0</v>
      </c>
      <c r="V983" s="527">
        <v>0</v>
      </c>
      <c r="W983" s="543">
        <f>SUM(C983:V983)</f>
        <v>1.0500000000000001E-2</v>
      </c>
      <c r="X983" s="528">
        <f>W983/20</f>
        <v>5.2500000000000008E-4</v>
      </c>
    </row>
    <row r="984" spans="1:26">
      <c r="A984" s="126"/>
      <c r="B984" s="134" t="s">
        <v>208</v>
      </c>
      <c r="C984" s="527">
        <f>'27. rMCZ specific costs'!$S$151</f>
        <v>8.8000000000000005E-3</v>
      </c>
      <c r="D984" s="527">
        <f>'27. rMCZ specific costs'!$S$151</f>
        <v>8.8000000000000005E-3</v>
      </c>
      <c r="E984" s="527">
        <f>'27. rMCZ specific costs'!$S$151</f>
        <v>8.8000000000000005E-3</v>
      </c>
      <c r="F984" s="527">
        <f>'27. rMCZ specific costs'!$S$151</f>
        <v>8.8000000000000005E-3</v>
      </c>
      <c r="G984" s="527">
        <f>'27. rMCZ specific costs'!$S$151</f>
        <v>8.8000000000000005E-3</v>
      </c>
      <c r="H984" s="527">
        <f>'27. rMCZ specific costs'!$S$151</f>
        <v>8.8000000000000005E-3</v>
      </c>
      <c r="I984" s="527">
        <f>'27. rMCZ specific costs'!$S$151</f>
        <v>8.8000000000000005E-3</v>
      </c>
      <c r="J984" s="527">
        <f>'27. rMCZ specific costs'!$S$151</f>
        <v>8.8000000000000005E-3</v>
      </c>
      <c r="K984" s="527">
        <f>'27. rMCZ specific costs'!$S$151</f>
        <v>8.8000000000000005E-3</v>
      </c>
      <c r="L984" s="527">
        <f>'27. rMCZ specific costs'!$S$151</f>
        <v>8.8000000000000005E-3</v>
      </c>
      <c r="M984" s="527">
        <f>'27. rMCZ specific costs'!$S$151</f>
        <v>8.8000000000000005E-3</v>
      </c>
      <c r="N984" s="527">
        <f>'27. rMCZ specific costs'!$S$151</f>
        <v>8.8000000000000005E-3</v>
      </c>
      <c r="O984" s="527">
        <f>'27. rMCZ specific costs'!$S$151</f>
        <v>8.8000000000000005E-3</v>
      </c>
      <c r="P984" s="527">
        <f>'27. rMCZ specific costs'!$S$151</f>
        <v>8.8000000000000005E-3</v>
      </c>
      <c r="Q984" s="527">
        <f>'27. rMCZ specific costs'!$S$151</f>
        <v>8.8000000000000005E-3</v>
      </c>
      <c r="R984" s="527">
        <f>'27. rMCZ specific costs'!$S$151</f>
        <v>8.8000000000000005E-3</v>
      </c>
      <c r="S984" s="527">
        <f>'27. rMCZ specific costs'!$S$151</f>
        <v>8.8000000000000005E-3</v>
      </c>
      <c r="T984" s="527">
        <f>'27. rMCZ specific costs'!$S$151</f>
        <v>8.8000000000000005E-3</v>
      </c>
      <c r="U984" s="527">
        <f>'27. rMCZ specific costs'!$S$151</f>
        <v>8.8000000000000005E-3</v>
      </c>
      <c r="V984" s="527">
        <f>'27. rMCZ specific costs'!$S$151</f>
        <v>8.8000000000000005E-3</v>
      </c>
      <c r="W984" s="543">
        <f>SUM(C984:V984)</f>
        <v>0.17600000000000002</v>
      </c>
      <c r="X984" s="528">
        <f>W984/20</f>
        <v>8.8000000000000005E-3</v>
      </c>
    </row>
    <row r="985" spans="1:26" s="55" customFormat="1">
      <c r="A985" s="126"/>
      <c r="B985" s="567" t="s">
        <v>144</v>
      </c>
      <c r="C985" s="549">
        <f t="shared" ref="C985:X985" si="278">SUM(C983:C984)</f>
        <v>1.9300000000000001E-2</v>
      </c>
      <c r="D985" s="549">
        <f t="shared" si="278"/>
        <v>8.8000000000000005E-3</v>
      </c>
      <c r="E985" s="549">
        <f t="shared" si="278"/>
        <v>8.8000000000000005E-3</v>
      </c>
      <c r="F985" s="549">
        <f t="shared" si="278"/>
        <v>8.8000000000000005E-3</v>
      </c>
      <c r="G985" s="549">
        <f t="shared" si="278"/>
        <v>8.8000000000000005E-3</v>
      </c>
      <c r="H985" s="549">
        <f t="shared" si="278"/>
        <v>8.8000000000000005E-3</v>
      </c>
      <c r="I985" s="549">
        <f t="shared" si="278"/>
        <v>8.8000000000000005E-3</v>
      </c>
      <c r="J985" s="549">
        <f t="shared" si="278"/>
        <v>8.8000000000000005E-3</v>
      </c>
      <c r="K985" s="549">
        <f t="shared" si="278"/>
        <v>8.8000000000000005E-3</v>
      </c>
      <c r="L985" s="549">
        <f t="shared" si="278"/>
        <v>8.8000000000000005E-3</v>
      </c>
      <c r="M985" s="549">
        <f t="shared" si="278"/>
        <v>8.8000000000000005E-3</v>
      </c>
      <c r="N985" s="549">
        <f t="shared" si="278"/>
        <v>8.8000000000000005E-3</v>
      </c>
      <c r="O985" s="549">
        <f t="shared" si="278"/>
        <v>8.8000000000000005E-3</v>
      </c>
      <c r="P985" s="549">
        <f t="shared" si="278"/>
        <v>8.8000000000000005E-3</v>
      </c>
      <c r="Q985" s="549">
        <f t="shared" si="278"/>
        <v>8.8000000000000005E-3</v>
      </c>
      <c r="R985" s="549">
        <f t="shared" si="278"/>
        <v>8.8000000000000005E-3</v>
      </c>
      <c r="S985" s="549">
        <f t="shared" si="278"/>
        <v>8.8000000000000005E-3</v>
      </c>
      <c r="T985" s="549">
        <f t="shared" si="278"/>
        <v>8.8000000000000005E-3</v>
      </c>
      <c r="U985" s="549">
        <f t="shared" si="278"/>
        <v>8.8000000000000005E-3</v>
      </c>
      <c r="V985" s="549">
        <f t="shared" si="278"/>
        <v>8.8000000000000005E-3</v>
      </c>
      <c r="W985" s="544">
        <f t="shared" si="278"/>
        <v>0.18650000000000003</v>
      </c>
      <c r="X985" s="131">
        <f t="shared" si="278"/>
        <v>9.325E-3</v>
      </c>
      <c r="Z985" s="112"/>
    </row>
    <row r="986" spans="1:26">
      <c r="A986" s="129"/>
      <c r="B986" s="472" t="s">
        <v>146</v>
      </c>
      <c r="C986" s="530">
        <v>0.96618357487922713</v>
      </c>
      <c r="D986" s="530">
        <v>0.93351070036640305</v>
      </c>
      <c r="E986" s="530">
        <v>0.90194270566802237</v>
      </c>
      <c r="F986" s="530">
        <v>0.87144222769857238</v>
      </c>
      <c r="G986" s="530">
        <v>0.84197316685852419</v>
      </c>
      <c r="H986" s="530">
        <v>0.81350064430775282</v>
      </c>
      <c r="I986" s="530">
        <v>0.78599096068381913</v>
      </c>
      <c r="J986" s="530">
        <v>0.75941155621625056</v>
      </c>
      <c r="K986" s="530">
        <v>0.73373097218961414</v>
      </c>
      <c r="L986" s="530">
        <v>0.70891881370977217</v>
      </c>
      <c r="M986" s="530">
        <v>0.68494571372924851</v>
      </c>
      <c r="N986" s="530">
        <v>0.66178329828912896</v>
      </c>
      <c r="O986" s="530">
        <v>0.63940415293635666</v>
      </c>
      <c r="P986" s="530">
        <v>0.61778179027667302</v>
      </c>
      <c r="Q986" s="530">
        <v>0.59689061862480497</v>
      </c>
      <c r="R986" s="530">
        <v>0.57670591171478747</v>
      </c>
      <c r="S986" s="530">
        <v>0.55720377943457733</v>
      </c>
      <c r="T986" s="530">
        <v>0.53836113955031628</v>
      </c>
      <c r="U986" s="530">
        <v>0.52015569038677911</v>
      </c>
      <c r="V986" s="530">
        <v>0.50256588443167061</v>
      </c>
      <c r="W986" s="543"/>
      <c r="X986" s="531"/>
    </row>
    <row r="987" spans="1:26">
      <c r="A987" s="135"/>
      <c r="B987" s="568" t="s">
        <v>1069</v>
      </c>
      <c r="C987" s="136">
        <f t="shared" ref="C987:V987" si="279">C986*C985</f>
        <v>1.8647342995169083E-2</v>
      </c>
      <c r="D987" s="136">
        <f t="shared" si="279"/>
        <v>8.2148941632243476E-3</v>
      </c>
      <c r="E987" s="136">
        <f t="shared" si="279"/>
        <v>7.9370958098785981E-3</v>
      </c>
      <c r="F987" s="136">
        <f t="shared" si="279"/>
        <v>7.6686916037474375E-3</v>
      </c>
      <c r="G987" s="136">
        <f t="shared" si="279"/>
        <v>7.4093638683550133E-3</v>
      </c>
      <c r="H987" s="136">
        <f t="shared" si="279"/>
        <v>7.1588056699082251E-3</v>
      </c>
      <c r="I987" s="136">
        <f t="shared" si="279"/>
        <v>6.9167204540176086E-3</v>
      </c>
      <c r="J987" s="136">
        <f t="shared" si="279"/>
        <v>6.6828216947030054E-3</v>
      </c>
      <c r="K987" s="136">
        <f t="shared" si="279"/>
        <v>6.4568325552686046E-3</v>
      </c>
      <c r="L987" s="136">
        <f t="shared" si="279"/>
        <v>6.2384855606459951E-3</v>
      </c>
      <c r="M987" s="136">
        <f t="shared" si="279"/>
        <v>6.0275222808173871E-3</v>
      </c>
      <c r="N987" s="136">
        <f t="shared" si="279"/>
        <v>5.8236930249443352E-3</v>
      </c>
      <c r="O987" s="136">
        <f t="shared" si="279"/>
        <v>5.6267565458399393E-3</v>
      </c>
      <c r="P987" s="136">
        <f t="shared" si="279"/>
        <v>5.4364797544347232E-3</v>
      </c>
      <c r="Q987" s="136">
        <f t="shared" si="279"/>
        <v>5.2526374438982837E-3</v>
      </c>
      <c r="R987" s="136">
        <f t="shared" si="279"/>
        <v>5.0750120230901299E-3</v>
      </c>
      <c r="S987" s="136">
        <f t="shared" si="279"/>
        <v>4.903393259024281E-3</v>
      </c>
      <c r="T987" s="136">
        <f t="shared" si="279"/>
        <v>4.7375780280427835E-3</v>
      </c>
      <c r="U987" s="136">
        <f t="shared" si="279"/>
        <v>4.5773700754036563E-3</v>
      </c>
      <c r="V987" s="136">
        <f t="shared" si="279"/>
        <v>4.4225797829987017E-3</v>
      </c>
      <c r="W987" s="564">
        <f>SUM(C987:V987)</f>
        <v>0.13521407659341214</v>
      </c>
      <c r="X987" s="137"/>
    </row>
    <row r="988" spans="1:26">
      <c r="A988" s="129" t="s">
        <v>386</v>
      </c>
      <c r="B988" s="138"/>
      <c r="C988" s="132"/>
      <c r="D988" s="132"/>
      <c r="E988" s="132"/>
      <c r="F988" s="132"/>
      <c r="G988" s="132"/>
      <c r="H988" s="132"/>
      <c r="I988" s="132"/>
      <c r="J988" s="132"/>
      <c r="K988" s="132"/>
      <c r="L988" s="132"/>
      <c r="M988" s="132"/>
      <c r="N988" s="132"/>
      <c r="O988" s="132"/>
      <c r="P988" s="132"/>
      <c r="Q988" s="132"/>
      <c r="R988" s="132"/>
      <c r="S988" s="132"/>
      <c r="T988" s="132"/>
      <c r="U988" s="132"/>
      <c r="V988" s="132"/>
      <c r="W988" s="544"/>
      <c r="X988" s="131"/>
    </row>
    <row r="989" spans="1:26">
      <c r="A989" s="71" t="s">
        <v>699</v>
      </c>
      <c r="B989" s="138"/>
      <c r="C989" s="132"/>
      <c r="D989" s="132"/>
      <c r="E989" s="132"/>
      <c r="F989" s="132"/>
      <c r="G989" s="132"/>
      <c r="H989" s="132"/>
      <c r="I989" s="132"/>
      <c r="J989" s="132"/>
      <c r="K989" s="132"/>
      <c r="L989" s="132"/>
      <c r="M989" s="132"/>
      <c r="N989" s="132"/>
      <c r="O989" s="132"/>
      <c r="P989" s="132"/>
      <c r="Q989" s="132"/>
      <c r="R989" s="132"/>
      <c r="S989" s="132"/>
      <c r="T989" s="132"/>
      <c r="U989" s="132"/>
      <c r="V989" s="132"/>
      <c r="W989" s="544"/>
      <c r="X989" s="131"/>
    </row>
    <row r="990" spans="1:26">
      <c r="A990" s="126"/>
      <c r="B990" s="134" t="s">
        <v>207</v>
      </c>
      <c r="C990" s="527">
        <f>'27. rMCZ specific costs'!R152</f>
        <v>6.0000000000000001E-3</v>
      </c>
      <c r="D990" s="527">
        <v>0</v>
      </c>
      <c r="E990" s="527">
        <v>0</v>
      </c>
      <c r="F990" s="527">
        <v>0</v>
      </c>
      <c r="G990" s="527">
        <v>0</v>
      </c>
      <c r="H990" s="527">
        <v>0</v>
      </c>
      <c r="I990" s="527">
        <v>0</v>
      </c>
      <c r="J990" s="527">
        <v>0</v>
      </c>
      <c r="K990" s="527">
        <v>0</v>
      </c>
      <c r="L990" s="527">
        <v>0</v>
      </c>
      <c r="M990" s="527">
        <v>0</v>
      </c>
      <c r="N990" s="527">
        <v>0</v>
      </c>
      <c r="O990" s="527">
        <v>0</v>
      </c>
      <c r="P990" s="527">
        <v>0</v>
      </c>
      <c r="Q990" s="527">
        <v>0</v>
      </c>
      <c r="R990" s="527">
        <v>0</v>
      </c>
      <c r="S990" s="527">
        <v>0</v>
      </c>
      <c r="T990" s="527">
        <v>0</v>
      </c>
      <c r="U990" s="527">
        <v>0</v>
      </c>
      <c r="V990" s="527">
        <v>0</v>
      </c>
      <c r="W990" s="543">
        <f>SUM(C990:V990)</f>
        <v>6.0000000000000001E-3</v>
      </c>
      <c r="X990" s="528">
        <f>W990/20</f>
        <v>3.0000000000000003E-4</v>
      </c>
    </row>
    <row r="991" spans="1:26">
      <c r="A991" s="126"/>
      <c r="B991" s="134" t="s">
        <v>208</v>
      </c>
      <c r="C991" s="527">
        <f>'27. rMCZ specific costs'!$S$152</f>
        <v>8.8000000000000005E-3</v>
      </c>
      <c r="D991" s="527">
        <f>'27. rMCZ specific costs'!$S$152</f>
        <v>8.8000000000000005E-3</v>
      </c>
      <c r="E991" s="527">
        <f>'27. rMCZ specific costs'!$S$152</f>
        <v>8.8000000000000005E-3</v>
      </c>
      <c r="F991" s="527">
        <f>'27. rMCZ specific costs'!$S$152</f>
        <v>8.8000000000000005E-3</v>
      </c>
      <c r="G991" s="527">
        <f>'27. rMCZ specific costs'!$S$152</f>
        <v>8.8000000000000005E-3</v>
      </c>
      <c r="H991" s="527">
        <f>'27. rMCZ specific costs'!$S$152</f>
        <v>8.8000000000000005E-3</v>
      </c>
      <c r="I991" s="527">
        <f>'27. rMCZ specific costs'!$S$152</f>
        <v>8.8000000000000005E-3</v>
      </c>
      <c r="J991" s="527">
        <f>'27. rMCZ specific costs'!$S$152</f>
        <v>8.8000000000000005E-3</v>
      </c>
      <c r="K991" s="527">
        <f>'27. rMCZ specific costs'!$S$152</f>
        <v>8.8000000000000005E-3</v>
      </c>
      <c r="L991" s="527">
        <f>'27. rMCZ specific costs'!$S$152</f>
        <v>8.8000000000000005E-3</v>
      </c>
      <c r="M991" s="527">
        <f>'27. rMCZ specific costs'!$S$152</f>
        <v>8.8000000000000005E-3</v>
      </c>
      <c r="N991" s="527">
        <f>'27. rMCZ specific costs'!$S$152</f>
        <v>8.8000000000000005E-3</v>
      </c>
      <c r="O991" s="527">
        <f>'27. rMCZ specific costs'!$S$152</f>
        <v>8.8000000000000005E-3</v>
      </c>
      <c r="P991" s="527">
        <f>'27. rMCZ specific costs'!$S$152</f>
        <v>8.8000000000000005E-3</v>
      </c>
      <c r="Q991" s="527">
        <f>'27. rMCZ specific costs'!$S$152</f>
        <v>8.8000000000000005E-3</v>
      </c>
      <c r="R991" s="527">
        <f>'27. rMCZ specific costs'!$S$152</f>
        <v>8.8000000000000005E-3</v>
      </c>
      <c r="S991" s="527">
        <f>'27. rMCZ specific costs'!$S$152</f>
        <v>8.8000000000000005E-3</v>
      </c>
      <c r="T991" s="527">
        <f>'27. rMCZ specific costs'!$S$152</f>
        <v>8.8000000000000005E-3</v>
      </c>
      <c r="U991" s="527">
        <f>'27. rMCZ specific costs'!$S$152</f>
        <v>8.8000000000000005E-3</v>
      </c>
      <c r="V991" s="527">
        <f>'27. rMCZ specific costs'!$S$152</f>
        <v>8.8000000000000005E-3</v>
      </c>
      <c r="W991" s="543">
        <f>SUM(C991:V991)</f>
        <v>0.17600000000000002</v>
      </c>
      <c r="X991" s="528">
        <f>W991/20</f>
        <v>8.8000000000000005E-3</v>
      </c>
    </row>
    <row r="992" spans="1:26" s="55" customFormat="1">
      <c r="A992" s="126"/>
      <c r="B992" s="567" t="s">
        <v>144</v>
      </c>
      <c r="C992" s="549">
        <f t="shared" ref="C992:X992" si="280">SUM(C990:C991)</f>
        <v>1.4800000000000001E-2</v>
      </c>
      <c r="D992" s="549">
        <f t="shared" si="280"/>
        <v>8.8000000000000005E-3</v>
      </c>
      <c r="E992" s="549">
        <f t="shared" si="280"/>
        <v>8.8000000000000005E-3</v>
      </c>
      <c r="F992" s="549">
        <f t="shared" si="280"/>
        <v>8.8000000000000005E-3</v>
      </c>
      <c r="G992" s="549">
        <f t="shared" si="280"/>
        <v>8.8000000000000005E-3</v>
      </c>
      <c r="H992" s="549">
        <f t="shared" si="280"/>
        <v>8.8000000000000005E-3</v>
      </c>
      <c r="I992" s="549">
        <f t="shared" si="280"/>
        <v>8.8000000000000005E-3</v>
      </c>
      <c r="J992" s="549">
        <f t="shared" si="280"/>
        <v>8.8000000000000005E-3</v>
      </c>
      <c r="K992" s="549">
        <f t="shared" si="280"/>
        <v>8.8000000000000005E-3</v>
      </c>
      <c r="L992" s="549">
        <f t="shared" si="280"/>
        <v>8.8000000000000005E-3</v>
      </c>
      <c r="M992" s="549">
        <f t="shared" si="280"/>
        <v>8.8000000000000005E-3</v>
      </c>
      <c r="N992" s="549">
        <f t="shared" si="280"/>
        <v>8.8000000000000005E-3</v>
      </c>
      <c r="O992" s="549">
        <f t="shared" si="280"/>
        <v>8.8000000000000005E-3</v>
      </c>
      <c r="P992" s="549">
        <f t="shared" si="280"/>
        <v>8.8000000000000005E-3</v>
      </c>
      <c r="Q992" s="549">
        <f t="shared" si="280"/>
        <v>8.8000000000000005E-3</v>
      </c>
      <c r="R992" s="549">
        <f t="shared" si="280"/>
        <v>8.8000000000000005E-3</v>
      </c>
      <c r="S992" s="549">
        <f t="shared" si="280"/>
        <v>8.8000000000000005E-3</v>
      </c>
      <c r="T992" s="549">
        <f t="shared" si="280"/>
        <v>8.8000000000000005E-3</v>
      </c>
      <c r="U992" s="549">
        <f t="shared" si="280"/>
        <v>8.8000000000000005E-3</v>
      </c>
      <c r="V992" s="549">
        <f t="shared" si="280"/>
        <v>8.8000000000000005E-3</v>
      </c>
      <c r="W992" s="544">
        <f t="shared" si="280"/>
        <v>0.18200000000000002</v>
      </c>
      <c r="X992" s="131">
        <f t="shared" si="280"/>
        <v>9.1000000000000004E-3</v>
      </c>
      <c r="Z992" s="112"/>
    </row>
    <row r="993" spans="1:26">
      <c r="A993" s="129"/>
      <c r="B993" s="472" t="s">
        <v>146</v>
      </c>
      <c r="C993" s="530">
        <v>0.96618357487922713</v>
      </c>
      <c r="D993" s="530">
        <v>0.93351070036640305</v>
      </c>
      <c r="E993" s="530">
        <v>0.90194270566802237</v>
      </c>
      <c r="F993" s="530">
        <v>0.87144222769857238</v>
      </c>
      <c r="G993" s="530">
        <v>0.84197316685852419</v>
      </c>
      <c r="H993" s="530">
        <v>0.81350064430775282</v>
      </c>
      <c r="I993" s="530">
        <v>0.78599096068381913</v>
      </c>
      <c r="J993" s="530">
        <v>0.75941155621625056</v>
      </c>
      <c r="K993" s="530">
        <v>0.73373097218961414</v>
      </c>
      <c r="L993" s="530">
        <v>0.70891881370977217</v>
      </c>
      <c r="M993" s="530">
        <v>0.68494571372924851</v>
      </c>
      <c r="N993" s="530">
        <v>0.66178329828912896</v>
      </c>
      <c r="O993" s="530">
        <v>0.63940415293635666</v>
      </c>
      <c r="P993" s="530">
        <v>0.61778179027667302</v>
      </c>
      <c r="Q993" s="530">
        <v>0.59689061862480497</v>
      </c>
      <c r="R993" s="530">
        <v>0.57670591171478747</v>
      </c>
      <c r="S993" s="530">
        <v>0.55720377943457733</v>
      </c>
      <c r="T993" s="530">
        <v>0.53836113955031628</v>
      </c>
      <c r="U993" s="530">
        <v>0.52015569038677911</v>
      </c>
      <c r="V993" s="530">
        <v>0.50256588443167061</v>
      </c>
      <c r="W993" s="543"/>
      <c r="X993" s="531"/>
    </row>
    <row r="994" spans="1:26">
      <c r="A994" s="135"/>
      <c r="B994" s="568" t="s">
        <v>1069</v>
      </c>
      <c r="C994" s="136">
        <f t="shared" ref="C994:V994" si="281">C993*C992</f>
        <v>1.4299516908212562E-2</v>
      </c>
      <c r="D994" s="136">
        <f t="shared" si="281"/>
        <v>8.2148941632243476E-3</v>
      </c>
      <c r="E994" s="136">
        <f t="shared" si="281"/>
        <v>7.9370958098785981E-3</v>
      </c>
      <c r="F994" s="136">
        <f t="shared" si="281"/>
        <v>7.6686916037474375E-3</v>
      </c>
      <c r="G994" s="136">
        <f t="shared" si="281"/>
        <v>7.4093638683550133E-3</v>
      </c>
      <c r="H994" s="136">
        <f t="shared" si="281"/>
        <v>7.1588056699082251E-3</v>
      </c>
      <c r="I994" s="136">
        <f t="shared" si="281"/>
        <v>6.9167204540176086E-3</v>
      </c>
      <c r="J994" s="136">
        <f t="shared" si="281"/>
        <v>6.6828216947030054E-3</v>
      </c>
      <c r="K994" s="136">
        <f t="shared" si="281"/>
        <v>6.4568325552686046E-3</v>
      </c>
      <c r="L994" s="136">
        <f t="shared" si="281"/>
        <v>6.2384855606459951E-3</v>
      </c>
      <c r="M994" s="136">
        <f t="shared" si="281"/>
        <v>6.0275222808173871E-3</v>
      </c>
      <c r="N994" s="136">
        <f t="shared" si="281"/>
        <v>5.8236930249443352E-3</v>
      </c>
      <c r="O994" s="136">
        <f t="shared" si="281"/>
        <v>5.6267565458399393E-3</v>
      </c>
      <c r="P994" s="136">
        <f t="shared" si="281"/>
        <v>5.4364797544347232E-3</v>
      </c>
      <c r="Q994" s="136">
        <f t="shared" si="281"/>
        <v>5.2526374438982837E-3</v>
      </c>
      <c r="R994" s="136">
        <f t="shared" si="281"/>
        <v>5.0750120230901299E-3</v>
      </c>
      <c r="S994" s="136">
        <f t="shared" si="281"/>
        <v>4.903393259024281E-3</v>
      </c>
      <c r="T994" s="136">
        <f t="shared" si="281"/>
        <v>4.7375780280427835E-3</v>
      </c>
      <c r="U994" s="136">
        <f t="shared" si="281"/>
        <v>4.5773700754036563E-3</v>
      </c>
      <c r="V994" s="136">
        <f t="shared" si="281"/>
        <v>4.4225797829987017E-3</v>
      </c>
      <c r="W994" s="564">
        <f>SUM(C994:V994)</f>
        <v>0.13086625050645562</v>
      </c>
      <c r="X994" s="137"/>
    </row>
    <row r="995" spans="1:26">
      <c r="A995" s="129" t="s">
        <v>386</v>
      </c>
      <c r="B995" s="138"/>
      <c r="C995" s="132"/>
      <c r="D995" s="132"/>
      <c r="E995" s="132"/>
      <c r="F995" s="132"/>
      <c r="G995" s="132"/>
      <c r="H995" s="132"/>
      <c r="I995" s="132"/>
      <c r="J995" s="132"/>
      <c r="K995" s="132"/>
      <c r="L995" s="132"/>
      <c r="M995" s="132"/>
      <c r="N995" s="132"/>
      <c r="O995" s="132"/>
      <c r="P995" s="132"/>
      <c r="Q995" s="132"/>
      <c r="R995" s="132"/>
      <c r="S995" s="132"/>
      <c r="T995" s="132"/>
      <c r="U995" s="132"/>
      <c r="V995" s="132"/>
      <c r="W995" s="544"/>
      <c r="X995" s="131"/>
    </row>
    <row r="996" spans="1:26" ht="30.75" customHeight="1">
      <c r="A996" s="71" t="s">
        <v>963</v>
      </c>
      <c r="B996" s="138"/>
      <c r="C996" s="132"/>
      <c r="D996" s="132"/>
      <c r="E996" s="132"/>
      <c r="F996" s="132"/>
      <c r="G996" s="132"/>
      <c r="H996" s="132"/>
      <c r="I996" s="132"/>
      <c r="J996" s="132"/>
      <c r="K996" s="132"/>
      <c r="L996" s="132"/>
      <c r="M996" s="132"/>
      <c r="N996" s="132"/>
      <c r="O996" s="132"/>
      <c r="P996" s="132"/>
      <c r="Q996" s="132"/>
      <c r="R996" s="132"/>
      <c r="S996" s="132"/>
      <c r="T996" s="132"/>
      <c r="U996" s="132"/>
      <c r="V996" s="132"/>
      <c r="W996" s="544"/>
      <c r="X996" s="131"/>
    </row>
    <row r="997" spans="1:26">
      <c r="A997" s="126"/>
      <c r="B997" s="134" t="s">
        <v>207</v>
      </c>
      <c r="C997" s="527">
        <f>'27. rMCZ specific costs'!R153</f>
        <v>0</v>
      </c>
      <c r="D997" s="527">
        <v>0</v>
      </c>
      <c r="E997" s="527">
        <v>0</v>
      </c>
      <c r="F997" s="527">
        <v>0</v>
      </c>
      <c r="G997" s="527">
        <v>0</v>
      </c>
      <c r="H997" s="527">
        <v>0</v>
      </c>
      <c r="I997" s="527">
        <v>0</v>
      </c>
      <c r="J997" s="527">
        <v>0</v>
      </c>
      <c r="K997" s="527">
        <v>0</v>
      </c>
      <c r="L997" s="527">
        <v>0</v>
      </c>
      <c r="M997" s="527">
        <v>0</v>
      </c>
      <c r="N997" s="527">
        <v>0</v>
      </c>
      <c r="O997" s="527">
        <v>0</v>
      </c>
      <c r="P997" s="527">
        <v>0</v>
      </c>
      <c r="Q997" s="527">
        <v>0</v>
      </c>
      <c r="R997" s="527">
        <v>0</v>
      </c>
      <c r="S997" s="527">
        <v>0</v>
      </c>
      <c r="T997" s="527">
        <v>0</v>
      </c>
      <c r="U997" s="527">
        <v>0</v>
      </c>
      <c r="V997" s="527">
        <v>0</v>
      </c>
      <c r="W997" s="543">
        <f>SUM(C997:V997)</f>
        <v>0</v>
      </c>
      <c r="X997" s="528">
        <f>W997/20</f>
        <v>0</v>
      </c>
    </row>
    <row r="998" spans="1:26">
      <c r="A998" s="126"/>
      <c r="B998" s="134" t="s">
        <v>208</v>
      </c>
      <c r="C998" s="527">
        <f>'27. rMCZ specific costs'!$S$153</f>
        <v>0</v>
      </c>
      <c r="D998" s="527">
        <f>'27. rMCZ specific costs'!$S$153</f>
        <v>0</v>
      </c>
      <c r="E998" s="527">
        <f>'27. rMCZ specific costs'!$S$153</f>
        <v>0</v>
      </c>
      <c r="F998" s="527">
        <f>'27. rMCZ specific costs'!$S$153</f>
        <v>0</v>
      </c>
      <c r="G998" s="527">
        <f>'27. rMCZ specific costs'!$S$153</f>
        <v>0</v>
      </c>
      <c r="H998" s="527">
        <f>'27. rMCZ specific costs'!$S$153</f>
        <v>0</v>
      </c>
      <c r="I998" s="527">
        <f>'27. rMCZ specific costs'!$S$153</f>
        <v>0</v>
      </c>
      <c r="J998" s="527">
        <f>'27. rMCZ specific costs'!$S$153</f>
        <v>0</v>
      </c>
      <c r="K998" s="527">
        <f>'27. rMCZ specific costs'!$S$153</f>
        <v>0</v>
      </c>
      <c r="L998" s="527">
        <f>'27. rMCZ specific costs'!$S$153</f>
        <v>0</v>
      </c>
      <c r="M998" s="527">
        <f>'27. rMCZ specific costs'!$S$153</f>
        <v>0</v>
      </c>
      <c r="N998" s="527">
        <f>'27. rMCZ specific costs'!$S$153</f>
        <v>0</v>
      </c>
      <c r="O998" s="527">
        <f>'27. rMCZ specific costs'!$S$153</f>
        <v>0</v>
      </c>
      <c r="P998" s="527">
        <f>'27. rMCZ specific costs'!$S$153</f>
        <v>0</v>
      </c>
      <c r="Q998" s="527">
        <f>'27. rMCZ specific costs'!$S$153</f>
        <v>0</v>
      </c>
      <c r="R998" s="527">
        <f>'27. rMCZ specific costs'!$S$153</f>
        <v>0</v>
      </c>
      <c r="S998" s="527">
        <f>'27. rMCZ specific costs'!$S$153</f>
        <v>0</v>
      </c>
      <c r="T998" s="527">
        <f>'27. rMCZ specific costs'!$S$153</f>
        <v>0</v>
      </c>
      <c r="U998" s="527">
        <f>'27. rMCZ specific costs'!$S$153</f>
        <v>0</v>
      </c>
      <c r="V998" s="527">
        <f>'27. rMCZ specific costs'!$S$153</f>
        <v>0</v>
      </c>
      <c r="W998" s="543">
        <f>SUM(C998:V998)</f>
        <v>0</v>
      </c>
      <c r="X998" s="528">
        <f>W998/20</f>
        <v>0</v>
      </c>
    </row>
    <row r="999" spans="1:26" s="55" customFormat="1">
      <c r="A999" s="126"/>
      <c r="B999" s="567" t="s">
        <v>144</v>
      </c>
      <c r="C999" s="549">
        <f t="shared" ref="C999:X999" si="282">SUM(C997:C998)</f>
        <v>0</v>
      </c>
      <c r="D999" s="549">
        <f t="shared" si="282"/>
        <v>0</v>
      </c>
      <c r="E999" s="549">
        <f t="shared" si="282"/>
        <v>0</v>
      </c>
      <c r="F999" s="549">
        <f t="shared" si="282"/>
        <v>0</v>
      </c>
      <c r="G999" s="549">
        <f t="shared" si="282"/>
        <v>0</v>
      </c>
      <c r="H999" s="549">
        <f t="shared" si="282"/>
        <v>0</v>
      </c>
      <c r="I999" s="549">
        <f t="shared" si="282"/>
        <v>0</v>
      </c>
      <c r="J999" s="549">
        <f t="shared" si="282"/>
        <v>0</v>
      </c>
      <c r="K999" s="549">
        <f t="shared" si="282"/>
        <v>0</v>
      </c>
      <c r="L999" s="549">
        <f t="shared" si="282"/>
        <v>0</v>
      </c>
      <c r="M999" s="549">
        <f t="shared" si="282"/>
        <v>0</v>
      </c>
      <c r="N999" s="549">
        <f t="shared" si="282"/>
        <v>0</v>
      </c>
      <c r="O999" s="549">
        <f t="shared" si="282"/>
        <v>0</v>
      </c>
      <c r="P999" s="549">
        <f t="shared" si="282"/>
        <v>0</v>
      </c>
      <c r="Q999" s="549">
        <f t="shared" si="282"/>
        <v>0</v>
      </c>
      <c r="R999" s="549">
        <f t="shared" si="282"/>
        <v>0</v>
      </c>
      <c r="S999" s="549">
        <f t="shared" si="282"/>
        <v>0</v>
      </c>
      <c r="T999" s="549">
        <f t="shared" si="282"/>
        <v>0</v>
      </c>
      <c r="U999" s="549">
        <f t="shared" si="282"/>
        <v>0</v>
      </c>
      <c r="V999" s="549">
        <f t="shared" si="282"/>
        <v>0</v>
      </c>
      <c r="W999" s="544">
        <f t="shared" si="282"/>
        <v>0</v>
      </c>
      <c r="X999" s="131">
        <f t="shared" si="282"/>
        <v>0</v>
      </c>
      <c r="Z999" s="112"/>
    </row>
    <row r="1000" spans="1:26">
      <c r="A1000" s="129"/>
      <c r="B1000" s="472" t="s">
        <v>146</v>
      </c>
      <c r="C1000" s="530">
        <v>0.96618357487922713</v>
      </c>
      <c r="D1000" s="530">
        <v>0.93351070036640305</v>
      </c>
      <c r="E1000" s="530">
        <v>0.90194270566802237</v>
      </c>
      <c r="F1000" s="530">
        <v>0.87144222769857238</v>
      </c>
      <c r="G1000" s="530">
        <v>0.84197316685852419</v>
      </c>
      <c r="H1000" s="530">
        <v>0.81350064430775282</v>
      </c>
      <c r="I1000" s="530">
        <v>0.78599096068381913</v>
      </c>
      <c r="J1000" s="530">
        <v>0.75941155621625056</v>
      </c>
      <c r="K1000" s="530">
        <v>0.73373097218961414</v>
      </c>
      <c r="L1000" s="530">
        <v>0.70891881370977217</v>
      </c>
      <c r="M1000" s="530">
        <v>0.68494571372924851</v>
      </c>
      <c r="N1000" s="530">
        <v>0.66178329828912896</v>
      </c>
      <c r="O1000" s="530">
        <v>0.63940415293635666</v>
      </c>
      <c r="P1000" s="530">
        <v>0.61778179027667302</v>
      </c>
      <c r="Q1000" s="530">
        <v>0.59689061862480497</v>
      </c>
      <c r="R1000" s="530">
        <v>0.57670591171478747</v>
      </c>
      <c r="S1000" s="530">
        <v>0.55720377943457733</v>
      </c>
      <c r="T1000" s="530">
        <v>0.53836113955031628</v>
      </c>
      <c r="U1000" s="530">
        <v>0.52015569038677911</v>
      </c>
      <c r="V1000" s="530">
        <v>0.50256588443167061</v>
      </c>
      <c r="W1000" s="543"/>
      <c r="X1000" s="531"/>
    </row>
    <row r="1001" spans="1:26">
      <c r="A1001" s="135"/>
      <c r="B1001" s="568" t="s">
        <v>1069</v>
      </c>
      <c r="C1001" s="136">
        <f t="shared" ref="C1001:V1001" si="283">C1000*C999</f>
        <v>0</v>
      </c>
      <c r="D1001" s="136">
        <f t="shared" si="283"/>
        <v>0</v>
      </c>
      <c r="E1001" s="136">
        <f t="shared" si="283"/>
        <v>0</v>
      </c>
      <c r="F1001" s="136">
        <f t="shared" si="283"/>
        <v>0</v>
      </c>
      <c r="G1001" s="136">
        <f t="shared" si="283"/>
        <v>0</v>
      </c>
      <c r="H1001" s="136">
        <f t="shared" si="283"/>
        <v>0</v>
      </c>
      <c r="I1001" s="136">
        <f t="shared" si="283"/>
        <v>0</v>
      </c>
      <c r="J1001" s="136">
        <f t="shared" si="283"/>
        <v>0</v>
      </c>
      <c r="K1001" s="136">
        <f t="shared" si="283"/>
        <v>0</v>
      </c>
      <c r="L1001" s="136">
        <f t="shared" si="283"/>
        <v>0</v>
      </c>
      <c r="M1001" s="136">
        <f t="shared" si="283"/>
        <v>0</v>
      </c>
      <c r="N1001" s="136">
        <f t="shared" si="283"/>
        <v>0</v>
      </c>
      <c r="O1001" s="136">
        <f t="shared" si="283"/>
        <v>0</v>
      </c>
      <c r="P1001" s="136">
        <f t="shared" si="283"/>
        <v>0</v>
      </c>
      <c r="Q1001" s="136">
        <f t="shared" si="283"/>
        <v>0</v>
      </c>
      <c r="R1001" s="136">
        <f t="shared" si="283"/>
        <v>0</v>
      </c>
      <c r="S1001" s="136">
        <f t="shared" si="283"/>
        <v>0</v>
      </c>
      <c r="T1001" s="136">
        <f t="shared" si="283"/>
        <v>0</v>
      </c>
      <c r="U1001" s="136">
        <f t="shared" si="283"/>
        <v>0</v>
      </c>
      <c r="V1001" s="136">
        <f t="shared" si="283"/>
        <v>0</v>
      </c>
      <c r="W1001" s="564">
        <f>SUM(C1001:V1001)</f>
        <v>0</v>
      </c>
      <c r="X1001" s="137"/>
    </row>
    <row r="1002" spans="1:26">
      <c r="A1002" s="129" t="s">
        <v>386</v>
      </c>
      <c r="B1002" s="138"/>
      <c r="C1002" s="132"/>
      <c r="D1002" s="132"/>
      <c r="E1002" s="132"/>
      <c r="F1002" s="132"/>
      <c r="G1002" s="132"/>
      <c r="H1002" s="132"/>
      <c r="I1002" s="132"/>
      <c r="J1002" s="132"/>
      <c r="K1002" s="132"/>
      <c r="L1002" s="132"/>
      <c r="M1002" s="132"/>
      <c r="N1002" s="132"/>
      <c r="O1002" s="132"/>
      <c r="P1002" s="132"/>
      <c r="Q1002" s="132"/>
      <c r="R1002" s="132"/>
      <c r="S1002" s="132"/>
      <c r="T1002" s="132"/>
      <c r="U1002" s="132"/>
      <c r="V1002" s="132"/>
      <c r="W1002" s="544"/>
      <c r="X1002" s="131"/>
    </row>
    <row r="1003" spans="1:26" ht="21" customHeight="1">
      <c r="A1003" s="71" t="s">
        <v>964</v>
      </c>
      <c r="B1003" s="138"/>
      <c r="C1003" s="132"/>
      <c r="D1003" s="132"/>
      <c r="E1003" s="132"/>
      <c r="F1003" s="132"/>
      <c r="G1003" s="132"/>
      <c r="H1003" s="132"/>
      <c r="I1003" s="132"/>
      <c r="J1003" s="132"/>
      <c r="K1003" s="132"/>
      <c r="L1003" s="132"/>
      <c r="M1003" s="132"/>
      <c r="N1003" s="132"/>
      <c r="O1003" s="132"/>
      <c r="P1003" s="132"/>
      <c r="Q1003" s="132"/>
      <c r="R1003" s="132"/>
      <c r="S1003" s="132"/>
      <c r="T1003" s="132"/>
      <c r="U1003" s="132"/>
      <c r="V1003" s="132"/>
      <c r="W1003" s="544"/>
      <c r="X1003" s="131"/>
    </row>
    <row r="1004" spans="1:26">
      <c r="A1004" s="126"/>
      <c r="B1004" s="134" t="s">
        <v>207</v>
      </c>
      <c r="C1004" s="527">
        <f>'27. rMCZ specific costs'!R154</f>
        <v>4.1598964285714288E-2</v>
      </c>
      <c r="D1004" s="527">
        <v>0</v>
      </c>
      <c r="E1004" s="527">
        <v>0</v>
      </c>
      <c r="F1004" s="527">
        <v>0</v>
      </c>
      <c r="G1004" s="527">
        <v>0</v>
      </c>
      <c r="H1004" s="527">
        <v>0</v>
      </c>
      <c r="I1004" s="527">
        <v>0</v>
      </c>
      <c r="J1004" s="527">
        <v>0</v>
      </c>
      <c r="K1004" s="527">
        <v>0</v>
      </c>
      <c r="L1004" s="527">
        <v>0</v>
      </c>
      <c r="M1004" s="527">
        <v>0</v>
      </c>
      <c r="N1004" s="527">
        <v>0</v>
      </c>
      <c r="O1004" s="527">
        <v>0</v>
      </c>
      <c r="P1004" s="527">
        <v>0</v>
      </c>
      <c r="Q1004" s="527">
        <v>0</v>
      </c>
      <c r="R1004" s="527">
        <v>0</v>
      </c>
      <c r="S1004" s="527">
        <v>0</v>
      </c>
      <c r="T1004" s="527">
        <v>0</v>
      </c>
      <c r="U1004" s="527">
        <v>0</v>
      </c>
      <c r="V1004" s="527">
        <v>0</v>
      </c>
      <c r="W1004" s="543">
        <f>SUM(C1004:V1004)</f>
        <v>4.1598964285714288E-2</v>
      </c>
      <c r="X1004" s="528">
        <f>W1004/20</f>
        <v>2.0799482142857145E-3</v>
      </c>
    </row>
    <row r="1005" spans="1:26">
      <c r="A1005" s="126"/>
      <c r="B1005" s="134" t="s">
        <v>208</v>
      </c>
      <c r="C1005" s="527">
        <f>'27. rMCZ specific costs'!$S$154</f>
        <v>3.5632200000000003E-2</v>
      </c>
      <c r="D1005" s="527">
        <f>'27. rMCZ specific costs'!$S$154</f>
        <v>3.5632200000000003E-2</v>
      </c>
      <c r="E1005" s="527">
        <f>'27. rMCZ specific costs'!$S$154</f>
        <v>3.5632200000000003E-2</v>
      </c>
      <c r="F1005" s="527">
        <f>'27. rMCZ specific costs'!$S$154</f>
        <v>3.5632200000000003E-2</v>
      </c>
      <c r="G1005" s="527">
        <f>'27. rMCZ specific costs'!$S$154</f>
        <v>3.5632200000000003E-2</v>
      </c>
      <c r="H1005" s="527">
        <f>'27. rMCZ specific costs'!$S$154</f>
        <v>3.5632200000000003E-2</v>
      </c>
      <c r="I1005" s="527">
        <f>'27. rMCZ specific costs'!$S$154</f>
        <v>3.5632200000000003E-2</v>
      </c>
      <c r="J1005" s="527">
        <f>'27. rMCZ specific costs'!$S$154</f>
        <v>3.5632200000000003E-2</v>
      </c>
      <c r="K1005" s="527">
        <f>'27. rMCZ specific costs'!$S$154</f>
        <v>3.5632200000000003E-2</v>
      </c>
      <c r="L1005" s="527">
        <f>'27. rMCZ specific costs'!$S$154</f>
        <v>3.5632200000000003E-2</v>
      </c>
      <c r="M1005" s="527">
        <f>'27. rMCZ specific costs'!$S$154</f>
        <v>3.5632200000000003E-2</v>
      </c>
      <c r="N1005" s="527">
        <f>'27. rMCZ specific costs'!$S$154</f>
        <v>3.5632200000000003E-2</v>
      </c>
      <c r="O1005" s="527">
        <f>'27. rMCZ specific costs'!$S$154</f>
        <v>3.5632200000000003E-2</v>
      </c>
      <c r="P1005" s="527">
        <f>'27. rMCZ specific costs'!$S$154</f>
        <v>3.5632200000000003E-2</v>
      </c>
      <c r="Q1005" s="527">
        <f>'27. rMCZ specific costs'!$S$154</f>
        <v>3.5632200000000003E-2</v>
      </c>
      <c r="R1005" s="527">
        <f>'27. rMCZ specific costs'!$S$154</f>
        <v>3.5632200000000003E-2</v>
      </c>
      <c r="S1005" s="527">
        <f>'27. rMCZ specific costs'!$S$154</f>
        <v>3.5632200000000003E-2</v>
      </c>
      <c r="T1005" s="527">
        <f>'27. rMCZ specific costs'!$S$154</f>
        <v>3.5632200000000003E-2</v>
      </c>
      <c r="U1005" s="527">
        <f>'27. rMCZ specific costs'!$S$154</f>
        <v>3.5632200000000003E-2</v>
      </c>
      <c r="V1005" s="527">
        <f>'27. rMCZ specific costs'!$S$154</f>
        <v>3.5632200000000003E-2</v>
      </c>
      <c r="W1005" s="543">
        <f>SUM(C1005:V1005)</f>
        <v>0.71264400000000006</v>
      </c>
      <c r="X1005" s="528">
        <f>W1005/20</f>
        <v>3.5632200000000003E-2</v>
      </c>
    </row>
    <row r="1006" spans="1:26" s="55" customFormat="1">
      <c r="A1006" s="126"/>
      <c r="B1006" s="567" t="s">
        <v>144</v>
      </c>
      <c r="C1006" s="549">
        <f t="shared" ref="C1006:X1006" si="284">SUM(C1004:C1005)</f>
        <v>7.723116428571429E-2</v>
      </c>
      <c r="D1006" s="549">
        <f t="shared" si="284"/>
        <v>3.5632200000000003E-2</v>
      </c>
      <c r="E1006" s="549">
        <f t="shared" si="284"/>
        <v>3.5632200000000003E-2</v>
      </c>
      <c r="F1006" s="549">
        <f t="shared" si="284"/>
        <v>3.5632200000000003E-2</v>
      </c>
      <c r="G1006" s="549">
        <f t="shared" si="284"/>
        <v>3.5632200000000003E-2</v>
      </c>
      <c r="H1006" s="549">
        <f t="shared" si="284"/>
        <v>3.5632200000000003E-2</v>
      </c>
      <c r="I1006" s="549">
        <f t="shared" si="284"/>
        <v>3.5632200000000003E-2</v>
      </c>
      <c r="J1006" s="549">
        <f t="shared" si="284"/>
        <v>3.5632200000000003E-2</v>
      </c>
      <c r="K1006" s="549">
        <f t="shared" si="284"/>
        <v>3.5632200000000003E-2</v>
      </c>
      <c r="L1006" s="549">
        <f t="shared" si="284"/>
        <v>3.5632200000000003E-2</v>
      </c>
      <c r="M1006" s="549">
        <f t="shared" si="284"/>
        <v>3.5632200000000003E-2</v>
      </c>
      <c r="N1006" s="549">
        <f t="shared" si="284"/>
        <v>3.5632200000000003E-2</v>
      </c>
      <c r="O1006" s="549">
        <f t="shared" si="284"/>
        <v>3.5632200000000003E-2</v>
      </c>
      <c r="P1006" s="549">
        <f t="shared" si="284"/>
        <v>3.5632200000000003E-2</v>
      </c>
      <c r="Q1006" s="549">
        <f t="shared" si="284"/>
        <v>3.5632200000000003E-2</v>
      </c>
      <c r="R1006" s="549">
        <f t="shared" si="284"/>
        <v>3.5632200000000003E-2</v>
      </c>
      <c r="S1006" s="549">
        <f t="shared" si="284"/>
        <v>3.5632200000000003E-2</v>
      </c>
      <c r="T1006" s="549">
        <f t="shared" si="284"/>
        <v>3.5632200000000003E-2</v>
      </c>
      <c r="U1006" s="549">
        <f t="shared" si="284"/>
        <v>3.5632200000000003E-2</v>
      </c>
      <c r="V1006" s="549">
        <f t="shared" si="284"/>
        <v>3.5632200000000003E-2</v>
      </c>
      <c r="W1006" s="544">
        <f t="shared" si="284"/>
        <v>0.75424296428571436</v>
      </c>
      <c r="X1006" s="131">
        <f t="shared" si="284"/>
        <v>3.7712148214285715E-2</v>
      </c>
      <c r="Z1006" s="112"/>
    </row>
    <row r="1007" spans="1:26">
      <c r="A1007" s="129"/>
      <c r="B1007" s="472" t="s">
        <v>146</v>
      </c>
      <c r="C1007" s="530">
        <v>0.96618357487922713</v>
      </c>
      <c r="D1007" s="530">
        <v>0.93351070036640305</v>
      </c>
      <c r="E1007" s="530">
        <v>0.90194270566802237</v>
      </c>
      <c r="F1007" s="530">
        <v>0.87144222769857238</v>
      </c>
      <c r="G1007" s="530">
        <v>0.84197316685852419</v>
      </c>
      <c r="H1007" s="530">
        <v>0.81350064430775282</v>
      </c>
      <c r="I1007" s="530">
        <v>0.78599096068381913</v>
      </c>
      <c r="J1007" s="530">
        <v>0.75941155621625056</v>
      </c>
      <c r="K1007" s="530">
        <v>0.73373097218961414</v>
      </c>
      <c r="L1007" s="530">
        <v>0.70891881370977217</v>
      </c>
      <c r="M1007" s="530">
        <v>0.68494571372924851</v>
      </c>
      <c r="N1007" s="530">
        <v>0.66178329828912896</v>
      </c>
      <c r="O1007" s="530">
        <v>0.63940415293635666</v>
      </c>
      <c r="P1007" s="530">
        <v>0.61778179027667302</v>
      </c>
      <c r="Q1007" s="530">
        <v>0.59689061862480497</v>
      </c>
      <c r="R1007" s="530">
        <v>0.57670591171478747</v>
      </c>
      <c r="S1007" s="530">
        <v>0.55720377943457733</v>
      </c>
      <c r="T1007" s="530">
        <v>0.53836113955031628</v>
      </c>
      <c r="U1007" s="530">
        <v>0.52015569038677911</v>
      </c>
      <c r="V1007" s="530">
        <v>0.50256588443167061</v>
      </c>
      <c r="W1007" s="543"/>
      <c r="X1007" s="531"/>
    </row>
    <row r="1008" spans="1:26">
      <c r="A1008" s="135"/>
      <c r="B1008" s="568" t="s">
        <v>1069</v>
      </c>
      <c r="C1008" s="136">
        <f t="shared" ref="C1008:V1008" si="285">C1007*C1006</f>
        <v>7.461948240165632E-2</v>
      </c>
      <c r="D1008" s="136">
        <f t="shared" si="285"/>
        <v>3.3263039977595749E-2</v>
      </c>
      <c r="E1008" s="136">
        <f t="shared" si="285"/>
        <v>3.2138202876904109E-2</v>
      </c>
      <c r="F1008" s="136">
        <f t="shared" si="285"/>
        <v>3.1051403745801072E-2</v>
      </c>
      <c r="G1008" s="136">
        <f t="shared" si="285"/>
        <v>3.0001356276136308E-2</v>
      </c>
      <c r="H1008" s="136">
        <f t="shared" si="285"/>
        <v>2.8986817658102713E-2</v>
      </c>
      <c r="I1008" s="136">
        <f t="shared" si="285"/>
        <v>2.8006587109277982E-2</v>
      </c>
      <c r="J1008" s="136">
        <f t="shared" si="285"/>
        <v>2.7059504453408684E-2</v>
      </c>
      <c r="K1008" s="136">
        <f t="shared" si="285"/>
        <v>2.6144448747254773E-2</v>
      </c>
      <c r="L1008" s="136">
        <f t="shared" si="285"/>
        <v>2.5260336953869346E-2</v>
      </c>
      <c r="M1008" s="136">
        <f t="shared" si="285"/>
        <v>2.440612266074333E-2</v>
      </c>
      <c r="N1008" s="136">
        <f t="shared" si="285"/>
        <v>2.3580794841297902E-2</v>
      </c>
      <c r="O1008" s="136">
        <f t="shared" si="285"/>
        <v>2.2783376658258851E-2</v>
      </c>
      <c r="P1008" s="136">
        <f t="shared" si="285"/>
        <v>2.2012924307496469E-2</v>
      </c>
      <c r="Q1008" s="136">
        <f t="shared" si="285"/>
        <v>2.1268525900962777E-2</v>
      </c>
      <c r="R1008" s="136">
        <f t="shared" si="285"/>
        <v>2.054930038740365E-2</v>
      </c>
      <c r="S1008" s="136">
        <f t="shared" si="285"/>
        <v>1.9854396509568748E-2</v>
      </c>
      <c r="T1008" s="136">
        <f t="shared" si="285"/>
        <v>1.9182991796684781E-2</v>
      </c>
      <c r="U1008" s="136">
        <f t="shared" si="285"/>
        <v>1.8534291590999792E-2</v>
      </c>
      <c r="V1008" s="136">
        <f t="shared" si="285"/>
        <v>1.7907528107246176E-2</v>
      </c>
      <c r="W1008" s="564">
        <f>SUM(C1008:V1008)</f>
        <v>0.5466114329606695</v>
      </c>
      <c r="X1008" s="137"/>
    </row>
    <row r="1009" spans="1:26">
      <c r="A1009" s="129" t="s">
        <v>386</v>
      </c>
      <c r="B1009" s="138"/>
      <c r="C1009" s="132"/>
      <c r="D1009" s="132"/>
      <c r="E1009" s="132"/>
      <c r="F1009" s="132"/>
      <c r="G1009" s="132"/>
      <c r="H1009" s="132"/>
      <c r="I1009" s="132"/>
      <c r="J1009" s="132"/>
      <c r="K1009" s="132"/>
      <c r="L1009" s="132"/>
      <c r="M1009" s="132"/>
      <c r="N1009" s="132"/>
      <c r="O1009" s="132"/>
      <c r="P1009" s="132"/>
      <c r="Q1009" s="132"/>
      <c r="R1009" s="132"/>
      <c r="S1009" s="132"/>
      <c r="T1009" s="132"/>
      <c r="U1009" s="132"/>
      <c r="V1009" s="132"/>
      <c r="W1009" s="544"/>
      <c r="X1009" s="131"/>
    </row>
    <row r="1010" spans="1:26" ht="19.5" customHeight="1">
      <c r="A1010" s="71" t="s">
        <v>965</v>
      </c>
      <c r="B1010" s="138"/>
      <c r="C1010" s="132"/>
      <c r="D1010" s="132"/>
      <c r="E1010" s="132"/>
      <c r="F1010" s="132"/>
      <c r="G1010" s="132"/>
      <c r="H1010" s="132"/>
      <c r="I1010" s="132"/>
      <c r="J1010" s="132"/>
      <c r="K1010" s="132"/>
      <c r="L1010" s="132"/>
      <c r="M1010" s="132"/>
      <c r="N1010" s="132"/>
      <c r="O1010" s="132"/>
      <c r="P1010" s="132"/>
      <c r="Q1010" s="132"/>
      <c r="R1010" s="132"/>
      <c r="S1010" s="132"/>
      <c r="T1010" s="132"/>
      <c r="U1010" s="132"/>
      <c r="V1010" s="132"/>
      <c r="W1010" s="544"/>
      <c r="X1010" s="131"/>
    </row>
    <row r="1011" spans="1:26">
      <c r="A1011" s="126"/>
      <c r="B1011" s="134" t="s">
        <v>207</v>
      </c>
      <c r="C1011" s="527">
        <f>'27. rMCZ specific costs'!R155</f>
        <v>2.2390464285714284E-2</v>
      </c>
      <c r="D1011" s="527">
        <v>0</v>
      </c>
      <c r="E1011" s="527">
        <v>0</v>
      </c>
      <c r="F1011" s="527">
        <v>0</v>
      </c>
      <c r="G1011" s="527">
        <v>0</v>
      </c>
      <c r="H1011" s="527">
        <v>0</v>
      </c>
      <c r="I1011" s="527">
        <v>0</v>
      </c>
      <c r="J1011" s="527">
        <v>0</v>
      </c>
      <c r="K1011" s="527">
        <v>0</v>
      </c>
      <c r="L1011" s="527">
        <v>0</v>
      </c>
      <c r="M1011" s="527">
        <v>0</v>
      </c>
      <c r="N1011" s="527">
        <v>0</v>
      </c>
      <c r="O1011" s="527">
        <v>0</v>
      </c>
      <c r="P1011" s="527">
        <v>0</v>
      </c>
      <c r="Q1011" s="527">
        <v>0</v>
      </c>
      <c r="R1011" s="527">
        <v>0</v>
      </c>
      <c r="S1011" s="527">
        <v>0</v>
      </c>
      <c r="T1011" s="527">
        <v>0</v>
      </c>
      <c r="U1011" s="527">
        <v>0</v>
      </c>
      <c r="V1011" s="527">
        <v>0</v>
      </c>
      <c r="W1011" s="543">
        <f>SUM(C1011:V1011)</f>
        <v>2.2390464285714284E-2</v>
      </c>
      <c r="X1011" s="528">
        <f>W1011/20</f>
        <v>1.1195232142857143E-3</v>
      </c>
    </row>
    <row r="1012" spans="1:26">
      <c r="A1012" s="126"/>
      <c r="B1012" s="134" t="s">
        <v>208</v>
      </c>
      <c r="C1012" s="527">
        <f>'27. rMCZ specific costs'!$S$155</f>
        <v>2.2887499999999998E-2</v>
      </c>
      <c r="D1012" s="527">
        <f>'27. rMCZ specific costs'!$S$155</f>
        <v>2.2887499999999998E-2</v>
      </c>
      <c r="E1012" s="527">
        <f>'27. rMCZ specific costs'!$S$155</f>
        <v>2.2887499999999998E-2</v>
      </c>
      <c r="F1012" s="527">
        <f>'27. rMCZ specific costs'!$S$155</f>
        <v>2.2887499999999998E-2</v>
      </c>
      <c r="G1012" s="527">
        <f>'27. rMCZ specific costs'!$S$155</f>
        <v>2.2887499999999998E-2</v>
      </c>
      <c r="H1012" s="527">
        <f>'27. rMCZ specific costs'!$S$155</f>
        <v>2.2887499999999998E-2</v>
      </c>
      <c r="I1012" s="527">
        <f>'27. rMCZ specific costs'!$S$155</f>
        <v>2.2887499999999998E-2</v>
      </c>
      <c r="J1012" s="527">
        <f>'27. rMCZ specific costs'!$S$155</f>
        <v>2.2887499999999998E-2</v>
      </c>
      <c r="K1012" s="527">
        <f>'27. rMCZ specific costs'!$S$155</f>
        <v>2.2887499999999998E-2</v>
      </c>
      <c r="L1012" s="527">
        <f>'27. rMCZ specific costs'!$S$155</f>
        <v>2.2887499999999998E-2</v>
      </c>
      <c r="M1012" s="527">
        <f>'27. rMCZ specific costs'!$S$155</f>
        <v>2.2887499999999998E-2</v>
      </c>
      <c r="N1012" s="527">
        <f>'27. rMCZ specific costs'!$S$155</f>
        <v>2.2887499999999998E-2</v>
      </c>
      <c r="O1012" s="527">
        <f>'27. rMCZ specific costs'!$S$155</f>
        <v>2.2887499999999998E-2</v>
      </c>
      <c r="P1012" s="527">
        <f>'27. rMCZ specific costs'!$S$155</f>
        <v>2.2887499999999998E-2</v>
      </c>
      <c r="Q1012" s="527">
        <f>'27. rMCZ specific costs'!$S$155</f>
        <v>2.2887499999999998E-2</v>
      </c>
      <c r="R1012" s="527">
        <f>'27. rMCZ specific costs'!$S$155</f>
        <v>2.2887499999999998E-2</v>
      </c>
      <c r="S1012" s="527">
        <f>'27. rMCZ specific costs'!$S$155</f>
        <v>2.2887499999999998E-2</v>
      </c>
      <c r="T1012" s="527">
        <f>'27. rMCZ specific costs'!$S$155</f>
        <v>2.2887499999999998E-2</v>
      </c>
      <c r="U1012" s="527">
        <f>'27. rMCZ specific costs'!$S$155</f>
        <v>2.2887499999999998E-2</v>
      </c>
      <c r="V1012" s="527">
        <f>'27. rMCZ specific costs'!$S$155</f>
        <v>2.2887499999999998E-2</v>
      </c>
      <c r="W1012" s="543">
        <f>SUM(C1012:V1012)</f>
        <v>0.45775000000000005</v>
      </c>
      <c r="X1012" s="528">
        <f>W1012/20</f>
        <v>2.2887500000000002E-2</v>
      </c>
    </row>
    <row r="1013" spans="1:26" s="55" customFormat="1">
      <c r="A1013" s="126"/>
      <c r="B1013" s="567" t="s">
        <v>144</v>
      </c>
      <c r="C1013" s="549">
        <f t="shared" ref="C1013:X1013" si="286">SUM(C1011:C1012)</f>
        <v>4.5277964285714282E-2</v>
      </c>
      <c r="D1013" s="549">
        <f t="shared" si="286"/>
        <v>2.2887499999999998E-2</v>
      </c>
      <c r="E1013" s="549">
        <f t="shared" si="286"/>
        <v>2.2887499999999998E-2</v>
      </c>
      <c r="F1013" s="549">
        <f t="shared" si="286"/>
        <v>2.2887499999999998E-2</v>
      </c>
      <c r="G1013" s="549">
        <f t="shared" si="286"/>
        <v>2.2887499999999998E-2</v>
      </c>
      <c r="H1013" s="549">
        <f t="shared" si="286"/>
        <v>2.2887499999999998E-2</v>
      </c>
      <c r="I1013" s="549">
        <f t="shared" si="286"/>
        <v>2.2887499999999998E-2</v>
      </c>
      <c r="J1013" s="549">
        <f t="shared" si="286"/>
        <v>2.2887499999999998E-2</v>
      </c>
      <c r="K1013" s="549">
        <f t="shared" si="286"/>
        <v>2.2887499999999998E-2</v>
      </c>
      <c r="L1013" s="549">
        <f t="shared" si="286"/>
        <v>2.2887499999999998E-2</v>
      </c>
      <c r="M1013" s="549">
        <f t="shared" si="286"/>
        <v>2.2887499999999998E-2</v>
      </c>
      <c r="N1013" s="549">
        <f t="shared" si="286"/>
        <v>2.2887499999999998E-2</v>
      </c>
      <c r="O1013" s="549">
        <f t="shared" si="286"/>
        <v>2.2887499999999998E-2</v>
      </c>
      <c r="P1013" s="549">
        <f t="shared" si="286"/>
        <v>2.2887499999999998E-2</v>
      </c>
      <c r="Q1013" s="549">
        <f t="shared" si="286"/>
        <v>2.2887499999999998E-2</v>
      </c>
      <c r="R1013" s="549">
        <f t="shared" si="286"/>
        <v>2.2887499999999998E-2</v>
      </c>
      <c r="S1013" s="549">
        <f t="shared" si="286"/>
        <v>2.2887499999999998E-2</v>
      </c>
      <c r="T1013" s="549">
        <f t="shared" si="286"/>
        <v>2.2887499999999998E-2</v>
      </c>
      <c r="U1013" s="549">
        <f t="shared" si="286"/>
        <v>2.2887499999999998E-2</v>
      </c>
      <c r="V1013" s="549">
        <f t="shared" si="286"/>
        <v>2.2887499999999998E-2</v>
      </c>
      <c r="W1013" s="544">
        <f t="shared" si="286"/>
        <v>0.48014046428571433</v>
      </c>
      <c r="X1013" s="131">
        <f t="shared" si="286"/>
        <v>2.4007023214285717E-2</v>
      </c>
      <c r="Z1013" s="112"/>
    </row>
    <row r="1014" spans="1:26">
      <c r="A1014" s="129"/>
      <c r="B1014" s="472" t="s">
        <v>146</v>
      </c>
      <c r="C1014" s="530">
        <v>0.96618357487922713</v>
      </c>
      <c r="D1014" s="530">
        <v>0.93351070036640305</v>
      </c>
      <c r="E1014" s="530">
        <v>0.90194270566802237</v>
      </c>
      <c r="F1014" s="530">
        <v>0.87144222769857238</v>
      </c>
      <c r="G1014" s="530">
        <v>0.84197316685852419</v>
      </c>
      <c r="H1014" s="530">
        <v>0.81350064430775282</v>
      </c>
      <c r="I1014" s="530">
        <v>0.78599096068381913</v>
      </c>
      <c r="J1014" s="530">
        <v>0.75941155621625056</v>
      </c>
      <c r="K1014" s="530">
        <v>0.73373097218961414</v>
      </c>
      <c r="L1014" s="530">
        <v>0.70891881370977217</v>
      </c>
      <c r="M1014" s="530">
        <v>0.68494571372924851</v>
      </c>
      <c r="N1014" s="530">
        <v>0.66178329828912896</v>
      </c>
      <c r="O1014" s="530">
        <v>0.63940415293635666</v>
      </c>
      <c r="P1014" s="530">
        <v>0.61778179027667302</v>
      </c>
      <c r="Q1014" s="530">
        <v>0.59689061862480497</v>
      </c>
      <c r="R1014" s="530">
        <v>0.57670591171478747</v>
      </c>
      <c r="S1014" s="530">
        <v>0.55720377943457733</v>
      </c>
      <c r="T1014" s="530">
        <v>0.53836113955031628</v>
      </c>
      <c r="U1014" s="530">
        <v>0.52015569038677911</v>
      </c>
      <c r="V1014" s="530">
        <v>0.50256588443167061</v>
      </c>
      <c r="W1014" s="543"/>
      <c r="X1014" s="531"/>
    </row>
    <row r="1015" spans="1:26">
      <c r="A1015" s="135"/>
      <c r="B1015" s="568" t="s">
        <v>1069</v>
      </c>
      <c r="C1015" s="136">
        <f t="shared" ref="C1015:V1015" si="287">C1014*C1013</f>
        <v>4.3746825396825395E-2</v>
      </c>
      <c r="D1015" s="136">
        <f t="shared" si="287"/>
        <v>2.1365726154636049E-2</v>
      </c>
      <c r="E1015" s="136">
        <f t="shared" si="287"/>
        <v>2.0643213675976862E-2</v>
      </c>
      <c r="F1015" s="136">
        <f t="shared" si="287"/>
        <v>1.9945133986451074E-2</v>
      </c>
      <c r="G1015" s="136">
        <f t="shared" si="287"/>
        <v>1.927066085647447E-2</v>
      </c>
      <c r="H1015" s="136">
        <f t="shared" si="287"/>
        <v>1.8618995996593692E-2</v>
      </c>
      <c r="I1015" s="136">
        <f t="shared" si="287"/>
        <v>1.7989368112650908E-2</v>
      </c>
      <c r="J1015" s="136">
        <f t="shared" si="287"/>
        <v>1.7381031992899434E-2</v>
      </c>
      <c r="K1015" s="136">
        <f t="shared" si="287"/>
        <v>1.6793267625989792E-2</v>
      </c>
      <c r="L1015" s="136">
        <f t="shared" si="287"/>
        <v>1.6225379348782411E-2</v>
      </c>
      <c r="M1015" s="136">
        <f t="shared" si="287"/>
        <v>1.5676695022978172E-2</v>
      </c>
      <c r="N1015" s="136">
        <f t="shared" si="287"/>
        <v>1.5146565239592439E-2</v>
      </c>
      <c r="O1015" s="136">
        <f t="shared" si="287"/>
        <v>1.4634362550330862E-2</v>
      </c>
      <c r="P1015" s="136">
        <f t="shared" si="287"/>
        <v>1.4139480724957352E-2</v>
      </c>
      <c r="Q1015" s="136">
        <f t="shared" si="287"/>
        <v>1.3661334033775223E-2</v>
      </c>
      <c r="R1015" s="136">
        <f t="shared" si="287"/>
        <v>1.3199356554372196E-2</v>
      </c>
      <c r="S1015" s="136">
        <f t="shared" si="287"/>
        <v>1.2753001501808888E-2</v>
      </c>
      <c r="T1015" s="136">
        <f t="shared" si="287"/>
        <v>1.2321740581457862E-2</v>
      </c>
      <c r="U1015" s="136">
        <f t="shared" si="287"/>
        <v>1.1905063363727406E-2</v>
      </c>
      <c r="V1015" s="136">
        <f t="shared" si="287"/>
        <v>1.150247667992986E-2</v>
      </c>
      <c r="W1015" s="564">
        <f>SUM(C1015:V1015)</f>
        <v>0.3469196794002104</v>
      </c>
      <c r="X1015" s="137"/>
    </row>
    <row r="1016" spans="1:26">
      <c r="A1016" s="129" t="s">
        <v>386</v>
      </c>
      <c r="B1016" s="138"/>
      <c r="C1016" s="132"/>
      <c r="D1016" s="132"/>
      <c r="E1016" s="132"/>
      <c r="F1016" s="132"/>
      <c r="G1016" s="132"/>
      <c r="H1016" s="132"/>
      <c r="I1016" s="132"/>
      <c r="J1016" s="132"/>
      <c r="K1016" s="132"/>
      <c r="L1016" s="132"/>
      <c r="M1016" s="132"/>
      <c r="N1016" s="132"/>
      <c r="O1016" s="132"/>
      <c r="P1016" s="132"/>
      <c r="Q1016" s="132"/>
      <c r="R1016" s="132"/>
      <c r="S1016" s="132"/>
      <c r="T1016" s="132"/>
      <c r="U1016" s="132"/>
      <c r="V1016" s="132"/>
      <c r="W1016" s="544"/>
      <c r="X1016" s="131"/>
    </row>
    <row r="1017" spans="1:26" ht="15" customHeight="1">
      <c r="A1017" s="71" t="s">
        <v>966</v>
      </c>
      <c r="B1017" s="138"/>
      <c r="C1017" s="132"/>
      <c r="D1017" s="132"/>
      <c r="E1017" s="132"/>
      <c r="F1017" s="132"/>
      <c r="G1017" s="132"/>
      <c r="H1017" s="132"/>
      <c r="I1017" s="132"/>
      <c r="J1017" s="132"/>
      <c r="K1017" s="132"/>
      <c r="L1017" s="132"/>
      <c r="M1017" s="132"/>
      <c r="N1017" s="132"/>
      <c r="O1017" s="132"/>
      <c r="P1017" s="132"/>
      <c r="Q1017" s="132"/>
      <c r="R1017" s="132"/>
      <c r="S1017" s="132"/>
      <c r="T1017" s="132"/>
      <c r="U1017" s="132"/>
      <c r="V1017" s="132"/>
      <c r="W1017" s="544"/>
      <c r="X1017" s="131"/>
    </row>
    <row r="1018" spans="1:26">
      <c r="A1018" s="126"/>
      <c r="B1018" s="134" t="s">
        <v>207</v>
      </c>
      <c r="C1018" s="527">
        <f>'27. rMCZ specific costs'!R156</f>
        <v>4.1598964285714288E-2</v>
      </c>
      <c r="D1018" s="527">
        <v>0</v>
      </c>
      <c r="E1018" s="527">
        <v>0</v>
      </c>
      <c r="F1018" s="527">
        <v>0</v>
      </c>
      <c r="G1018" s="527">
        <v>0</v>
      </c>
      <c r="H1018" s="527">
        <v>0</v>
      </c>
      <c r="I1018" s="527">
        <v>0</v>
      </c>
      <c r="J1018" s="527">
        <v>0</v>
      </c>
      <c r="K1018" s="527">
        <v>0</v>
      </c>
      <c r="L1018" s="527">
        <v>0</v>
      </c>
      <c r="M1018" s="527">
        <v>0</v>
      </c>
      <c r="N1018" s="527">
        <v>0</v>
      </c>
      <c r="O1018" s="527">
        <v>0</v>
      </c>
      <c r="P1018" s="527">
        <v>0</v>
      </c>
      <c r="Q1018" s="527">
        <v>0</v>
      </c>
      <c r="R1018" s="527">
        <v>0</v>
      </c>
      <c r="S1018" s="527">
        <v>0</v>
      </c>
      <c r="T1018" s="527">
        <v>0</v>
      </c>
      <c r="U1018" s="527">
        <v>0</v>
      </c>
      <c r="V1018" s="527">
        <v>0</v>
      </c>
      <c r="W1018" s="543">
        <f>SUM(C1018:V1018)</f>
        <v>4.1598964285714288E-2</v>
      </c>
      <c r="X1018" s="528">
        <f>W1018/20</f>
        <v>2.0799482142857145E-3</v>
      </c>
    </row>
    <row r="1019" spans="1:26">
      <c r="A1019" s="126"/>
      <c r="B1019" s="134" t="s">
        <v>208</v>
      </c>
      <c r="C1019" s="527">
        <f>'27. rMCZ specific costs'!$S$156</f>
        <v>3.5632200000000003E-2</v>
      </c>
      <c r="D1019" s="527">
        <f>'27. rMCZ specific costs'!$S$156</f>
        <v>3.5632200000000003E-2</v>
      </c>
      <c r="E1019" s="527">
        <f>'27. rMCZ specific costs'!$S$156</f>
        <v>3.5632200000000003E-2</v>
      </c>
      <c r="F1019" s="527">
        <f>'27. rMCZ specific costs'!$S$156</f>
        <v>3.5632200000000003E-2</v>
      </c>
      <c r="G1019" s="527">
        <f>'27. rMCZ specific costs'!$S$156</f>
        <v>3.5632200000000003E-2</v>
      </c>
      <c r="H1019" s="527">
        <f>'27. rMCZ specific costs'!$S$156</f>
        <v>3.5632200000000003E-2</v>
      </c>
      <c r="I1019" s="527">
        <f>'27. rMCZ specific costs'!$S$156</f>
        <v>3.5632200000000003E-2</v>
      </c>
      <c r="J1019" s="527">
        <f>'27. rMCZ specific costs'!$S$156</f>
        <v>3.5632200000000003E-2</v>
      </c>
      <c r="K1019" s="527">
        <f>'27. rMCZ specific costs'!$S$156</f>
        <v>3.5632200000000003E-2</v>
      </c>
      <c r="L1019" s="527">
        <f>'27. rMCZ specific costs'!$S$156</f>
        <v>3.5632200000000003E-2</v>
      </c>
      <c r="M1019" s="527">
        <f>'27. rMCZ specific costs'!$S$156</f>
        <v>3.5632200000000003E-2</v>
      </c>
      <c r="N1019" s="527">
        <f>'27. rMCZ specific costs'!$S$156</f>
        <v>3.5632200000000003E-2</v>
      </c>
      <c r="O1019" s="527">
        <f>'27. rMCZ specific costs'!$S$156</f>
        <v>3.5632200000000003E-2</v>
      </c>
      <c r="P1019" s="527">
        <f>'27. rMCZ specific costs'!$S$156</f>
        <v>3.5632200000000003E-2</v>
      </c>
      <c r="Q1019" s="527">
        <f>'27. rMCZ specific costs'!$S$156</f>
        <v>3.5632200000000003E-2</v>
      </c>
      <c r="R1019" s="527">
        <f>'27. rMCZ specific costs'!$S$156</f>
        <v>3.5632200000000003E-2</v>
      </c>
      <c r="S1019" s="527">
        <f>'27. rMCZ specific costs'!$S$156</f>
        <v>3.5632200000000003E-2</v>
      </c>
      <c r="T1019" s="527">
        <f>'27. rMCZ specific costs'!$S$156</f>
        <v>3.5632200000000003E-2</v>
      </c>
      <c r="U1019" s="527">
        <f>'27. rMCZ specific costs'!$S$156</f>
        <v>3.5632200000000003E-2</v>
      </c>
      <c r="V1019" s="527">
        <f>'27. rMCZ specific costs'!$S$156</f>
        <v>3.5632200000000003E-2</v>
      </c>
      <c r="W1019" s="543">
        <f>SUM(C1019:V1019)</f>
        <v>0.71264400000000006</v>
      </c>
      <c r="X1019" s="528">
        <f>W1019/20</f>
        <v>3.5632200000000003E-2</v>
      </c>
    </row>
    <row r="1020" spans="1:26" s="55" customFormat="1">
      <c r="A1020" s="126"/>
      <c r="B1020" s="567" t="s">
        <v>144</v>
      </c>
      <c r="C1020" s="549">
        <f t="shared" ref="C1020:X1020" si="288">SUM(C1018:C1019)</f>
        <v>7.723116428571429E-2</v>
      </c>
      <c r="D1020" s="549">
        <f t="shared" si="288"/>
        <v>3.5632200000000003E-2</v>
      </c>
      <c r="E1020" s="549">
        <f t="shared" si="288"/>
        <v>3.5632200000000003E-2</v>
      </c>
      <c r="F1020" s="549">
        <f t="shared" si="288"/>
        <v>3.5632200000000003E-2</v>
      </c>
      <c r="G1020" s="549">
        <f t="shared" si="288"/>
        <v>3.5632200000000003E-2</v>
      </c>
      <c r="H1020" s="549">
        <f t="shared" si="288"/>
        <v>3.5632200000000003E-2</v>
      </c>
      <c r="I1020" s="549">
        <f t="shared" si="288"/>
        <v>3.5632200000000003E-2</v>
      </c>
      <c r="J1020" s="549">
        <f t="shared" si="288"/>
        <v>3.5632200000000003E-2</v>
      </c>
      <c r="K1020" s="549">
        <f t="shared" si="288"/>
        <v>3.5632200000000003E-2</v>
      </c>
      <c r="L1020" s="549">
        <f t="shared" si="288"/>
        <v>3.5632200000000003E-2</v>
      </c>
      <c r="M1020" s="549">
        <f t="shared" si="288"/>
        <v>3.5632200000000003E-2</v>
      </c>
      <c r="N1020" s="549">
        <f t="shared" si="288"/>
        <v>3.5632200000000003E-2</v>
      </c>
      <c r="O1020" s="549">
        <f t="shared" si="288"/>
        <v>3.5632200000000003E-2</v>
      </c>
      <c r="P1020" s="549">
        <f t="shared" si="288"/>
        <v>3.5632200000000003E-2</v>
      </c>
      <c r="Q1020" s="549">
        <f t="shared" si="288"/>
        <v>3.5632200000000003E-2</v>
      </c>
      <c r="R1020" s="549">
        <f t="shared" si="288"/>
        <v>3.5632200000000003E-2</v>
      </c>
      <c r="S1020" s="549">
        <f t="shared" si="288"/>
        <v>3.5632200000000003E-2</v>
      </c>
      <c r="T1020" s="549">
        <f t="shared" si="288"/>
        <v>3.5632200000000003E-2</v>
      </c>
      <c r="U1020" s="549">
        <f t="shared" si="288"/>
        <v>3.5632200000000003E-2</v>
      </c>
      <c r="V1020" s="549">
        <f t="shared" si="288"/>
        <v>3.5632200000000003E-2</v>
      </c>
      <c r="W1020" s="544">
        <f t="shared" si="288"/>
        <v>0.75424296428571436</v>
      </c>
      <c r="X1020" s="131">
        <f t="shared" si="288"/>
        <v>3.7712148214285715E-2</v>
      </c>
      <c r="Z1020" s="112"/>
    </row>
    <row r="1021" spans="1:26">
      <c r="A1021" s="129"/>
      <c r="B1021" s="472" t="s">
        <v>146</v>
      </c>
      <c r="C1021" s="530">
        <v>0.96618357487922713</v>
      </c>
      <c r="D1021" s="530">
        <v>0.93351070036640305</v>
      </c>
      <c r="E1021" s="530">
        <v>0.90194270566802237</v>
      </c>
      <c r="F1021" s="530">
        <v>0.87144222769857238</v>
      </c>
      <c r="G1021" s="530">
        <v>0.84197316685852419</v>
      </c>
      <c r="H1021" s="530">
        <v>0.81350064430775282</v>
      </c>
      <c r="I1021" s="530">
        <v>0.78599096068381913</v>
      </c>
      <c r="J1021" s="530">
        <v>0.75941155621625056</v>
      </c>
      <c r="K1021" s="530">
        <v>0.73373097218961414</v>
      </c>
      <c r="L1021" s="530">
        <v>0.70891881370977217</v>
      </c>
      <c r="M1021" s="530">
        <v>0.68494571372924851</v>
      </c>
      <c r="N1021" s="530">
        <v>0.66178329828912896</v>
      </c>
      <c r="O1021" s="530">
        <v>0.63940415293635666</v>
      </c>
      <c r="P1021" s="530">
        <v>0.61778179027667302</v>
      </c>
      <c r="Q1021" s="530">
        <v>0.59689061862480497</v>
      </c>
      <c r="R1021" s="530">
        <v>0.57670591171478747</v>
      </c>
      <c r="S1021" s="530">
        <v>0.55720377943457733</v>
      </c>
      <c r="T1021" s="530">
        <v>0.53836113955031628</v>
      </c>
      <c r="U1021" s="530">
        <v>0.52015569038677911</v>
      </c>
      <c r="V1021" s="530">
        <v>0.50256588443167061</v>
      </c>
      <c r="W1021" s="543"/>
      <c r="X1021" s="531"/>
    </row>
    <row r="1022" spans="1:26">
      <c r="A1022" s="135"/>
      <c r="B1022" s="568" t="s">
        <v>1069</v>
      </c>
      <c r="C1022" s="136">
        <f t="shared" ref="C1022:V1022" si="289">C1021*C1020</f>
        <v>7.461948240165632E-2</v>
      </c>
      <c r="D1022" s="136">
        <f t="shared" si="289"/>
        <v>3.3263039977595749E-2</v>
      </c>
      <c r="E1022" s="136">
        <f t="shared" si="289"/>
        <v>3.2138202876904109E-2</v>
      </c>
      <c r="F1022" s="136">
        <f t="shared" si="289"/>
        <v>3.1051403745801072E-2</v>
      </c>
      <c r="G1022" s="136">
        <f t="shared" si="289"/>
        <v>3.0001356276136308E-2</v>
      </c>
      <c r="H1022" s="136">
        <f t="shared" si="289"/>
        <v>2.8986817658102713E-2</v>
      </c>
      <c r="I1022" s="136">
        <f t="shared" si="289"/>
        <v>2.8006587109277982E-2</v>
      </c>
      <c r="J1022" s="136">
        <f t="shared" si="289"/>
        <v>2.7059504453408684E-2</v>
      </c>
      <c r="K1022" s="136">
        <f t="shared" si="289"/>
        <v>2.6144448747254773E-2</v>
      </c>
      <c r="L1022" s="136">
        <f t="shared" si="289"/>
        <v>2.5260336953869346E-2</v>
      </c>
      <c r="M1022" s="136">
        <f t="shared" si="289"/>
        <v>2.440612266074333E-2</v>
      </c>
      <c r="N1022" s="136">
        <f t="shared" si="289"/>
        <v>2.3580794841297902E-2</v>
      </c>
      <c r="O1022" s="136">
        <f t="shared" si="289"/>
        <v>2.2783376658258851E-2</v>
      </c>
      <c r="P1022" s="136">
        <f t="shared" si="289"/>
        <v>2.2012924307496469E-2</v>
      </c>
      <c r="Q1022" s="136">
        <f t="shared" si="289"/>
        <v>2.1268525900962777E-2</v>
      </c>
      <c r="R1022" s="136">
        <f t="shared" si="289"/>
        <v>2.054930038740365E-2</v>
      </c>
      <c r="S1022" s="136">
        <f t="shared" si="289"/>
        <v>1.9854396509568748E-2</v>
      </c>
      <c r="T1022" s="136">
        <f t="shared" si="289"/>
        <v>1.9182991796684781E-2</v>
      </c>
      <c r="U1022" s="136">
        <f t="shared" si="289"/>
        <v>1.8534291590999792E-2</v>
      </c>
      <c r="V1022" s="136">
        <f t="shared" si="289"/>
        <v>1.7907528107246176E-2</v>
      </c>
      <c r="W1022" s="564">
        <f>SUM(C1022:V1022)</f>
        <v>0.5466114329606695</v>
      </c>
      <c r="X1022" s="137"/>
    </row>
    <row r="1023" spans="1:26">
      <c r="A1023" s="129" t="s">
        <v>386</v>
      </c>
      <c r="B1023" s="138"/>
      <c r="C1023" s="132"/>
      <c r="D1023" s="132"/>
      <c r="E1023" s="132"/>
      <c r="F1023" s="132"/>
      <c r="G1023" s="132"/>
      <c r="H1023" s="132"/>
      <c r="I1023" s="132"/>
      <c r="J1023" s="132"/>
      <c r="K1023" s="132"/>
      <c r="L1023" s="132"/>
      <c r="M1023" s="132"/>
      <c r="N1023" s="132"/>
      <c r="O1023" s="132"/>
      <c r="P1023" s="132"/>
      <c r="Q1023" s="132"/>
      <c r="R1023" s="132"/>
      <c r="S1023" s="132"/>
      <c r="T1023" s="132"/>
      <c r="U1023" s="132"/>
      <c r="V1023" s="132"/>
      <c r="W1023" s="544"/>
      <c r="X1023" s="131"/>
    </row>
    <row r="1024" spans="1:26" ht="31.5" customHeight="1">
      <c r="A1024" s="71" t="s">
        <v>740</v>
      </c>
      <c r="B1024" s="138"/>
      <c r="C1024" s="132"/>
      <c r="D1024" s="132"/>
      <c r="E1024" s="132"/>
      <c r="F1024" s="132"/>
      <c r="G1024" s="132"/>
      <c r="H1024" s="132"/>
      <c r="I1024" s="132"/>
      <c r="J1024" s="132"/>
      <c r="K1024" s="132"/>
      <c r="L1024" s="132"/>
      <c r="M1024" s="132"/>
      <c r="N1024" s="132"/>
      <c r="O1024" s="132"/>
      <c r="P1024" s="132"/>
      <c r="Q1024" s="132"/>
      <c r="R1024" s="132"/>
      <c r="S1024" s="132"/>
      <c r="T1024" s="132"/>
      <c r="U1024" s="132"/>
      <c r="V1024" s="132"/>
      <c r="W1024" s="544"/>
      <c r="X1024" s="131"/>
    </row>
    <row r="1025" spans="1:26">
      <c r="A1025" s="126"/>
      <c r="B1025" s="134" t="s">
        <v>207</v>
      </c>
      <c r="C1025" s="527">
        <f>'27. rMCZ specific costs'!R157</f>
        <v>4.1598964285714288E-2</v>
      </c>
      <c r="D1025" s="527">
        <v>0</v>
      </c>
      <c r="E1025" s="527">
        <v>0</v>
      </c>
      <c r="F1025" s="527">
        <v>0</v>
      </c>
      <c r="G1025" s="527">
        <v>0</v>
      </c>
      <c r="H1025" s="527">
        <v>0</v>
      </c>
      <c r="I1025" s="527">
        <v>0</v>
      </c>
      <c r="J1025" s="527">
        <v>0</v>
      </c>
      <c r="K1025" s="527">
        <v>0</v>
      </c>
      <c r="L1025" s="527">
        <v>0</v>
      </c>
      <c r="M1025" s="527">
        <v>0</v>
      </c>
      <c r="N1025" s="527">
        <v>0</v>
      </c>
      <c r="O1025" s="527">
        <v>0</v>
      </c>
      <c r="P1025" s="527">
        <v>0</v>
      </c>
      <c r="Q1025" s="527">
        <v>0</v>
      </c>
      <c r="R1025" s="527">
        <v>0</v>
      </c>
      <c r="S1025" s="527">
        <v>0</v>
      </c>
      <c r="T1025" s="527">
        <v>0</v>
      </c>
      <c r="U1025" s="527">
        <v>0</v>
      </c>
      <c r="V1025" s="527">
        <v>0</v>
      </c>
      <c r="W1025" s="543">
        <f>SUM(C1025:V1025)</f>
        <v>4.1598964285714288E-2</v>
      </c>
      <c r="X1025" s="528">
        <f>W1025/20</f>
        <v>2.0799482142857145E-3</v>
      </c>
    </row>
    <row r="1026" spans="1:26">
      <c r="A1026" s="126"/>
      <c r="B1026" s="134" t="s">
        <v>208</v>
      </c>
      <c r="C1026" s="527">
        <f>'27. rMCZ specific costs'!$S$157</f>
        <v>3.5632200000000003E-2</v>
      </c>
      <c r="D1026" s="527">
        <f>'27. rMCZ specific costs'!$S$157</f>
        <v>3.5632200000000003E-2</v>
      </c>
      <c r="E1026" s="527">
        <f>'27. rMCZ specific costs'!$S$157</f>
        <v>3.5632200000000003E-2</v>
      </c>
      <c r="F1026" s="527">
        <f>'27. rMCZ specific costs'!$S$157</f>
        <v>3.5632200000000003E-2</v>
      </c>
      <c r="G1026" s="527">
        <f>'27. rMCZ specific costs'!$S$157</f>
        <v>3.5632200000000003E-2</v>
      </c>
      <c r="H1026" s="527">
        <f>'27. rMCZ specific costs'!$S$157</f>
        <v>3.5632200000000003E-2</v>
      </c>
      <c r="I1026" s="527">
        <f>'27. rMCZ specific costs'!$S$157</f>
        <v>3.5632200000000003E-2</v>
      </c>
      <c r="J1026" s="527">
        <f>'27. rMCZ specific costs'!$S$157</f>
        <v>3.5632200000000003E-2</v>
      </c>
      <c r="K1026" s="527">
        <f>'27. rMCZ specific costs'!$S$157</f>
        <v>3.5632200000000003E-2</v>
      </c>
      <c r="L1026" s="527">
        <f>'27. rMCZ specific costs'!$S$157</f>
        <v>3.5632200000000003E-2</v>
      </c>
      <c r="M1026" s="527">
        <f>'27. rMCZ specific costs'!$S$157</f>
        <v>3.5632200000000003E-2</v>
      </c>
      <c r="N1026" s="527">
        <f>'27. rMCZ specific costs'!$S$157</f>
        <v>3.5632200000000003E-2</v>
      </c>
      <c r="O1026" s="527">
        <f>'27. rMCZ specific costs'!$S$157</f>
        <v>3.5632200000000003E-2</v>
      </c>
      <c r="P1026" s="527">
        <f>'27. rMCZ specific costs'!$S$157</f>
        <v>3.5632200000000003E-2</v>
      </c>
      <c r="Q1026" s="527">
        <f>'27. rMCZ specific costs'!$S$157</f>
        <v>3.5632200000000003E-2</v>
      </c>
      <c r="R1026" s="527">
        <f>'27. rMCZ specific costs'!$S$157</f>
        <v>3.5632200000000003E-2</v>
      </c>
      <c r="S1026" s="527">
        <f>'27. rMCZ specific costs'!$S$157</f>
        <v>3.5632200000000003E-2</v>
      </c>
      <c r="T1026" s="527">
        <f>'27. rMCZ specific costs'!$S$157</f>
        <v>3.5632200000000003E-2</v>
      </c>
      <c r="U1026" s="527">
        <f>'27. rMCZ specific costs'!$S$157</f>
        <v>3.5632200000000003E-2</v>
      </c>
      <c r="V1026" s="527">
        <f>'27. rMCZ specific costs'!$S$157</f>
        <v>3.5632200000000003E-2</v>
      </c>
      <c r="W1026" s="543">
        <f>SUM(C1026:V1026)</f>
        <v>0.71264400000000006</v>
      </c>
      <c r="X1026" s="528">
        <f>W1026/20</f>
        <v>3.5632200000000003E-2</v>
      </c>
    </row>
    <row r="1027" spans="1:26" s="55" customFormat="1">
      <c r="A1027" s="126"/>
      <c r="B1027" s="567" t="s">
        <v>144</v>
      </c>
      <c r="C1027" s="549">
        <f t="shared" ref="C1027:X1027" si="290">SUM(C1025:C1026)</f>
        <v>7.723116428571429E-2</v>
      </c>
      <c r="D1027" s="549">
        <f t="shared" si="290"/>
        <v>3.5632200000000003E-2</v>
      </c>
      <c r="E1027" s="549">
        <f t="shared" si="290"/>
        <v>3.5632200000000003E-2</v>
      </c>
      <c r="F1027" s="549">
        <f t="shared" si="290"/>
        <v>3.5632200000000003E-2</v>
      </c>
      <c r="G1027" s="549">
        <f t="shared" si="290"/>
        <v>3.5632200000000003E-2</v>
      </c>
      <c r="H1027" s="549">
        <f t="shared" si="290"/>
        <v>3.5632200000000003E-2</v>
      </c>
      <c r="I1027" s="549">
        <f t="shared" si="290"/>
        <v>3.5632200000000003E-2</v>
      </c>
      <c r="J1027" s="549">
        <f t="shared" si="290"/>
        <v>3.5632200000000003E-2</v>
      </c>
      <c r="K1027" s="549">
        <f t="shared" si="290"/>
        <v>3.5632200000000003E-2</v>
      </c>
      <c r="L1027" s="549">
        <f t="shared" si="290"/>
        <v>3.5632200000000003E-2</v>
      </c>
      <c r="M1027" s="549">
        <f t="shared" si="290"/>
        <v>3.5632200000000003E-2</v>
      </c>
      <c r="N1027" s="549">
        <f t="shared" si="290"/>
        <v>3.5632200000000003E-2</v>
      </c>
      <c r="O1027" s="549">
        <f t="shared" si="290"/>
        <v>3.5632200000000003E-2</v>
      </c>
      <c r="P1027" s="549">
        <f t="shared" si="290"/>
        <v>3.5632200000000003E-2</v>
      </c>
      <c r="Q1027" s="549">
        <f t="shared" si="290"/>
        <v>3.5632200000000003E-2</v>
      </c>
      <c r="R1027" s="549">
        <f t="shared" si="290"/>
        <v>3.5632200000000003E-2</v>
      </c>
      <c r="S1027" s="549">
        <f t="shared" si="290"/>
        <v>3.5632200000000003E-2</v>
      </c>
      <c r="T1027" s="549">
        <f t="shared" si="290"/>
        <v>3.5632200000000003E-2</v>
      </c>
      <c r="U1027" s="549">
        <f t="shared" si="290"/>
        <v>3.5632200000000003E-2</v>
      </c>
      <c r="V1027" s="549">
        <f t="shared" si="290"/>
        <v>3.5632200000000003E-2</v>
      </c>
      <c r="W1027" s="544">
        <f t="shared" si="290"/>
        <v>0.75424296428571436</v>
      </c>
      <c r="X1027" s="131">
        <f t="shared" si="290"/>
        <v>3.7712148214285715E-2</v>
      </c>
      <c r="Z1027" s="112"/>
    </row>
    <row r="1028" spans="1:26">
      <c r="A1028" s="129"/>
      <c r="B1028" s="472" t="s">
        <v>146</v>
      </c>
      <c r="C1028" s="530">
        <v>0.96618357487922713</v>
      </c>
      <c r="D1028" s="530">
        <v>0.93351070036640305</v>
      </c>
      <c r="E1028" s="530">
        <v>0.90194270566802237</v>
      </c>
      <c r="F1028" s="530">
        <v>0.87144222769857238</v>
      </c>
      <c r="G1028" s="530">
        <v>0.84197316685852419</v>
      </c>
      <c r="H1028" s="530">
        <v>0.81350064430775282</v>
      </c>
      <c r="I1028" s="530">
        <v>0.78599096068381913</v>
      </c>
      <c r="J1028" s="530">
        <v>0.75941155621625056</v>
      </c>
      <c r="K1028" s="530">
        <v>0.73373097218961414</v>
      </c>
      <c r="L1028" s="530">
        <v>0.70891881370977217</v>
      </c>
      <c r="M1028" s="530">
        <v>0.68494571372924851</v>
      </c>
      <c r="N1028" s="530">
        <v>0.66178329828912896</v>
      </c>
      <c r="O1028" s="530">
        <v>0.63940415293635666</v>
      </c>
      <c r="P1028" s="530">
        <v>0.61778179027667302</v>
      </c>
      <c r="Q1028" s="530">
        <v>0.59689061862480497</v>
      </c>
      <c r="R1028" s="530">
        <v>0.57670591171478747</v>
      </c>
      <c r="S1028" s="530">
        <v>0.55720377943457733</v>
      </c>
      <c r="T1028" s="530">
        <v>0.53836113955031628</v>
      </c>
      <c r="U1028" s="530">
        <v>0.52015569038677911</v>
      </c>
      <c r="V1028" s="530">
        <v>0.50256588443167061</v>
      </c>
      <c r="W1028" s="543"/>
      <c r="X1028" s="531"/>
    </row>
    <row r="1029" spans="1:26">
      <c r="A1029" s="135"/>
      <c r="B1029" s="568" t="s">
        <v>1069</v>
      </c>
      <c r="C1029" s="136">
        <f t="shared" ref="C1029:V1029" si="291">C1028*C1027</f>
        <v>7.461948240165632E-2</v>
      </c>
      <c r="D1029" s="136">
        <f t="shared" si="291"/>
        <v>3.3263039977595749E-2</v>
      </c>
      <c r="E1029" s="136">
        <f t="shared" si="291"/>
        <v>3.2138202876904109E-2</v>
      </c>
      <c r="F1029" s="136">
        <f t="shared" si="291"/>
        <v>3.1051403745801072E-2</v>
      </c>
      <c r="G1029" s="136">
        <f t="shared" si="291"/>
        <v>3.0001356276136308E-2</v>
      </c>
      <c r="H1029" s="136">
        <f t="shared" si="291"/>
        <v>2.8986817658102713E-2</v>
      </c>
      <c r="I1029" s="136">
        <f t="shared" si="291"/>
        <v>2.8006587109277982E-2</v>
      </c>
      <c r="J1029" s="136">
        <f t="shared" si="291"/>
        <v>2.7059504453408684E-2</v>
      </c>
      <c r="K1029" s="136">
        <f t="shared" si="291"/>
        <v>2.6144448747254773E-2</v>
      </c>
      <c r="L1029" s="136">
        <f t="shared" si="291"/>
        <v>2.5260336953869346E-2</v>
      </c>
      <c r="M1029" s="136">
        <f t="shared" si="291"/>
        <v>2.440612266074333E-2</v>
      </c>
      <c r="N1029" s="136">
        <f t="shared" si="291"/>
        <v>2.3580794841297902E-2</v>
      </c>
      <c r="O1029" s="136">
        <f t="shared" si="291"/>
        <v>2.2783376658258851E-2</v>
      </c>
      <c r="P1029" s="136">
        <f t="shared" si="291"/>
        <v>2.2012924307496469E-2</v>
      </c>
      <c r="Q1029" s="136">
        <f t="shared" si="291"/>
        <v>2.1268525900962777E-2</v>
      </c>
      <c r="R1029" s="136">
        <f t="shared" si="291"/>
        <v>2.054930038740365E-2</v>
      </c>
      <c r="S1029" s="136">
        <f t="shared" si="291"/>
        <v>1.9854396509568748E-2</v>
      </c>
      <c r="T1029" s="136">
        <f t="shared" si="291"/>
        <v>1.9182991796684781E-2</v>
      </c>
      <c r="U1029" s="136">
        <f t="shared" si="291"/>
        <v>1.8534291590999792E-2</v>
      </c>
      <c r="V1029" s="136">
        <f t="shared" si="291"/>
        <v>1.7907528107246176E-2</v>
      </c>
      <c r="W1029" s="564">
        <f>SUM(C1029:V1029)</f>
        <v>0.5466114329606695</v>
      </c>
      <c r="X1029" s="137"/>
    </row>
    <row r="1030" spans="1:26">
      <c r="A1030" s="129" t="s">
        <v>386</v>
      </c>
      <c r="B1030" s="138"/>
      <c r="C1030" s="132"/>
      <c r="D1030" s="132"/>
      <c r="E1030" s="132"/>
      <c r="F1030" s="132"/>
      <c r="G1030" s="132"/>
      <c r="H1030" s="132"/>
      <c r="I1030" s="132"/>
      <c r="J1030" s="132"/>
      <c r="K1030" s="132"/>
      <c r="L1030" s="132"/>
      <c r="M1030" s="132"/>
      <c r="N1030" s="132"/>
      <c r="O1030" s="132"/>
      <c r="P1030" s="132"/>
      <c r="Q1030" s="132"/>
      <c r="R1030" s="132"/>
      <c r="S1030" s="132"/>
      <c r="T1030" s="132"/>
      <c r="U1030" s="132"/>
      <c r="V1030" s="132"/>
      <c r="W1030" s="544"/>
      <c r="X1030" s="131"/>
    </row>
    <row r="1031" spans="1:26" ht="25.5">
      <c r="A1031" s="71" t="s">
        <v>967</v>
      </c>
      <c r="B1031" s="138"/>
      <c r="C1031" s="132"/>
      <c r="D1031" s="132"/>
      <c r="E1031" s="132"/>
      <c r="F1031" s="132"/>
      <c r="G1031" s="132"/>
      <c r="H1031" s="132"/>
      <c r="I1031" s="132"/>
      <c r="J1031" s="132"/>
      <c r="K1031" s="132"/>
      <c r="L1031" s="132"/>
      <c r="M1031" s="132"/>
      <c r="N1031" s="132"/>
      <c r="O1031" s="132"/>
      <c r="P1031" s="132"/>
      <c r="Q1031" s="132"/>
      <c r="R1031" s="132"/>
      <c r="S1031" s="132"/>
      <c r="T1031" s="132"/>
      <c r="U1031" s="132"/>
      <c r="V1031" s="132"/>
      <c r="W1031" s="544"/>
      <c r="X1031" s="131"/>
    </row>
    <row r="1032" spans="1:26">
      <c r="A1032" s="126"/>
      <c r="B1032" s="134" t="s">
        <v>207</v>
      </c>
      <c r="C1032" s="527">
        <f>'27. rMCZ specific costs'!R158</f>
        <v>0</v>
      </c>
      <c r="D1032" s="527">
        <v>0</v>
      </c>
      <c r="E1032" s="527">
        <v>0</v>
      </c>
      <c r="F1032" s="527">
        <v>0</v>
      </c>
      <c r="G1032" s="527">
        <v>0</v>
      </c>
      <c r="H1032" s="527">
        <v>0</v>
      </c>
      <c r="I1032" s="527">
        <v>0</v>
      </c>
      <c r="J1032" s="527">
        <v>0</v>
      </c>
      <c r="K1032" s="527">
        <v>0</v>
      </c>
      <c r="L1032" s="527">
        <v>0</v>
      </c>
      <c r="M1032" s="527">
        <v>0</v>
      </c>
      <c r="N1032" s="527">
        <v>0</v>
      </c>
      <c r="O1032" s="527">
        <v>0</v>
      </c>
      <c r="P1032" s="527">
        <v>0</v>
      </c>
      <c r="Q1032" s="527">
        <v>0</v>
      </c>
      <c r="R1032" s="527">
        <v>0</v>
      </c>
      <c r="S1032" s="527">
        <v>0</v>
      </c>
      <c r="T1032" s="527">
        <v>0</v>
      </c>
      <c r="U1032" s="527">
        <v>0</v>
      </c>
      <c r="V1032" s="527">
        <v>0</v>
      </c>
      <c r="W1032" s="543">
        <f>SUM(C1032:V1032)</f>
        <v>0</v>
      </c>
      <c r="X1032" s="528">
        <f>W1032/20</f>
        <v>0</v>
      </c>
    </row>
    <row r="1033" spans="1:26">
      <c r="A1033" s="126"/>
      <c r="B1033" s="134" t="s">
        <v>208</v>
      </c>
      <c r="C1033" s="527">
        <f>'27. rMCZ specific costs'!$S$158</f>
        <v>0</v>
      </c>
      <c r="D1033" s="527">
        <f>'27. rMCZ specific costs'!$S$158</f>
        <v>0</v>
      </c>
      <c r="E1033" s="527">
        <f>'27. rMCZ specific costs'!$S$158</f>
        <v>0</v>
      </c>
      <c r="F1033" s="527">
        <f>'27. rMCZ specific costs'!$S$158</f>
        <v>0</v>
      </c>
      <c r="G1033" s="527">
        <f>'27. rMCZ specific costs'!$S$158</f>
        <v>0</v>
      </c>
      <c r="H1033" s="527">
        <f>'27. rMCZ specific costs'!$S$158</f>
        <v>0</v>
      </c>
      <c r="I1033" s="527">
        <f>'27. rMCZ specific costs'!$S$158</f>
        <v>0</v>
      </c>
      <c r="J1033" s="527">
        <f>'27. rMCZ specific costs'!$S$158</f>
        <v>0</v>
      </c>
      <c r="K1033" s="527">
        <f>'27. rMCZ specific costs'!$S$158</f>
        <v>0</v>
      </c>
      <c r="L1033" s="527">
        <f>'27. rMCZ specific costs'!$S$158</f>
        <v>0</v>
      </c>
      <c r="M1033" s="527">
        <f>'27. rMCZ specific costs'!$S$158</f>
        <v>0</v>
      </c>
      <c r="N1033" s="527">
        <f>'27. rMCZ specific costs'!$S$158</f>
        <v>0</v>
      </c>
      <c r="O1033" s="527">
        <f>'27. rMCZ specific costs'!$S$158</f>
        <v>0</v>
      </c>
      <c r="P1033" s="527">
        <f>'27. rMCZ specific costs'!$S$158</f>
        <v>0</v>
      </c>
      <c r="Q1033" s="527">
        <f>'27. rMCZ specific costs'!$S$158</f>
        <v>0</v>
      </c>
      <c r="R1033" s="527">
        <f>'27. rMCZ specific costs'!$S$158</f>
        <v>0</v>
      </c>
      <c r="S1033" s="527">
        <f>'27. rMCZ specific costs'!$S$158</f>
        <v>0</v>
      </c>
      <c r="T1033" s="527">
        <f>'27. rMCZ specific costs'!$S$158</f>
        <v>0</v>
      </c>
      <c r="U1033" s="527">
        <f>'27. rMCZ specific costs'!$S$158</f>
        <v>0</v>
      </c>
      <c r="V1033" s="527">
        <f>'27. rMCZ specific costs'!$S$158</f>
        <v>0</v>
      </c>
      <c r="W1033" s="543">
        <f>SUM(C1033:V1033)</f>
        <v>0</v>
      </c>
      <c r="X1033" s="528">
        <f>W1033/20</f>
        <v>0</v>
      </c>
    </row>
    <row r="1034" spans="1:26" s="55" customFormat="1">
      <c r="A1034" s="126"/>
      <c r="B1034" s="567" t="s">
        <v>144</v>
      </c>
      <c r="C1034" s="549">
        <f t="shared" ref="C1034:X1034" si="292">SUM(C1032:C1033)</f>
        <v>0</v>
      </c>
      <c r="D1034" s="549">
        <f t="shared" si="292"/>
        <v>0</v>
      </c>
      <c r="E1034" s="549">
        <f t="shared" si="292"/>
        <v>0</v>
      </c>
      <c r="F1034" s="549">
        <f t="shared" si="292"/>
        <v>0</v>
      </c>
      <c r="G1034" s="549">
        <f t="shared" si="292"/>
        <v>0</v>
      </c>
      <c r="H1034" s="549">
        <f t="shared" si="292"/>
        <v>0</v>
      </c>
      <c r="I1034" s="549">
        <f t="shared" si="292"/>
        <v>0</v>
      </c>
      <c r="J1034" s="549">
        <f t="shared" si="292"/>
        <v>0</v>
      </c>
      <c r="K1034" s="549">
        <f t="shared" si="292"/>
        <v>0</v>
      </c>
      <c r="L1034" s="549">
        <f t="shared" si="292"/>
        <v>0</v>
      </c>
      <c r="M1034" s="549">
        <f t="shared" si="292"/>
        <v>0</v>
      </c>
      <c r="N1034" s="549">
        <f t="shared" si="292"/>
        <v>0</v>
      </c>
      <c r="O1034" s="549">
        <f t="shared" si="292"/>
        <v>0</v>
      </c>
      <c r="P1034" s="549">
        <f t="shared" si="292"/>
        <v>0</v>
      </c>
      <c r="Q1034" s="549">
        <f t="shared" si="292"/>
        <v>0</v>
      </c>
      <c r="R1034" s="549">
        <f t="shared" si="292"/>
        <v>0</v>
      </c>
      <c r="S1034" s="549">
        <f t="shared" si="292"/>
        <v>0</v>
      </c>
      <c r="T1034" s="549">
        <f t="shared" si="292"/>
        <v>0</v>
      </c>
      <c r="U1034" s="549">
        <f t="shared" si="292"/>
        <v>0</v>
      </c>
      <c r="V1034" s="549">
        <f t="shared" si="292"/>
        <v>0</v>
      </c>
      <c r="W1034" s="544">
        <f t="shared" si="292"/>
        <v>0</v>
      </c>
      <c r="X1034" s="131">
        <f t="shared" si="292"/>
        <v>0</v>
      </c>
      <c r="Z1034" s="112"/>
    </row>
    <row r="1035" spans="1:26">
      <c r="A1035" s="129"/>
      <c r="B1035" s="472" t="s">
        <v>146</v>
      </c>
      <c r="C1035" s="530">
        <v>0.96618357487922713</v>
      </c>
      <c r="D1035" s="530">
        <v>0.93351070036640305</v>
      </c>
      <c r="E1035" s="530">
        <v>0.90194270566802237</v>
      </c>
      <c r="F1035" s="530">
        <v>0.87144222769857238</v>
      </c>
      <c r="G1035" s="530">
        <v>0.84197316685852419</v>
      </c>
      <c r="H1035" s="530">
        <v>0.81350064430775282</v>
      </c>
      <c r="I1035" s="530">
        <v>0.78599096068381913</v>
      </c>
      <c r="J1035" s="530">
        <v>0.75941155621625056</v>
      </c>
      <c r="K1035" s="530">
        <v>0.73373097218961414</v>
      </c>
      <c r="L1035" s="530">
        <v>0.70891881370977217</v>
      </c>
      <c r="M1035" s="530">
        <v>0.68494571372924851</v>
      </c>
      <c r="N1035" s="530">
        <v>0.66178329828912896</v>
      </c>
      <c r="O1035" s="530">
        <v>0.63940415293635666</v>
      </c>
      <c r="P1035" s="530">
        <v>0.61778179027667302</v>
      </c>
      <c r="Q1035" s="530">
        <v>0.59689061862480497</v>
      </c>
      <c r="R1035" s="530">
        <v>0.57670591171478747</v>
      </c>
      <c r="S1035" s="530">
        <v>0.55720377943457733</v>
      </c>
      <c r="T1035" s="530">
        <v>0.53836113955031628</v>
      </c>
      <c r="U1035" s="530">
        <v>0.52015569038677911</v>
      </c>
      <c r="V1035" s="530">
        <v>0.50256588443167061</v>
      </c>
      <c r="W1035" s="543"/>
      <c r="X1035" s="531"/>
    </row>
    <row r="1036" spans="1:26">
      <c r="A1036" s="135"/>
      <c r="B1036" s="568" t="s">
        <v>1069</v>
      </c>
      <c r="C1036" s="136">
        <f t="shared" ref="C1036:V1036" si="293">C1035*C1034</f>
        <v>0</v>
      </c>
      <c r="D1036" s="136">
        <f t="shared" si="293"/>
        <v>0</v>
      </c>
      <c r="E1036" s="136">
        <f t="shared" si="293"/>
        <v>0</v>
      </c>
      <c r="F1036" s="136">
        <f t="shared" si="293"/>
        <v>0</v>
      </c>
      <c r="G1036" s="136">
        <f t="shared" si="293"/>
        <v>0</v>
      </c>
      <c r="H1036" s="136">
        <f t="shared" si="293"/>
        <v>0</v>
      </c>
      <c r="I1036" s="136">
        <f t="shared" si="293"/>
        <v>0</v>
      </c>
      <c r="J1036" s="136">
        <f t="shared" si="293"/>
        <v>0</v>
      </c>
      <c r="K1036" s="136">
        <f t="shared" si="293"/>
        <v>0</v>
      </c>
      <c r="L1036" s="136">
        <f t="shared" si="293"/>
        <v>0</v>
      </c>
      <c r="M1036" s="136">
        <f t="shared" si="293"/>
        <v>0</v>
      </c>
      <c r="N1036" s="136">
        <f t="shared" si="293"/>
        <v>0</v>
      </c>
      <c r="O1036" s="136">
        <f t="shared" si="293"/>
        <v>0</v>
      </c>
      <c r="P1036" s="136">
        <f t="shared" si="293"/>
        <v>0</v>
      </c>
      <c r="Q1036" s="136">
        <f t="shared" si="293"/>
        <v>0</v>
      </c>
      <c r="R1036" s="136">
        <f t="shared" si="293"/>
        <v>0</v>
      </c>
      <c r="S1036" s="136">
        <f t="shared" si="293"/>
        <v>0</v>
      </c>
      <c r="T1036" s="136">
        <f t="shared" si="293"/>
        <v>0</v>
      </c>
      <c r="U1036" s="136">
        <f t="shared" si="293"/>
        <v>0</v>
      </c>
      <c r="V1036" s="136">
        <f t="shared" si="293"/>
        <v>0</v>
      </c>
      <c r="W1036" s="564">
        <f>SUM(C1036:V1036)</f>
        <v>0</v>
      </c>
      <c r="X1036" s="137"/>
    </row>
    <row r="1037" spans="1:26">
      <c r="A1037" s="129" t="s">
        <v>386</v>
      </c>
      <c r="B1037" s="138"/>
      <c r="C1037" s="132"/>
      <c r="D1037" s="132"/>
      <c r="E1037" s="132"/>
      <c r="F1037" s="132"/>
      <c r="G1037" s="132"/>
      <c r="H1037" s="132"/>
      <c r="I1037" s="132"/>
      <c r="J1037" s="132"/>
      <c r="K1037" s="132"/>
      <c r="L1037" s="132"/>
      <c r="M1037" s="132"/>
      <c r="N1037" s="132"/>
      <c r="O1037" s="132"/>
      <c r="P1037" s="132"/>
      <c r="Q1037" s="132"/>
      <c r="R1037" s="132"/>
      <c r="S1037" s="132"/>
      <c r="T1037" s="132"/>
      <c r="U1037" s="132"/>
      <c r="V1037" s="132"/>
      <c r="W1037" s="544"/>
      <c r="X1037" s="131"/>
    </row>
    <row r="1038" spans="1:26" ht="31.5" customHeight="1">
      <c r="A1038" s="71" t="s">
        <v>664</v>
      </c>
      <c r="B1038" s="138"/>
      <c r="C1038" s="132"/>
      <c r="D1038" s="132"/>
      <c r="E1038" s="132"/>
      <c r="F1038" s="132"/>
      <c r="G1038" s="132"/>
      <c r="H1038" s="132"/>
      <c r="I1038" s="132"/>
      <c r="J1038" s="132"/>
      <c r="K1038" s="132"/>
      <c r="L1038" s="132"/>
      <c r="M1038" s="132"/>
      <c r="N1038" s="132"/>
      <c r="O1038" s="132"/>
      <c r="P1038" s="132"/>
      <c r="Q1038" s="132"/>
      <c r="R1038" s="132"/>
      <c r="S1038" s="132"/>
      <c r="T1038" s="132"/>
      <c r="U1038" s="132"/>
      <c r="V1038" s="132"/>
      <c r="W1038" s="544"/>
      <c r="X1038" s="131"/>
    </row>
    <row r="1039" spans="1:26">
      <c r="A1039" s="126"/>
      <c r="B1039" s="134" t="s">
        <v>207</v>
      </c>
      <c r="C1039" s="527">
        <f>'27. rMCZ specific costs'!R159</f>
        <v>0</v>
      </c>
      <c r="D1039" s="527">
        <v>0</v>
      </c>
      <c r="E1039" s="527">
        <v>0</v>
      </c>
      <c r="F1039" s="527">
        <v>0</v>
      </c>
      <c r="G1039" s="527">
        <v>0</v>
      </c>
      <c r="H1039" s="527">
        <v>0</v>
      </c>
      <c r="I1039" s="527">
        <v>0</v>
      </c>
      <c r="J1039" s="527">
        <v>0</v>
      </c>
      <c r="K1039" s="527">
        <v>0</v>
      </c>
      <c r="L1039" s="527">
        <v>0</v>
      </c>
      <c r="M1039" s="527">
        <v>0</v>
      </c>
      <c r="N1039" s="527">
        <v>0</v>
      </c>
      <c r="O1039" s="527">
        <v>0</v>
      </c>
      <c r="P1039" s="527">
        <v>0</v>
      </c>
      <c r="Q1039" s="527">
        <v>0</v>
      </c>
      <c r="R1039" s="527">
        <v>0</v>
      </c>
      <c r="S1039" s="527">
        <v>0</v>
      </c>
      <c r="T1039" s="527">
        <v>0</v>
      </c>
      <c r="U1039" s="527">
        <v>0</v>
      </c>
      <c r="V1039" s="527">
        <v>0</v>
      </c>
      <c r="W1039" s="543">
        <f>SUM(C1039:V1039)</f>
        <v>0</v>
      </c>
      <c r="X1039" s="528">
        <f>W1039/20</f>
        <v>0</v>
      </c>
    </row>
    <row r="1040" spans="1:26">
      <c r="A1040" s="126"/>
      <c r="B1040" s="134" t="s">
        <v>208</v>
      </c>
      <c r="C1040" s="527">
        <f>'27. rMCZ specific costs'!$S$159</f>
        <v>0</v>
      </c>
      <c r="D1040" s="527">
        <f>'27. rMCZ specific costs'!$S$159</f>
        <v>0</v>
      </c>
      <c r="E1040" s="527">
        <f>'27. rMCZ specific costs'!$S$159</f>
        <v>0</v>
      </c>
      <c r="F1040" s="527">
        <f>'27. rMCZ specific costs'!$S$159</f>
        <v>0</v>
      </c>
      <c r="G1040" s="527">
        <f>'27. rMCZ specific costs'!$S$159</f>
        <v>0</v>
      </c>
      <c r="H1040" s="527">
        <f>'27. rMCZ specific costs'!$S$159</f>
        <v>0</v>
      </c>
      <c r="I1040" s="527">
        <f>'27. rMCZ specific costs'!$S$159</f>
        <v>0</v>
      </c>
      <c r="J1040" s="527">
        <f>'27. rMCZ specific costs'!$S$159</f>
        <v>0</v>
      </c>
      <c r="K1040" s="527">
        <f>'27. rMCZ specific costs'!$S$159</f>
        <v>0</v>
      </c>
      <c r="L1040" s="527">
        <f>'27. rMCZ specific costs'!$S$159</f>
        <v>0</v>
      </c>
      <c r="M1040" s="527">
        <f>'27. rMCZ specific costs'!$S$159</f>
        <v>0</v>
      </c>
      <c r="N1040" s="527">
        <f>'27. rMCZ specific costs'!$S$159</f>
        <v>0</v>
      </c>
      <c r="O1040" s="527">
        <f>'27. rMCZ specific costs'!$S$159</f>
        <v>0</v>
      </c>
      <c r="P1040" s="527">
        <f>'27. rMCZ specific costs'!$S$159</f>
        <v>0</v>
      </c>
      <c r="Q1040" s="527">
        <f>'27. rMCZ specific costs'!$S$159</f>
        <v>0</v>
      </c>
      <c r="R1040" s="527">
        <f>'27. rMCZ specific costs'!$S$159</f>
        <v>0</v>
      </c>
      <c r="S1040" s="527">
        <f>'27. rMCZ specific costs'!$S$159</f>
        <v>0</v>
      </c>
      <c r="T1040" s="527">
        <f>'27. rMCZ specific costs'!$S$159</f>
        <v>0</v>
      </c>
      <c r="U1040" s="527">
        <f>'27. rMCZ specific costs'!$S$159</f>
        <v>0</v>
      </c>
      <c r="V1040" s="527">
        <f>'27. rMCZ specific costs'!$S$159</f>
        <v>0</v>
      </c>
      <c r="W1040" s="543">
        <f>SUM(C1040:V1040)</f>
        <v>0</v>
      </c>
      <c r="X1040" s="528">
        <f>W1040/20</f>
        <v>0</v>
      </c>
    </row>
    <row r="1041" spans="1:26" s="55" customFormat="1">
      <c r="A1041" s="126"/>
      <c r="B1041" s="567" t="s">
        <v>144</v>
      </c>
      <c r="C1041" s="549">
        <f t="shared" ref="C1041:X1041" si="294">SUM(C1039:C1040)</f>
        <v>0</v>
      </c>
      <c r="D1041" s="549">
        <f t="shared" si="294"/>
        <v>0</v>
      </c>
      <c r="E1041" s="549">
        <f t="shared" si="294"/>
        <v>0</v>
      </c>
      <c r="F1041" s="549">
        <f t="shared" si="294"/>
        <v>0</v>
      </c>
      <c r="G1041" s="549">
        <f t="shared" si="294"/>
        <v>0</v>
      </c>
      <c r="H1041" s="549">
        <f t="shared" si="294"/>
        <v>0</v>
      </c>
      <c r="I1041" s="549">
        <f t="shared" si="294"/>
        <v>0</v>
      </c>
      <c r="J1041" s="549">
        <f t="shared" si="294"/>
        <v>0</v>
      </c>
      <c r="K1041" s="549">
        <f t="shared" si="294"/>
        <v>0</v>
      </c>
      <c r="L1041" s="549">
        <f t="shared" si="294"/>
        <v>0</v>
      </c>
      <c r="M1041" s="549">
        <f t="shared" si="294"/>
        <v>0</v>
      </c>
      <c r="N1041" s="549">
        <f t="shared" si="294"/>
        <v>0</v>
      </c>
      <c r="O1041" s="549">
        <f t="shared" si="294"/>
        <v>0</v>
      </c>
      <c r="P1041" s="549">
        <f t="shared" si="294"/>
        <v>0</v>
      </c>
      <c r="Q1041" s="549">
        <f t="shared" si="294"/>
        <v>0</v>
      </c>
      <c r="R1041" s="549">
        <f t="shared" si="294"/>
        <v>0</v>
      </c>
      <c r="S1041" s="549">
        <f t="shared" si="294"/>
        <v>0</v>
      </c>
      <c r="T1041" s="549">
        <f t="shared" si="294"/>
        <v>0</v>
      </c>
      <c r="U1041" s="549">
        <f t="shared" si="294"/>
        <v>0</v>
      </c>
      <c r="V1041" s="549">
        <f t="shared" si="294"/>
        <v>0</v>
      </c>
      <c r="W1041" s="544">
        <f t="shared" si="294"/>
        <v>0</v>
      </c>
      <c r="X1041" s="131">
        <f t="shared" si="294"/>
        <v>0</v>
      </c>
      <c r="Z1041" s="112"/>
    </row>
    <row r="1042" spans="1:26">
      <c r="A1042" s="129"/>
      <c r="B1042" s="472" t="s">
        <v>146</v>
      </c>
      <c r="C1042" s="530">
        <v>0.96618357487922713</v>
      </c>
      <c r="D1042" s="530">
        <v>0.93351070036640305</v>
      </c>
      <c r="E1042" s="530">
        <v>0.90194270566802237</v>
      </c>
      <c r="F1042" s="530">
        <v>0.87144222769857238</v>
      </c>
      <c r="G1042" s="530">
        <v>0.84197316685852419</v>
      </c>
      <c r="H1042" s="530">
        <v>0.81350064430775282</v>
      </c>
      <c r="I1042" s="530">
        <v>0.78599096068381913</v>
      </c>
      <c r="J1042" s="530">
        <v>0.75941155621625056</v>
      </c>
      <c r="K1042" s="530">
        <v>0.73373097218961414</v>
      </c>
      <c r="L1042" s="530">
        <v>0.70891881370977217</v>
      </c>
      <c r="M1042" s="530">
        <v>0.68494571372924851</v>
      </c>
      <c r="N1042" s="530">
        <v>0.66178329828912896</v>
      </c>
      <c r="O1042" s="530">
        <v>0.63940415293635666</v>
      </c>
      <c r="P1042" s="530">
        <v>0.61778179027667302</v>
      </c>
      <c r="Q1042" s="530">
        <v>0.59689061862480497</v>
      </c>
      <c r="R1042" s="530">
        <v>0.57670591171478747</v>
      </c>
      <c r="S1042" s="530">
        <v>0.55720377943457733</v>
      </c>
      <c r="T1042" s="530">
        <v>0.53836113955031628</v>
      </c>
      <c r="U1042" s="530">
        <v>0.52015569038677911</v>
      </c>
      <c r="V1042" s="530">
        <v>0.50256588443167061</v>
      </c>
      <c r="W1042" s="543"/>
      <c r="X1042" s="531"/>
    </row>
    <row r="1043" spans="1:26">
      <c r="A1043" s="135"/>
      <c r="B1043" s="568" t="s">
        <v>1069</v>
      </c>
      <c r="C1043" s="136">
        <f t="shared" ref="C1043:V1043" si="295">C1042*C1041</f>
        <v>0</v>
      </c>
      <c r="D1043" s="136">
        <f t="shared" si="295"/>
        <v>0</v>
      </c>
      <c r="E1043" s="136">
        <f t="shared" si="295"/>
        <v>0</v>
      </c>
      <c r="F1043" s="136">
        <f t="shared" si="295"/>
        <v>0</v>
      </c>
      <c r="G1043" s="136">
        <f t="shared" si="295"/>
        <v>0</v>
      </c>
      <c r="H1043" s="136">
        <f t="shared" si="295"/>
        <v>0</v>
      </c>
      <c r="I1043" s="136">
        <f t="shared" si="295"/>
        <v>0</v>
      </c>
      <c r="J1043" s="136">
        <f t="shared" si="295"/>
        <v>0</v>
      </c>
      <c r="K1043" s="136">
        <f t="shared" si="295"/>
        <v>0</v>
      </c>
      <c r="L1043" s="136">
        <f t="shared" si="295"/>
        <v>0</v>
      </c>
      <c r="M1043" s="136">
        <f t="shared" si="295"/>
        <v>0</v>
      </c>
      <c r="N1043" s="136">
        <f t="shared" si="295"/>
        <v>0</v>
      </c>
      <c r="O1043" s="136">
        <f t="shared" si="295"/>
        <v>0</v>
      </c>
      <c r="P1043" s="136">
        <f t="shared" si="295"/>
        <v>0</v>
      </c>
      <c r="Q1043" s="136">
        <f t="shared" si="295"/>
        <v>0</v>
      </c>
      <c r="R1043" s="136">
        <f t="shared" si="295"/>
        <v>0</v>
      </c>
      <c r="S1043" s="136">
        <f t="shared" si="295"/>
        <v>0</v>
      </c>
      <c r="T1043" s="136">
        <f t="shared" si="295"/>
        <v>0</v>
      </c>
      <c r="U1043" s="136">
        <f t="shared" si="295"/>
        <v>0</v>
      </c>
      <c r="V1043" s="136">
        <f t="shared" si="295"/>
        <v>0</v>
      </c>
      <c r="W1043" s="564">
        <f>SUM(C1043:V1043)</f>
        <v>0</v>
      </c>
      <c r="X1043" s="137"/>
    </row>
    <row r="1044" spans="1:26">
      <c r="A1044" s="129" t="s">
        <v>386</v>
      </c>
      <c r="B1044" s="138"/>
      <c r="C1044" s="132"/>
      <c r="D1044" s="132"/>
      <c r="E1044" s="132"/>
      <c r="F1044" s="132"/>
      <c r="G1044" s="132"/>
      <c r="H1044" s="132"/>
      <c r="I1044" s="132"/>
      <c r="J1044" s="132"/>
      <c r="K1044" s="132"/>
      <c r="L1044" s="132"/>
      <c r="M1044" s="132"/>
      <c r="N1044" s="132"/>
      <c r="O1044" s="132"/>
      <c r="P1044" s="132"/>
      <c r="Q1044" s="132"/>
      <c r="R1044" s="132"/>
      <c r="S1044" s="132"/>
      <c r="T1044" s="132"/>
      <c r="U1044" s="132"/>
      <c r="V1044" s="132"/>
      <c r="W1044" s="544"/>
      <c r="X1044" s="131"/>
    </row>
    <row r="1045" spans="1:26" ht="28.5" customHeight="1">
      <c r="A1045" s="71" t="s">
        <v>1082</v>
      </c>
      <c r="B1045" s="138"/>
      <c r="C1045" s="132"/>
      <c r="D1045" s="132"/>
      <c r="E1045" s="132"/>
      <c r="F1045" s="132"/>
      <c r="G1045" s="132"/>
      <c r="H1045" s="132"/>
      <c r="I1045" s="132"/>
      <c r="J1045" s="132"/>
      <c r="K1045" s="132"/>
      <c r="L1045" s="132"/>
      <c r="M1045" s="132"/>
      <c r="N1045" s="132"/>
      <c r="O1045" s="132"/>
      <c r="P1045" s="132"/>
      <c r="Q1045" s="132"/>
      <c r="R1045" s="132"/>
      <c r="S1045" s="132"/>
      <c r="T1045" s="132"/>
      <c r="U1045" s="132"/>
      <c r="V1045" s="132"/>
      <c r="W1045" s="544"/>
      <c r="X1045" s="131"/>
    </row>
    <row r="1046" spans="1:26">
      <c r="A1046" s="126"/>
      <c r="B1046" s="134" t="s">
        <v>207</v>
      </c>
      <c r="C1046" s="527">
        <f>'27. rMCZ specific costs'!R160</f>
        <v>3.8208499999999999E-2</v>
      </c>
      <c r="D1046" s="527">
        <v>0</v>
      </c>
      <c r="E1046" s="527">
        <v>0</v>
      </c>
      <c r="F1046" s="527">
        <v>0</v>
      </c>
      <c r="G1046" s="527">
        <v>0</v>
      </c>
      <c r="H1046" s="527">
        <v>0</v>
      </c>
      <c r="I1046" s="527">
        <v>0</v>
      </c>
      <c r="J1046" s="527">
        <v>0</v>
      </c>
      <c r="K1046" s="527">
        <v>0</v>
      </c>
      <c r="L1046" s="527">
        <v>0</v>
      </c>
      <c r="M1046" s="527">
        <v>0</v>
      </c>
      <c r="N1046" s="527">
        <v>0</v>
      </c>
      <c r="O1046" s="527">
        <v>0</v>
      </c>
      <c r="P1046" s="527">
        <v>0</v>
      </c>
      <c r="Q1046" s="527">
        <v>0</v>
      </c>
      <c r="R1046" s="527">
        <v>0</v>
      </c>
      <c r="S1046" s="527">
        <v>0</v>
      </c>
      <c r="T1046" s="527">
        <v>0</v>
      </c>
      <c r="U1046" s="527">
        <v>0</v>
      </c>
      <c r="V1046" s="527">
        <v>0</v>
      </c>
      <c r="W1046" s="543">
        <f>SUM(C1046:V1046)</f>
        <v>3.8208499999999999E-2</v>
      </c>
      <c r="X1046" s="528">
        <f>W1046/20</f>
        <v>1.9104249999999999E-3</v>
      </c>
    </row>
    <row r="1047" spans="1:26">
      <c r="A1047" s="126"/>
      <c r="B1047" s="134" t="s">
        <v>208</v>
      </c>
      <c r="C1047" s="527">
        <f>'27. rMCZ specific costs'!$S$160</f>
        <v>6.0688309999999995E-2</v>
      </c>
      <c r="D1047" s="527">
        <f>'27. rMCZ specific costs'!$S$160</f>
        <v>6.0688309999999995E-2</v>
      </c>
      <c r="E1047" s="527">
        <f>'27. rMCZ specific costs'!$S$160</f>
        <v>6.0688309999999995E-2</v>
      </c>
      <c r="F1047" s="527">
        <f>'27. rMCZ specific costs'!$S$160</f>
        <v>6.0688309999999995E-2</v>
      </c>
      <c r="G1047" s="527">
        <f>'27. rMCZ specific costs'!$S$160</f>
        <v>6.0688309999999995E-2</v>
      </c>
      <c r="H1047" s="527">
        <f>'27. rMCZ specific costs'!$S$160</f>
        <v>6.0688309999999995E-2</v>
      </c>
      <c r="I1047" s="527">
        <f>'27. rMCZ specific costs'!$S$160</f>
        <v>6.0688309999999995E-2</v>
      </c>
      <c r="J1047" s="527">
        <f>'27. rMCZ specific costs'!$S$160</f>
        <v>6.0688309999999995E-2</v>
      </c>
      <c r="K1047" s="527">
        <f>'27. rMCZ specific costs'!$S$160</f>
        <v>6.0688309999999995E-2</v>
      </c>
      <c r="L1047" s="527">
        <f>'27. rMCZ specific costs'!$S$160</f>
        <v>6.0688309999999995E-2</v>
      </c>
      <c r="M1047" s="527">
        <f>'27. rMCZ specific costs'!$S$160</f>
        <v>6.0688309999999995E-2</v>
      </c>
      <c r="N1047" s="527">
        <f>'27. rMCZ specific costs'!$S$160</f>
        <v>6.0688309999999995E-2</v>
      </c>
      <c r="O1047" s="527">
        <f>'27. rMCZ specific costs'!$S$160</f>
        <v>6.0688309999999995E-2</v>
      </c>
      <c r="P1047" s="527">
        <f>'27. rMCZ specific costs'!$S$160</f>
        <v>6.0688309999999995E-2</v>
      </c>
      <c r="Q1047" s="527">
        <f>'27. rMCZ specific costs'!$S$160</f>
        <v>6.0688309999999995E-2</v>
      </c>
      <c r="R1047" s="527">
        <f>'27. rMCZ specific costs'!$S$160</f>
        <v>6.0688309999999995E-2</v>
      </c>
      <c r="S1047" s="527">
        <f>'27. rMCZ specific costs'!$S$160</f>
        <v>6.0688309999999995E-2</v>
      </c>
      <c r="T1047" s="527">
        <f>'27. rMCZ specific costs'!$S$160</f>
        <v>6.0688309999999995E-2</v>
      </c>
      <c r="U1047" s="527">
        <f>'27. rMCZ specific costs'!$S$160</f>
        <v>6.0688309999999995E-2</v>
      </c>
      <c r="V1047" s="527">
        <f>'27. rMCZ specific costs'!$S$160</f>
        <v>6.0688309999999995E-2</v>
      </c>
      <c r="W1047" s="543">
        <f>SUM(C1047:V1047)</f>
        <v>1.2137661999999996</v>
      </c>
      <c r="X1047" s="528">
        <f>W1047/20</f>
        <v>6.0688309999999981E-2</v>
      </c>
    </row>
    <row r="1048" spans="1:26" s="55" customFormat="1">
      <c r="A1048" s="126"/>
      <c r="B1048" s="567" t="s">
        <v>144</v>
      </c>
      <c r="C1048" s="549">
        <f t="shared" ref="C1048:X1048" si="296">SUM(C1046:C1047)</f>
        <v>9.8896810000000002E-2</v>
      </c>
      <c r="D1048" s="549">
        <f t="shared" si="296"/>
        <v>6.0688309999999995E-2</v>
      </c>
      <c r="E1048" s="549">
        <f t="shared" si="296"/>
        <v>6.0688309999999995E-2</v>
      </c>
      <c r="F1048" s="549">
        <f t="shared" si="296"/>
        <v>6.0688309999999995E-2</v>
      </c>
      <c r="G1048" s="549">
        <f t="shared" si="296"/>
        <v>6.0688309999999995E-2</v>
      </c>
      <c r="H1048" s="549">
        <f t="shared" si="296"/>
        <v>6.0688309999999995E-2</v>
      </c>
      <c r="I1048" s="549">
        <f t="shared" si="296"/>
        <v>6.0688309999999995E-2</v>
      </c>
      <c r="J1048" s="549">
        <f t="shared" si="296"/>
        <v>6.0688309999999995E-2</v>
      </c>
      <c r="K1048" s="549">
        <f t="shared" si="296"/>
        <v>6.0688309999999995E-2</v>
      </c>
      <c r="L1048" s="549">
        <f t="shared" si="296"/>
        <v>6.0688309999999995E-2</v>
      </c>
      <c r="M1048" s="549">
        <f t="shared" si="296"/>
        <v>6.0688309999999995E-2</v>
      </c>
      <c r="N1048" s="549">
        <f t="shared" si="296"/>
        <v>6.0688309999999995E-2</v>
      </c>
      <c r="O1048" s="549">
        <f t="shared" si="296"/>
        <v>6.0688309999999995E-2</v>
      </c>
      <c r="P1048" s="549">
        <f t="shared" si="296"/>
        <v>6.0688309999999995E-2</v>
      </c>
      <c r="Q1048" s="549">
        <f t="shared" si="296"/>
        <v>6.0688309999999995E-2</v>
      </c>
      <c r="R1048" s="549">
        <f t="shared" si="296"/>
        <v>6.0688309999999995E-2</v>
      </c>
      <c r="S1048" s="549">
        <f t="shared" si="296"/>
        <v>6.0688309999999995E-2</v>
      </c>
      <c r="T1048" s="549">
        <f t="shared" si="296"/>
        <v>6.0688309999999995E-2</v>
      </c>
      <c r="U1048" s="549">
        <f t="shared" si="296"/>
        <v>6.0688309999999995E-2</v>
      </c>
      <c r="V1048" s="549">
        <f t="shared" si="296"/>
        <v>6.0688309999999995E-2</v>
      </c>
      <c r="W1048" s="544">
        <f t="shared" si="296"/>
        <v>1.2519746999999997</v>
      </c>
      <c r="X1048" s="131">
        <f t="shared" si="296"/>
        <v>6.2598734999999975E-2</v>
      </c>
      <c r="Z1048" s="112"/>
    </row>
    <row r="1049" spans="1:26">
      <c r="A1049" s="129"/>
      <c r="B1049" s="472" t="s">
        <v>146</v>
      </c>
      <c r="C1049" s="530">
        <v>0.96618357487922713</v>
      </c>
      <c r="D1049" s="530">
        <v>0.93351070036640305</v>
      </c>
      <c r="E1049" s="530">
        <v>0.90194270566802237</v>
      </c>
      <c r="F1049" s="530">
        <v>0.87144222769857238</v>
      </c>
      <c r="G1049" s="530">
        <v>0.84197316685852419</v>
      </c>
      <c r="H1049" s="530">
        <v>0.81350064430775282</v>
      </c>
      <c r="I1049" s="530">
        <v>0.78599096068381913</v>
      </c>
      <c r="J1049" s="530">
        <v>0.75941155621625056</v>
      </c>
      <c r="K1049" s="530">
        <v>0.73373097218961414</v>
      </c>
      <c r="L1049" s="530">
        <v>0.70891881370977217</v>
      </c>
      <c r="M1049" s="530">
        <v>0.68494571372924851</v>
      </c>
      <c r="N1049" s="530">
        <v>0.66178329828912896</v>
      </c>
      <c r="O1049" s="530">
        <v>0.63940415293635666</v>
      </c>
      <c r="P1049" s="530">
        <v>0.61778179027667302</v>
      </c>
      <c r="Q1049" s="530">
        <v>0.59689061862480497</v>
      </c>
      <c r="R1049" s="530">
        <v>0.57670591171478747</v>
      </c>
      <c r="S1049" s="530">
        <v>0.55720377943457733</v>
      </c>
      <c r="T1049" s="530">
        <v>0.53836113955031628</v>
      </c>
      <c r="U1049" s="530">
        <v>0.52015569038677911</v>
      </c>
      <c r="V1049" s="530">
        <v>0.50256588443167061</v>
      </c>
      <c r="W1049" s="543"/>
      <c r="X1049" s="531"/>
    </row>
    <row r="1050" spans="1:26">
      <c r="A1050" s="135"/>
      <c r="B1050" s="568" t="s">
        <v>1069</v>
      </c>
      <c r="C1050" s="136">
        <f t="shared" ref="C1050:V1050" si="297">C1049*C1048</f>
        <v>9.5552473429951698E-2</v>
      </c>
      <c r="D1050" s="136">
        <f t="shared" si="297"/>
        <v>5.6653186772153377E-2</v>
      </c>
      <c r="E1050" s="136">
        <f t="shared" si="297"/>
        <v>5.4737378523819692E-2</v>
      </c>
      <c r="F1050" s="136">
        <f t="shared" si="297"/>
        <v>5.2886356061661546E-2</v>
      </c>
      <c r="G1050" s="136">
        <f t="shared" si="297"/>
        <v>5.1097928561991836E-2</v>
      </c>
      <c r="H1050" s="136">
        <f t="shared" si="297"/>
        <v>4.9369979286948633E-2</v>
      </c>
      <c r="I1050" s="136">
        <f t="shared" si="297"/>
        <v>4.7700463079177427E-2</v>
      </c>
      <c r="J1050" s="136">
        <f t="shared" si="297"/>
        <v>4.6087403941234235E-2</v>
      </c>
      <c r="K1050" s="136">
        <f t="shared" si="297"/>
        <v>4.452889269684468E-2</v>
      </c>
      <c r="L1050" s="136">
        <f t="shared" si="297"/>
        <v>4.3023084731250903E-2</v>
      </c>
      <c r="M1050" s="136">
        <f t="shared" si="297"/>
        <v>4.1568197807971885E-2</v>
      </c>
      <c r="N1050" s="136">
        <f t="shared" si="297"/>
        <v>4.0162509959393126E-2</v>
      </c>
      <c r="O1050" s="136">
        <f t="shared" si="297"/>
        <v>3.8804357448689021E-2</v>
      </c>
      <c r="P1050" s="136">
        <f t="shared" si="297"/>
        <v>3.7492132800665712E-2</v>
      </c>
      <c r="Q1050" s="136">
        <f t="shared" si="297"/>
        <v>3.6224282899193938E-2</v>
      </c>
      <c r="R1050" s="136">
        <f t="shared" si="297"/>
        <v>3.4999307148979648E-2</v>
      </c>
      <c r="S1050" s="136">
        <f t="shared" si="297"/>
        <v>3.3815755699497248E-2</v>
      </c>
      <c r="T1050" s="136">
        <f t="shared" si="297"/>
        <v>3.2672227728982851E-2</v>
      </c>
      <c r="U1050" s="136">
        <f t="shared" si="297"/>
        <v>3.156736978645687E-2</v>
      </c>
      <c r="V1050" s="136">
        <f t="shared" si="297"/>
        <v>3.0499874189813397E-2</v>
      </c>
      <c r="W1050" s="564">
        <f>SUM(C1050:V1050)</f>
        <v>0.8994431625546776</v>
      </c>
      <c r="X1050" s="137"/>
    </row>
    <row r="1051" spans="1:26">
      <c r="A1051" s="129" t="s">
        <v>386</v>
      </c>
      <c r="B1051" s="138"/>
      <c r="C1051" s="132"/>
      <c r="D1051" s="132"/>
      <c r="E1051" s="132"/>
      <c r="F1051" s="132"/>
      <c r="G1051" s="132"/>
      <c r="H1051" s="132"/>
      <c r="I1051" s="132"/>
      <c r="J1051" s="132"/>
      <c r="K1051" s="132"/>
      <c r="L1051" s="132"/>
      <c r="M1051" s="132"/>
      <c r="N1051" s="132"/>
      <c r="O1051" s="132"/>
      <c r="P1051" s="132"/>
      <c r="Q1051" s="132"/>
      <c r="R1051" s="132"/>
      <c r="S1051" s="132"/>
      <c r="T1051" s="132"/>
      <c r="U1051" s="132"/>
      <c r="V1051" s="132"/>
      <c r="W1051" s="544"/>
      <c r="X1051" s="131"/>
    </row>
    <row r="1052" spans="1:26" ht="31.5" customHeight="1">
      <c r="A1052" s="71" t="s">
        <v>1083</v>
      </c>
      <c r="B1052" s="138"/>
      <c r="C1052" s="132"/>
      <c r="D1052" s="132"/>
      <c r="E1052" s="132"/>
      <c r="F1052" s="132"/>
      <c r="G1052" s="132"/>
      <c r="H1052" s="132"/>
      <c r="I1052" s="132"/>
      <c r="J1052" s="132"/>
      <c r="K1052" s="132"/>
      <c r="L1052" s="132"/>
      <c r="M1052" s="132"/>
      <c r="N1052" s="132"/>
      <c r="O1052" s="132"/>
      <c r="P1052" s="132"/>
      <c r="Q1052" s="132"/>
      <c r="R1052" s="132"/>
      <c r="S1052" s="132"/>
      <c r="T1052" s="132"/>
      <c r="U1052" s="132"/>
      <c r="V1052" s="132"/>
      <c r="W1052" s="544"/>
      <c r="X1052" s="131"/>
    </row>
    <row r="1053" spans="1:26">
      <c r="A1053" s="126"/>
      <c r="B1053" s="134" t="s">
        <v>207</v>
      </c>
      <c r="C1053" s="527">
        <f>'27. rMCZ specific costs'!R161</f>
        <v>2.3544000000000002E-2</v>
      </c>
      <c r="D1053" s="527">
        <v>0</v>
      </c>
      <c r="E1053" s="527">
        <v>0</v>
      </c>
      <c r="F1053" s="527">
        <v>0</v>
      </c>
      <c r="G1053" s="527">
        <v>0</v>
      </c>
      <c r="H1053" s="527">
        <v>0</v>
      </c>
      <c r="I1053" s="527">
        <v>0</v>
      </c>
      <c r="J1053" s="527">
        <v>0</v>
      </c>
      <c r="K1053" s="527">
        <v>0</v>
      </c>
      <c r="L1053" s="527">
        <v>0</v>
      </c>
      <c r="M1053" s="527">
        <v>0</v>
      </c>
      <c r="N1053" s="527">
        <v>0</v>
      </c>
      <c r="O1053" s="527">
        <v>0</v>
      </c>
      <c r="P1053" s="527">
        <v>0</v>
      </c>
      <c r="Q1053" s="527">
        <v>0</v>
      </c>
      <c r="R1053" s="527">
        <v>0</v>
      </c>
      <c r="S1053" s="527">
        <v>0</v>
      </c>
      <c r="T1053" s="527">
        <v>0</v>
      </c>
      <c r="U1053" s="527">
        <v>0</v>
      </c>
      <c r="V1053" s="527">
        <v>0</v>
      </c>
      <c r="W1053" s="543">
        <f>SUM(C1053:V1053)</f>
        <v>2.3544000000000002E-2</v>
      </c>
      <c r="X1053" s="528">
        <f>W1053/20</f>
        <v>1.1772000000000002E-3</v>
      </c>
    </row>
    <row r="1054" spans="1:26">
      <c r="A1054" s="126"/>
      <c r="B1054" s="134" t="s">
        <v>208</v>
      </c>
      <c r="C1054" s="527">
        <f>'27. rMCZ specific costs'!$S$161</f>
        <v>6.0688309999999995E-2</v>
      </c>
      <c r="D1054" s="527">
        <f>'27. rMCZ specific costs'!$S$161</f>
        <v>6.0688309999999995E-2</v>
      </c>
      <c r="E1054" s="527">
        <f>'27. rMCZ specific costs'!$S$161</f>
        <v>6.0688309999999995E-2</v>
      </c>
      <c r="F1054" s="527">
        <f>'27. rMCZ specific costs'!$S$161</f>
        <v>6.0688309999999995E-2</v>
      </c>
      <c r="G1054" s="527">
        <f>'27. rMCZ specific costs'!$S$161</f>
        <v>6.0688309999999995E-2</v>
      </c>
      <c r="H1054" s="527">
        <f>'27. rMCZ specific costs'!$S$161</f>
        <v>6.0688309999999995E-2</v>
      </c>
      <c r="I1054" s="527">
        <f>'27. rMCZ specific costs'!$S$161</f>
        <v>6.0688309999999995E-2</v>
      </c>
      <c r="J1054" s="527">
        <f>'27. rMCZ specific costs'!$S$161</f>
        <v>6.0688309999999995E-2</v>
      </c>
      <c r="K1054" s="527">
        <f>'27. rMCZ specific costs'!$S$161</f>
        <v>6.0688309999999995E-2</v>
      </c>
      <c r="L1054" s="527">
        <f>'27. rMCZ specific costs'!$S$161</f>
        <v>6.0688309999999995E-2</v>
      </c>
      <c r="M1054" s="527">
        <f>'27. rMCZ specific costs'!$S$161</f>
        <v>6.0688309999999995E-2</v>
      </c>
      <c r="N1054" s="527">
        <f>'27. rMCZ specific costs'!$S$161</f>
        <v>6.0688309999999995E-2</v>
      </c>
      <c r="O1054" s="527">
        <f>'27. rMCZ specific costs'!$S$161</f>
        <v>6.0688309999999995E-2</v>
      </c>
      <c r="P1054" s="527">
        <f>'27. rMCZ specific costs'!$S$161</f>
        <v>6.0688309999999995E-2</v>
      </c>
      <c r="Q1054" s="527">
        <f>'27. rMCZ specific costs'!$S$161</f>
        <v>6.0688309999999995E-2</v>
      </c>
      <c r="R1054" s="527">
        <f>'27. rMCZ specific costs'!$S$161</f>
        <v>6.0688309999999995E-2</v>
      </c>
      <c r="S1054" s="527">
        <f>'27. rMCZ specific costs'!$S$161</f>
        <v>6.0688309999999995E-2</v>
      </c>
      <c r="T1054" s="527">
        <f>'27. rMCZ specific costs'!$S$161</f>
        <v>6.0688309999999995E-2</v>
      </c>
      <c r="U1054" s="527">
        <f>'27. rMCZ specific costs'!$S$161</f>
        <v>6.0688309999999995E-2</v>
      </c>
      <c r="V1054" s="527">
        <f>'27. rMCZ specific costs'!$S$161</f>
        <v>6.0688309999999995E-2</v>
      </c>
      <c r="W1054" s="543">
        <f>SUM(C1054:V1054)</f>
        <v>1.2137661999999996</v>
      </c>
      <c r="X1054" s="528">
        <f>W1054/20</f>
        <v>6.0688309999999981E-2</v>
      </c>
    </row>
    <row r="1055" spans="1:26" s="55" customFormat="1">
      <c r="A1055" s="126"/>
      <c r="B1055" s="567" t="s">
        <v>144</v>
      </c>
      <c r="C1055" s="549">
        <f t="shared" ref="C1055:X1055" si="298">SUM(C1053:C1054)</f>
        <v>8.4232310000000005E-2</v>
      </c>
      <c r="D1055" s="549">
        <f t="shared" si="298"/>
        <v>6.0688309999999995E-2</v>
      </c>
      <c r="E1055" s="549">
        <f t="shared" si="298"/>
        <v>6.0688309999999995E-2</v>
      </c>
      <c r="F1055" s="549">
        <f t="shared" si="298"/>
        <v>6.0688309999999995E-2</v>
      </c>
      <c r="G1055" s="549">
        <f t="shared" si="298"/>
        <v>6.0688309999999995E-2</v>
      </c>
      <c r="H1055" s="549">
        <f t="shared" si="298"/>
        <v>6.0688309999999995E-2</v>
      </c>
      <c r="I1055" s="549">
        <f t="shared" si="298"/>
        <v>6.0688309999999995E-2</v>
      </c>
      <c r="J1055" s="549">
        <f t="shared" si="298"/>
        <v>6.0688309999999995E-2</v>
      </c>
      <c r="K1055" s="549">
        <f t="shared" si="298"/>
        <v>6.0688309999999995E-2</v>
      </c>
      <c r="L1055" s="549">
        <f t="shared" si="298"/>
        <v>6.0688309999999995E-2</v>
      </c>
      <c r="M1055" s="549">
        <f t="shared" si="298"/>
        <v>6.0688309999999995E-2</v>
      </c>
      <c r="N1055" s="549">
        <f t="shared" si="298"/>
        <v>6.0688309999999995E-2</v>
      </c>
      <c r="O1055" s="549">
        <f t="shared" si="298"/>
        <v>6.0688309999999995E-2</v>
      </c>
      <c r="P1055" s="549">
        <f t="shared" si="298"/>
        <v>6.0688309999999995E-2</v>
      </c>
      <c r="Q1055" s="549">
        <f t="shared" si="298"/>
        <v>6.0688309999999995E-2</v>
      </c>
      <c r="R1055" s="549">
        <f t="shared" si="298"/>
        <v>6.0688309999999995E-2</v>
      </c>
      <c r="S1055" s="549">
        <f t="shared" si="298"/>
        <v>6.0688309999999995E-2</v>
      </c>
      <c r="T1055" s="549">
        <f t="shared" si="298"/>
        <v>6.0688309999999995E-2</v>
      </c>
      <c r="U1055" s="549">
        <f t="shared" si="298"/>
        <v>6.0688309999999995E-2</v>
      </c>
      <c r="V1055" s="549">
        <f t="shared" si="298"/>
        <v>6.0688309999999995E-2</v>
      </c>
      <c r="W1055" s="544">
        <f t="shared" si="298"/>
        <v>1.2373101999999996</v>
      </c>
      <c r="X1055" s="131">
        <f t="shared" si="298"/>
        <v>6.1865509999999985E-2</v>
      </c>
      <c r="Z1055" s="112"/>
    </row>
    <row r="1056" spans="1:26">
      <c r="A1056" s="129"/>
      <c r="B1056" s="472" t="s">
        <v>146</v>
      </c>
      <c r="C1056" s="530">
        <v>0.96618357487922713</v>
      </c>
      <c r="D1056" s="530">
        <v>0.93351070036640305</v>
      </c>
      <c r="E1056" s="530">
        <v>0.90194270566802237</v>
      </c>
      <c r="F1056" s="530">
        <v>0.87144222769857238</v>
      </c>
      <c r="G1056" s="530">
        <v>0.84197316685852419</v>
      </c>
      <c r="H1056" s="530">
        <v>0.81350064430775282</v>
      </c>
      <c r="I1056" s="530">
        <v>0.78599096068381913</v>
      </c>
      <c r="J1056" s="530">
        <v>0.75941155621625056</v>
      </c>
      <c r="K1056" s="530">
        <v>0.73373097218961414</v>
      </c>
      <c r="L1056" s="530">
        <v>0.70891881370977217</v>
      </c>
      <c r="M1056" s="530">
        <v>0.68494571372924851</v>
      </c>
      <c r="N1056" s="530">
        <v>0.66178329828912896</v>
      </c>
      <c r="O1056" s="530">
        <v>0.63940415293635666</v>
      </c>
      <c r="P1056" s="530">
        <v>0.61778179027667302</v>
      </c>
      <c r="Q1056" s="530">
        <v>0.59689061862480497</v>
      </c>
      <c r="R1056" s="530">
        <v>0.57670591171478747</v>
      </c>
      <c r="S1056" s="530">
        <v>0.55720377943457733</v>
      </c>
      <c r="T1056" s="530">
        <v>0.53836113955031628</v>
      </c>
      <c r="U1056" s="530">
        <v>0.52015569038677911</v>
      </c>
      <c r="V1056" s="530">
        <v>0.50256588443167061</v>
      </c>
      <c r="W1056" s="543"/>
      <c r="X1056" s="531"/>
    </row>
    <row r="1057" spans="1:26">
      <c r="A1057" s="135"/>
      <c r="B1057" s="568" t="s">
        <v>1069</v>
      </c>
      <c r="C1057" s="136">
        <f t="shared" ref="C1057:V1057" si="299">C1056*C1055</f>
        <v>8.1383874396135272E-2</v>
      </c>
      <c r="D1057" s="136">
        <f t="shared" si="299"/>
        <v>5.6653186772153377E-2</v>
      </c>
      <c r="E1057" s="136">
        <f t="shared" si="299"/>
        <v>5.4737378523819692E-2</v>
      </c>
      <c r="F1057" s="136">
        <f t="shared" si="299"/>
        <v>5.2886356061661546E-2</v>
      </c>
      <c r="G1057" s="136">
        <f t="shared" si="299"/>
        <v>5.1097928561991836E-2</v>
      </c>
      <c r="H1057" s="136">
        <f t="shared" si="299"/>
        <v>4.9369979286948633E-2</v>
      </c>
      <c r="I1057" s="136">
        <f t="shared" si="299"/>
        <v>4.7700463079177427E-2</v>
      </c>
      <c r="J1057" s="136">
        <f t="shared" si="299"/>
        <v>4.6087403941234235E-2</v>
      </c>
      <c r="K1057" s="136">
        <f t="shared" si="299"/>
        <v>4.452889269684468E-2</v>
      </c>
      <c r="L1057" s="136">
        <f t="shared" si="299"/>
        <v>4.3023084731250903E-2</v>
      </c>
      <c r="M1057" s="136">
        <f t="shared" si="299"/>
        <v>4.1568197807971885E-2</v>
      </c>
      <c r="N1057" s="136">
        <f t="shared" si="299"/>
        <v>4.0162509959393126E-2</v>
      </c>
      <c r="O1057" s="136">
        <f t="shared" si="299"/>
        <v>3.8804357448689021E-2</v>
      </c>
      <c r="P1057" s="136">
        <f t="shared" si="299"/>
        <v>3.7492132800665712E-2</v>
      </c>
      <c r="Q1057" s="136">
        <f t="shared" si="299"/>
        <v>3.6224282899193938E-2</v>
      </c>
      <c r="R1057" s="136">
        <f t="shared" si="299"/>
        <v>3.4999307148979648E-2</v>
      </c>
      <c r="S1057" s="136">
        <f t="shared" si="299"/>
        <v>3.3815755699497248E-2</v>
      </c>
      <c r="T1057" s="136">
        <f t="shared" si="299"/>
        <v>3.2672227728982851E-2</v>
      </c>
      <c r="U1057" s="136">
        <f t="shared" si="299"/>
        <v>3.156736978645687E-2</v>
      </c>
      <c r="V1057" s="136">
        <f t="shared" si="299"/>
        <v>3.0499874189813397E-2</v>
      </c>
      <c r="W1057" s="564">
        <f>SUM(C1057:V1057)</f>
        <v>0.88527456352086109</v>
      </c>
      <c r="X1057" s="137"/>
    </row>
    <row r="1058" spans="1:26">
      <c r="A1058" s="129" t="s">
        <v>386</v>
      </c>
      <c r="B1058" s="138"/>
      <c r="C1058" s="132"/>
      <c r="D1058" s="132"/>
      <c r="E1058" s="132"/>
      <c r="F1058" s="132"/>
      <c r="G1058" s="132"/>
      <c r="H1058" s="132"/>
      <c r="I1058" s="132"/>
      <c r="J1058" s="132"/>
      <c r="K1058" s="132"/>
      <c r="L1058" s="132"/>
      <c r="M1058" s="132"/>
      <c r="N1058" s="132"/>
      <c r="O1058" s="132"/>
      <c r="P1058" s="132"/>
      <c r="Q1058" s="132"/>
      <c r="R1058" s="132"/>
      <c r="S1058" s="132"/>
      <c r="T1058" s="132"/>
      <c r="U1058" s="132"/>
      <c r="V1058" s="132"/>
      <c r="W1058" s="544"/>
      <c r="X1058" s="131"/>
    </row>
    <row r="1059" spans="1:26" ht="35.25" customHeight="1">
      <c r="A1059" s="71" t="s">
        <v>1084</v>
      </c>
      <c r="B1059" s="138"/>
      <c r="C1059" s="132"/>
      <c r="D1059" s="132"/>
      <c r="E1059" s="132"/>
      <c r="F1059" s="132"/>
      <c r="G1059" s="132"/>
      <c r="H1059" s="132"/>
      <c r="I1059" s="132"/>
      <c r="J1059" s="132"/>
      <c r="K1059" s="132"/>
      <c r="L1059" s="132"/>
      <c r="M1059" s="132"/>
      <c r="N1059" s="132"/>
      <c r="O1059" s="132"/>
      <c r="P1059" s="132"/>
      <c r="Q1059" s="132"/>
      <c r="R1059" s="132"/>
      <c r="S1059" s="132"/>
      <c r="T1059" s="132"/>
      <c r="U1059" s="132"/>
      <c r="V1059" s="132"/>
      <c r="W1059" s="544"/>
      <c r="X1059" s="131"/>
    </row>
    <row r="1060" spans="1:26">
      <c r="A1060" s="126"/>
      <c r="B1060" s="134" t="s">
        <v>207</v>
      </c>
      <c r="C1060" s="527">
        <f>'27. rMCZ specific costs'!R162</f>
        <v>3.8208499999999999E-2</v>
      </c>
      <c r="D1060" s="527">
        <v>0</v>
      </c>
      <c r="E1060" s="527">
        <v>0</v>
      </c>
      <c r="F1060" s="527">
        <v>0</v>
      </c>
      <c r="G1060" s="527">
        <v>0</v>
      </c>
      <c r="H1060" s="527">
        <v>0</v>
      </c>
      <c r="I1060" s="527">
        <v>0</v>
      </c>
      <c r="J1060" s="527">
        <v>0</v>
      </c>
      <c r="K1060" s="527">
        <v>0</v>
      </c>
      <c r="L1060" s="527">
        <v>0</v>
      </c>
      <c r="M1060" s="527">
        <v>0</v>
      </c>
      <c r="N1060" s="527">
        <v>0</v>
      </c>
      <c r="O1060" s="527">
        <v>0</v>
      </c>
      <c r="P1060" s="527">
        <v>0</v>
      </c>
      <c r="Q1060" s="527">
        <v>0</v>
      </c>
      <c r="R1060" s="527">
        <v>0</v>
      </c>
      <c r="S1060" s="527">
        <v>0</v>
      </c>
      <c r="T1060" s="527">
        <v>0</v>
      </c>
      <c r="U1060" s="527">
        <v>0</v>
      </c>
      <c r="V1060" s="527">
        <v>0</v>
      </c>
      <c r="W1060" s="543">
        <f>SUM(C1060:V1060)</f>
        <v>3.8208499999999999E-2</v>
      </c>
      <c r="X1060" s="528">
        <f>W1060/20</f>
        <v>1.9104249999999999E-3</v>
      </c>
    </row>
    <row r="1061" spans="1:26">
      <c r="A1061" s="126"/>
      <c r="B1061" s="134" t="s">
        <v>208</v>
      </c>
      <c r="C1061" s="527">
        <f>'27. rMCZ specific costs'!$S$162</f>
        <v>6.0688309999999995E-2</v>
      </c>
      <c r="D1061" s="527">
        <f>'27. rMCZ specific costs'!$S$162</f>
        <v>6.0688309999999995E-2</v>
      </c>
      <c r="E1061" s="527">
        <f>'27. rMCZ specific costs'!$S$162</f>
        <v>6.0688309999999995E-2</v>
      </c>
      <c r="F1061" s="527">
        <f>'27. rMCZ specific costs'!$S$162</f>
        <v>6.0688309999999995E-2</v>
      </c>
      <c r="G1061" s="527">
        <f>'27. rMCZ specific costs'!$S$162</f>
        <v>6.0688309999999995E-2</v>
      </c>
      <c r="H1061" s="527">
        <f>'27. rMCZ specific costs'!$S$162</f>
        <v>6.0688309999999995E-2</v>
      </c>
      <c r="I1061" s="527">
        <f>'27. rMCZ specific costs'!$S$162</f>
        <v>6.0688309999999995E-2</v>
      </c>
      <c r="J1061" s="527">
        <f>'27. rMCZ specific costs'!$S$162</f>
        <v>6.0688309999999995E-2</v>
      </c>
      <c r="K1061" s="527">
        <f>'27. rMCZ specific costs'!$S$162</f>
        <v>6.0688309999999995E-2</v>
      </c>
      <c r="L1061" s="527">
        <f>'27. rMCZ specific costs'!$S$162</f>
        <v>6.0688309999999995E-2</v>
      </c>
      <c r="M1061" s="527">
        <f>'27. rMCZ specific costs'!$S$162</f>
        <v>6.0688309999999995E-2</v>
      </c>
      <c r="N1061" s="527">
        <f>'27. rMCZ specific costs'!$S$162</f>
        <v>6.0688309999999995E-2</v>
      </c>
      <c r="O1061" s="527">
        <f>'27. rMCZ specific costs'!$S$162</f>
        <v>6.0688309999999995E-2</v>
      </c>
      <c r="P1061" s="527">
        <f>'27. rMCZ specific costs'!$S$162</f>
        <v>6.0688309999999995E-2</v>
      </c>
      <c r="Q1061" s="527">
        <f>'27. rMCZ specific costs'!$S$162</f>
        <v>6.0688309999999995E-2</v>
      </c>
      <c r="R1061" s="527">
        <f>'27. rMCZ specific costs'!$S$162</f>
        <v>6.0688309999999995E-2</v>
      </c>
      <c r="S1061" s="527">
        <f>'27. rMCZ specific costs'!$S$162</f>
        <v>6.0688309999999995E-2</v>
      </c>
      <c r="T1061" s="527">
        <f>'27. rMCZ specific costs'!$S$162</f>
        <v>6.0688309999999995E-2</v>
      </c>
      <c r="U1061" s="527">
        <f>'27. rMCZ specific costs'!$S$162</f>
        <v>6.0688309999999995E-2</v>
      </c>
      <c r="V1061" s="527">
        <f>'27. rMCZ specific costs'!$S$162</f>
        <v>6.0688309999999995E-2</v>
      </c>
      <c r="W1061" s="543">
        <f>SUM(C1061:V1061)</f>
        <v>1.2137661999999996</v>
      </c>
      <c r="X1061" s="528">
        <f>W1061/20</f>
        <v>6.0688309999999981E-2</v>
      </c>
    </row>
    <row r="1062" spans="1:26" s="55" customFormat="1">
      <c r="A1062" s="126"/>
      <c r="B1062" s="567" t="s">
        <v>144</v>
      </c>
      <c r="C1062" s="549">
        <f t="shared" ref="C1062:X1062" si="300">SUM(C1060:C1061)</f>
        <v>9.8896810000000002E-2</v>
      </c>
      <c r="D1062" s="549">
        <f t="shared" si="300"/>
        <v>6.0688309999999995E-2</v>
      </c>
      <c r="E1062" s="549">
        <f t="shared" si="300"/>
        <v>6.0688309999999995E-2</v>
      </c>
      <c r="F1062" s="549">
        <f t="shared" si="300"/>
        <v>6.0688309999999995E-2</v>
      </c>
      <c r="G1062" s="549">
        <f t="shared" si="300"/>
        <v>6.0688309999999995E-2</v>
      </c>
      <c r="H1062" s="549">
        <f t="shared" si="300"/>
        <v>6.0688309999999995E-2</v>
      </c>
      <c r="I1062" s="549">
        <f t="shared" si="300"/>
        <v>6.0688309999999995E-2</v>
      </c>
      <c r="J1062" s="549">
        <f t="shared" si="300"/>
        <v>6.0688309999999995E-2</v>
      </c>
      <c r="K1062" s="549">
        <f t="shared" si="300"/>
        <v>6.0688309999999995E-2</v>
      </c>
      <c r="L1062" s="549">
        <f t="shared" si="300"/>
        <v>6.0688309999999995E-2</v>
      </c>
      <c r="M1062" s="549">
        <f t="shared" si="300"/>
        <v>6.0688309999999995E-2</v>
      </c>
      <c r="N1062" s="549">
        <f t="shared" si="300"/>
        <v>6.0688309999999995E-2</v>
      </c>
      <c r="O1062" s="549">
        <f t="shared" si="300"/>
        <v>6.0688309999999995E-2</v>
      </c>
      <c r="P1062" s="549">
        <f t="shared" si="300"/>
        <v>6.0688309999999995E-2</v>
      </c>
      <c r="Q1062" s="549">
        <f t="shared" si="300"/>
        <v>6.0688309999999995E-2</v>
      </c>
      <c r="R1062" s="549">
        <f t="shared" si="300"/>
        <v>6.0688309999999995E-2</v>
      </c>
      <c r="S1062" s="549">
        <f t="shared" si="300"/>
        <v>6.0688309999999995E-2</v>
      </c>
      <c r="T1062" s="549">
        <f t="shared" si="300"/>
        <v>6.0688309999999995E-2</v>
      </c>
      <c r="U1062" s="549">
        <f t="shared" si="300"/>
        <v>6.0688309999999995E-2</v>
      </c>
      <c r="V1062" s="549">
        <f t="shared" si="300"/>
        <v>6.0688309999999995E-2</v>
      </c>
      <c r="W1062" s="544">
        <f t="shared" si="300"/>
        <v>1.2519746999999997</v>
      </c>
      <c r="X1062" s="131">
        <f t="shared" si="300"/>
        <v>6.2598734999999975E-2</v>
      </c>
      <c r="Z1062" s="112"/>
    </row>
    <row r="1063" spans="1:26">
      <c r="A1063" s="129"/>
      <c r="B1063" s="472" t="s">
        <v>146</v>
      </c>
      <c r="C1063" s="530">
        <v>0.96618357487922713</v>
      </c>
      <c r="D1063" s="530">
        <v>0.93351070036640305</v>
      </c>
      <c r="E1063" s="530">
        <v>0.90194270566802237</v>
      </c>
      <c r="F1063" s="530">
        <v>0.87144222769857238</v>
      </c>
      <c r="G1063" s="530">
        <v>0.84197316685852419</v>
      </c>
      <c r="H1063" s="530">
        <v>0.81350064430775282</v>
      </c>
      <c r="I1063" s="530">
        <v>0.78599096068381913</v>
      </c>
      <c r="J1063" s="530">
        <v>0.75941155621625056</v>
      </c>
      <c r="K1063" s="530">
        <v>0.73373097218961414</v>
      </c>
      <c r="L1063" s="530">
        <v>0.70891881370977217</v>
      </c>
      <c r="M1063" s="530">
        <v>0.68494571372924851</v>
      </c>
      <c r="N1063" s="530">
        <v>0.66178329828912896</v>
      </c>
      <c r="O1063" s="530">
        <v>0.63940415293635666</v>
      </c>
      <c r="P1063" s="530">
        <v>0.61778179027667302</v>
      </c>
      <c r="Q1063" s="530">
        <v>0.59689061862480497</v>
      </c>
      <c r="R1063" s="530">
        <v>0.57670591171478747</v>
      </c>
      <c r="S1063" s="530">
        <v>0.55720377943457733</v>
      </c>
      <c r="T1063" s="530">
        <v>0.53836113955031628</v>
      </c>
      <c r="U1063" s="530">
        <v>0.52015569038677911</v>
      </c>
      <c r="V1063" s="530">
        <v>0.50256588443167061</v>
      </c>
      <c r="W1063" s="543"/>
      <c r="X1063" s="531"/>
    </row>
    <row r="1064" spans="1:26">
      <c r="A1064" s="135"/>
      <c r="B1064" s="568" t="s">
        <v>1069</v>
      </c>
      <c r="C1064" s="136">
        <f t="shared" ref="C1064:V1064" si="301">C1063*C1062</f>
        <v>9.5552473429951698E-2</v>
      </c>
      <c r="D1064" s="136">
        <f t="shared" si="301"/>
        <v>5.6653186772153377E-2</v>
      </c>
      <c r="E1064" s="136">
        <f t="shared" si="301"/>
        <v>5.4737378523819692E-2</v>
      </c>
      <c r="F1064" s="136">
        <f t="shared" si="301"/>
        <v>5.2886356061661546E-2</v>
      </c>
      <c r="G1064" s="136">
        <f t="shared" si="301"/>
        <v>5.1097928561991836E-2</v>
      </c>
      <c r="H1064" s="136">
        <f t="shared" si="301"/>
        <v>4.9369979286948633E-2</v>
      </c>
      <c r="I1064" s="136">
        <f t="shared" si="301"/>
        <v>4.7700463079177427E-2</v>
      </c>
      <c r="J1064" s="136">
        <f t="shared" si="301"/>
        <v>4.6087403941234235E-2</v>
      </c>
      <c r="K1064" s="136">
        <f t="shared" si="301"/>
        <v>4.452889269684468E-2</v>
      </c>
      <c r="L1064" s="136">
        <f t="shared" si="301"/>
        <v>4.3023084731250903E-2</v>
      </c>
      <c r="M1064" s="136">
        <f t="shared" si="301"/>
        <v>4.1568197807971885E-2</v>
      </c>
      <c r="N1064" s="136">
        <f t="shared" si="301"/>
        <v>4.0162509959393126E-2</v>
      </c>
      <c r="O1064" s="136">
        <f t="shared" si="301"/>
        <v>3.8804357448689021E-2</v>
      </c>
      <c r="P1064" s="136">
        <f t="shared" si="301"/>
        <v>3.7492132800665712E-2</v>
      </c>
      <c r="Q1064" s="136">
        <f t="shared" si="301"/>
        <v>3.6224282899193938E-2</v>
      </c>
      <c r="R1064" s="136">
        <f t="shared" si="301"/>
        <v>3.4999307148979648E-2</v>
      </c>
      <c r="S1064" s="136">
        <f t="shared" si="301"/>
        <v>3.3815755699497248E-2</v>
      </c>
      <c r="T1064" s="136">
        <f t="shared" si="301"/>
        <v>3.2672227728982851E-2</v>
      </c>
      <c r="U1064" s="136">
        <f t="shared" si="301"/>
        <v>3.156736978645687E-2</v>
      </c>
      <c r="V1064" s="136">
        <f t="shared" si="301"/>
        <v>3.0499874189813397E-2</v>
      </c>
      <c r="W1064" s="564">
        <f>SUM(C1064:V1064)</f>
        <v>0.8994431625546776</v>
      </c>
      <c r="X1064" s="137"/>
    </row>
    <row r="1065" spans="1:26">
      <c r="A1065" s="129" t="s">
        <v>386</v>
      </c>
      <c r="B1065" s="138"/>
      <c r="C1065" s="132"/>
      <c r="D1065" s="132"/>
      <c r="E1065" s="132"/>
      <c r="F1065" s="132"/>
      <c r="G1065" s="132"/>
      <c r="H1065" s="132"/>
      <c r="I1065" s="132"/>
      <c r="J1065" s="132"/>
      <c r="K1065" s="132"/>
      <c r="L1065" s="132"/>
      <c r="M1065" s="132"/>
      <c r="N1065" s="132"/>
      <c r="O1065" s="132"/>
      <c r="P1065" s="132"/>
      <c r="Q1065" s="132"/>
      <c r="R1065" s="132"/>
      <c r="S1065" s="132"/>
      <c r="T1065" s="132"/>
      <c r="U1065" s="132"/>
      <c r="V1065" s="132"/>
      <c r="W1065" s="544"/>
      <c r="X1065" s="131"/>
    </row>
    <row r="1066" spans="1:26" ht="33" customHeight="1">
      <c r="A1066" s="71" t="s">
        <v>701</v>
      </c>
      <c r="B1066" s="138"/>
      <c r="C1066" s="132"/>
      <c r="D1066" s="132"/>
      <c r="E1066" s="132"/>
      <c r="F1066" s="132"/>
      <c r="G1066" s="132"/>
      <c r="H1066" s="132"/>
      <c r="I1066" s="132"/>
      <c r="J1066" s="132"/>
      <c r="K1066" s="132"/>
      <c r="L1066" s="132"/>
      <c r="M1066" s="132"/>
      <c r="N1066" s="132"/>
      <c r="O1066" s="132"/>
      <c r="P1066" s="132"/>
      <c r="Q1066" s="132"/>
      <c r="R1066" s="132"/>
      <c r="S1066" s="132"/>
      <c r="T1066" s="132"/>
      <c r="U1066" s="132"/>
      <c r="V1066" s="132"/>
      <c r="W1066" s="544"/>
      <c r="X1066" s="131"/>
    </row>
    <row r="1067" spans="1:26">
      <c r="A1067" s="126"/>
      <c r="B1067" s="134" t="s">
        <v>207</v>
      </c>
      <c r="C1067" s="527">
        <f>'27. rMCZ specific costs'!R163</f>
        <v>3.3534000000000001E-2</v>
      </c>
      <c r="D1067" s="527">
        <v>0</v>
      </c>
      <c r="E1067" s="527">
        <v>0</v>
      </c>
      <c r="F1067" s="527">
        <v>0</v>
      </c>
      <c r="G1067" s="527">
        <v>0</v>
      </c>
      <c r="H1067" s="527">
        <v>0</v>
      </c>
      <c r="I1067" s="527">
        <v>0</v>
      </c>
      <c r="J1067" s="527">
        <v>0</v>
      </c>
      <c r="K1067" s="527">
        <v>0</v>
      </c>
      <c r="L1067" s="527">
        <v>0</v>
      </c>
      <c r="M1067" s="527">
        <v>0</v>
      </c>
      <c r="N1067" s="527">
        <v>0</v>
      </c>
      <c r="O1067" s="527">
        <v>0</v>
      </c>
      <c r="P1067" s="527">
        <v>0</v>
      </c>
      <c r="Q1067" s="527">
        <v>0</v>
      </c>
      <c r="R1067" s="527">
        <v>0</v>
      </c>
      <c r="S1067" s="527">
        <v>0</v>
      </c>
      <c r="T1067" s="527">
        <v>0</v>
      </c>
      <c r="U1067" s="527">
        <v>0</v>
      </c>
      <c r="V1067" s="527">
        <v>0</v>
      </c>
      <c r="W1067" s="543">
        <f>SUM(C1067:V1067)</f>
        <v>3.3534000000000001E-2</v>
      </c>
      <c r="X1067" s="528">
        <f>W1067/20</f>
        <v>1.6767000000000002E-3</v>
      </c>
    </row>
    <row r="1068" spans="1:26">
      <c r="A1068" s="126"/>
      <c r="B1068" s="134" t="s">
        <v>208</v>
      </c>
      <c r="C1068" s="527">
        <f>'27. rMCZ specific costs'!$S$163</f>
        <v>2.2188310000000003E-2</v>
      </c>
      <c r="D1068" s="527">
        <f>'27. rMCZ specific costs'!$S$163</f>
        <v>2.2188310000000003E-2</v>
      </c>
      <c r="E1068" s="527">
        <f>'27. rMCZ specific costs'!$S$163</f>
        <v>2.2188310000000003E-2</v>
      </c>
      <c r="F1068" s="527">
        <f>'27. rMCZ specific costs'!$S$163</f>
        <v>2.2188310000000003E-2</v>
      </c>
      <c r="G1068" s="527">
        <f>'27. rMCZ specific costs'!$S$163</f>
        <v>2.2188310000000003E-2</v>
      </c>
      <c r="H1068" s="527">
        <f>'27. rMCZ specific costs'!$S$163</f>
        <v>2.2188310000000003E-2</v>
      </c>
      <c r="I1068" s="527">
        <f>'27. rMCZ specific costs'!$S$163</f>
        <v>2.2188310000000003E-2</v>
      </c>
      <c r="J1068" s="527">
        <f>'27. rMCZ specific costs'!$S$163</f>
        <v>2.2188310000000003E-2</v>
      </c>
      <c r="K1068" s="527">
        <f>'27. rMCZ specific costs'!$S$163</f>
        <v>2.2188310000000003E-2</v>
      </c>
      <c r="L1068" s="527">
        <f>'27. rMCZ specific costs'!$S$163</f>
        <v>2.2188310000000003E-2</v>
      </c>
      <c r="M1068" s="527">
        <f>'27. rMCZ specific costs'!$S$163</f>
        <v>2.2188310000000003E-2</v>
      </c>
      <c r="N1068" s="527">
        <f>'27. rMCZ specific costs'!$S$163</f>
        <v>2.2188310000000003E-2</v>
      </c>
      <c r="O1068" s="527">
        <f>'27. rMCZ specific costs'!$S$163</f>
        <v>2.2188310000000003E-2</v>
      </c>
      <c r="P1068" s="527">
        <f>'27. rMCZ specific costs'!$S$163</f>
        <v>2.2188310000000003E-2</v>
      </c>
      <c r="Q1068" s="527">
        <f>'27. rMCZ specific costs'!$S$163</f>
        <v>2.2188310000000003E-2</v>
      </c>
      <c r="R1068" s="527">
        <f>'27. rMCZ specific costs'!$S$163</f>
        <v>2.2188310000000003E-2</v>
      </c>
      <c r="S1068" s="527">
        <f>'27. rMCZ specific costs'!$S$163</f>
        <v>2.2188310000000003E-2</v>
      </c>
      <c r="T1068" s="527">
        <f>'27. rMCZ specific costs'!$S$163</f>
        <v>2.2188310000000003E-2</v>
      </c>
      <c r="U1068" s="527">
        <f>'27. rMCZ specific costs'!$S$163</f>
        <v>2.2188310000000003E-2</v>
      </c>
      <c r="V1068" s="527">
        <f>'27. rMCZ specific costs'!$S$163</f>
        <v>2.2188310000000003E-2</v>
      </c>
      <c r="W1068" s="543">
        <f>SUM(C1068:V1068)</f>
        <v>0.44376619999999989</v>
      </c>
      <c r="X1068" s="528">
        <f>W1068/20</f>
        <v>2.2188309999999996E-2</v>
      </c>
    </row>
    <row r="1069" spans="1:26" s="55" customFormat="1">
      <c r="A1069" s="126"/>
      <c r="B1069" s="567" t="s">
        <v>144</v>
      </c>
      <c r="C1069" s="549">
        <f t="shared" ref="C1069:X1069" si="302">SUM(C1067:C1068)</f>
        <v>5.5722310000000004E-2</v>
      </c>
      <c r="D1069" s="549">
        <f t="shared" si="302"/>
        <v>2.2188310000000003E-2</v>
      </c>
      <c r="E1069" s="549">
        <f t="shared" si="302"/>
        <v>2.2188310000000003E-2</v>
      </c>
      <c r="F1069" s="549">
        <f t="shared" si="302"/>
        <v>2.2188310000000003E-2</v>
      </c>
      <c r="G1069" s="549">
        <f t="shared" si="302"/>
        <v>2.2188310000000003E-2</v>
      </c>
      <c r="H1069" s="549">
        <f t="shared" si="302"/>
        <v>2.2188310000000003E-2</v>
      </c>
      <c r="I1069" s="549">
        <f t="shared" si="302"/>
        <v>2.2188310000000003E-2</v>
      </c>
      <c r="J1069" s="549">
        <f t="shared" si="302"/>
        <v>2.2188310000000003E-2</v>
      </c>
      <c r="K1069" s="549">
        <f t="shared" si="302"/>
        <v>2.2188310000000003E-2</v>
      </c>
      <c r="L1069" s="549">
        <f t="shared" si="302"/>
        <v>2.2188310000000003E-2</v>
      </c>
      <c r="M1069" s="549">
        <f t="shared" si="302"/>
        <v>2.2188310000000003E-2</v>
      </c>
      <c r="N1069" s="549">
        <f t="shared" si="302"/>
        <v>2.2188310000000003E-2</v>
      </c>
      <c r="O1069" s="549">
        <f t="shared" si="302"/>
        <v>2.2188310000000003E-2</v>
      </c>
      <c r="P1069" s="549">
        <f t="shared" si="302"/>
        <v>2.2188310000000003E-2</v>
      </c>
      <c r="Q1069" s="549">
        <f t="shared" si="302"/>
        <v>2.2188310000000003E-2</v>
      </c>
      <c r="R1069" s="549">
        <f t="shared" si="302"/>
        <v>2.2188310000000003E-2</v>
      </c>
      <c r="S1069" s="549">
        <f t="shared" si="302"/>
        <v>2.2188310000000003E-2</v>
      </c>
      <c r="T1069" s="549">
        <f t="shared" si="302"/>
        <v>2.2188310000000003E-2</v>
      </c>
      <c r="U1069" s="549">
        <f t="shared" si="302"/>
        <v>2.2188310000000003E-2</v>
      </c>
      <c r="V1069" s="549">
        <f t="shared" si="302"/>
        <v>2.2188310000000003E-2</v>
      </c>
      <c r="W1069" s="544">
        <f t="shared" si="302"/>
        <v>0.4773001999999999</v>
      </c>
      <c r="X1069" s="131">
        <f t="shared" si="302"/>
        <v>2.3865009999999996E-2</v>
      </c>
      <c r="Z1069" s="112"/>
    </row>
    <row r="1070" spans="1:26">
      <c r="A1070" s="129"/>
      <c r="B1070" s="472" t="s">
        <v>146</v>
      </c>
      <c r="C1070" s="530">
        <v>0.96618357487922713</v>
      </c>
      <c r="D1070" s="530">
        <v>0.93351070036640305</v>
      </c>
      <c r="E1070" s="530">
        <v>0.90194270566802237</v>
      </c>
      <c r="F1070" s="530">
        <v>0.87144222769857238</v>
      </c>
      <c r="G1070" s="530">
        <v>0.84197316685852419</v>
      </c>
      <c r="H1070" s="530">
        <v>0.81350064430775282</v>
      </c>
      <c r="I1070" s="530">
        <v>0.78599096068381913</v>
      </c>
      <c r="J1070" s="530">
        <v>0.75941155621625056</v>
      </c>
      <c r="K1070" s="530">
        <v>0.73373097218961414</v>
      </c>
      <c r="L1070" s="530">
        <v>0.70891881370977217</v>
      </c>
      <c r="M1070" s="530">
        <v>0.68494571372924851</v>
      </c>
      <c r="N1070" s="530">
        <v>0.66178329828912896</v>
      </c>
      <c r="O1070" s="530">
        <v>0.63940415293635666</v>
      </c>
      <c r="P1070" s="530">
        <v>0.61778179027667302</v>
      </c>
      <c r="Q1070" s="530">
        <v>0.59689061862480497</v>
      </c>
      <c r="R1070" s="530">
        <v>0.57670591171478747</v>
      </c>
      <c r="S1070" s="530">
        <v>0.55720377943457733</v>
      </c>
      <c r="T1070" s="530">
        <v>0.53836113955031628</v>
      </c>
      <c r="U1070" s="530">
        <v>0.52015569038677911</v>
      </c>
      <c r="V1070" s="530">
        <v>0.50256588443167061</v>
      </c>
      <c r="W1070" s="543"/>
      <c r="X1070" s="531"/>
    </row>
    <row r="1071" spans="1:26">
      <c r="A1071" s="135"/>
      <c r="B1071" s="568" t="s">
        <v>1069</v>
      </c>
      <c r="C1071" s="136">
        <f t="shared" ref="C1071:V1071" si="303">C1070*C1069</f>
        <v>5.3837980676328508E-2</v>
      </c>
      <c r="D1071" s="136">
        <f t="shared" si="303"/>
        <v>2.0713024808046866E-2</v>
      </c>
      <c r="E1071" s="136">
        <f t="shared" si="303"/>
        <v>2.001258435560084E-2</v>
      </c>
      <c r="F1071" s="136">
        <f t="shared" si="303"/>
        <v>1.9335830295266514E-2</v>
      </c>
      <c r="G1071" s="136">
        <f t="shared" si="303"/>
        <v>1.8681961637938664E-2</v>
      </c>
      <c r="H1071" s="136">
        <f t="shared" si="303"/>
        <v>1.8050204481100156E-2</v>
      </c>
      <c r="I1071" s="136">
        <f t="shared" si="303"/>
        <v>1.7439811092850394E-2</v>
      </c>
      <c r="J1071" s="136">
        <f t="shared" si="303"/>
        <v>1.6850059026908597E-2</v>
      </c>
      <c r="K1071" s="136">
        <f t="shared" si="303"/>
        <v>1.6280250267544538E-2</v>
      </c>
      <c r="L1071" s="136">
        <f t="shared" si="303"/>
        <v>1.5729710403424677E-2</v>
      </c>
      <c r="M1071" s="136">
        <f t="shared" si="303"/>
        <v>1.5197787829395824E-2</v>
      </c>
      <c r="N1071" s="136">
        <f t="shared" si="303"/>
        <v>1.4683852975261666E-2</v>
      </c>
      <c r="O1071" s="136">
        <f t="shared" si="303"/>
        <v>1.4187297560639293E-2</v>
      </c>
      <c r="P1071" s="136">
        <f t="shared" si="303"/>
        <v>1.3707533875013809E-2</v>
      </c>
      <c r="Q1071" s="136">
        <f t="shared" si="303"/>
        <v>1.3243994082138949E-2</v>
      </c>
      <c r="R1071" s="136">
        <f t="shared" si="303"/>
        <v>1.2796129547960337E-2</v>
      </c>
      <c r="S1071" s="136">
        <f t="shared" si="303"/>
        <v>1.2363410191266027E-2</v>
      </c>
      <c r="T1071" s="136">
        <f t="shared" si="303"/>
        <v>1.1945323856295679E-2</v>
      </c>
      <c r="U1071" s="136">
        <f t="shared" si="303"/>
        <v>1.1541375706565877E-2</v>
      </c>
      <c r="V1071" s="136">
        <f t="shared" si="303"/>
        <v>1.1151087639194082E-2</v>
      </c>
      <c r="W1071" s="564">
        <f>SUM(C1071:V1071)</f>
        <v>0.34774921030874129</v>
      </c>
      <c r="X1071" s="137"/>
    </row>
    <row r="1072" spans="1:26" ht="15.75" customHeight="1">
      <c r="A1072" s="129" t="s">
        <v>386</v>
      </c>
      <c r="B1072" s="138"/>
      <c r="C1072" s="132"/>
      <c r="D1072" s="132"/>
      <c r="E1072" s="132"/>
      <c r="F1072" s="132"/>
      <c r="G1072" s="132"/>
      <c r="H1072" s="132"/>
      <c r="I1072" s="132"/>
      <c r="J1072" s="132"/>
      <c r="K1072" s="132"/>
      <c r="L1072" s="132"/>
      <c r="M1072" s="132"/>
      <c r="N1072" s="132"/>
      <c r="O1072" s="132"/>
      <c r="P1072" s="132"/>
      <c r="Q1072" s="132"/>
      <c r="R1072" s="132"/>
      <c r="S1072" s="132"/>
      <c r="T1072" s="132"/>
      <c r="U1072" s="132"/>
      <c r="V1072" s="132"/>
      <c r="W1072" s="544"/>
      <c r="X1072" s="131"/>
    </row>
    <row r="1073" spans="1:26" ht="36.75" customHeight="1">
      <c r="A1073" s="71" t="s">
        <v>852</v>
      </c>
      <c r="B1073" s="138"/>
      <c r="C1073" s="132"/>
      <c r="D1073" s="132"/>
      <c r="E1073" s="132"/>
      <c r="F1073" s="132"/>
      <c r="G1073" s="132"/>
      <c r="H1073" s="132"/>
      <c r="I1073" s="132"/>
      <c r="J1073" s="132"/>
      <c r="K1073" s="132"/>
      <c r="L1073" s="132"/>
      <c r="M1073" s="132"/>
      <c r="N1073" s="132"/>
      <c r="O1073" s="132"/>
      <c r="P1073" s="132"/>
      <c r="Q1073" s="132"/>
      <c r="R1073" s="132"/>
      <c r="S1073" s="132"/>
      <c r="T1073" s="132"/>
      <c r="U1073" s="132"/>
      <c r="V1073" s="132"/>
      <c r="W1073" s="544"/>
      <c r="X1073" s="131"/>
    </row>
    <row r="1074" spans="1:26">
      <c r="A1074" s="126"/>
      <c r="B1074" s="134" t="s">
        <v>207</v>
      </c>
      <c r="C1074" s="527">
        <f>'27. rMCZ specific costs'!R164</f>
        <v>4.8148499999999997E-2</v>
      </c>
      <c r="D1074" s="527">
        <v>0</v>
      </c>
      <c r="E1074" s="527">
        <v>0</v>
      </c>
      <c r="F1074" s="527">
        <v>0</v>
      </c>
      <c r="G1074" s="527">
        <v>0</v>
      </c>
      <c r="H1074" s="527">
        <v>0</v>
      </c>
      <c r="I1074" s="527">
        <v>0</v>
      </c>
      <c r="J1074" s="527">
        <v>0</v>
      </c>
      <c r="K1074" s="527">
        <v>0</v>
      </c>
      <c r="L1074" s="527">
        <v>0</v>
      </c>
      <c r="M1074" s="527">
        <v>0</v>
      </c>
      <c r="N1074" s="527">
        <v>0</v>
      </c>
      <c r="O1074" s="527">
        <v>0</v>
      </c>
      <c r="P1074" s="527">
        <v>0</v>
      </c>
      <c r="Q1074" s="527">
        <v>0</v>
      </c>
      <c r="R1074" s="527">
        <v>0</v>
      </c>
      <c r="S1074" s="527">
        <v>0</v>
      </c>
      <c r="T1074" s="527">
        <v>0</v>
      </c>
      <c r="U1074" s="527">
        <v>0</v>
      </c>
      <c r="V1074" s="527">
        <v>0</v>
      </c>
      <c r="W1074" s="543">
        <f>SUM(C1074:V1074)</f>
        <v>4.8148499999999997E-2</v>
      </c>
      <c r="X1074" s="528">
        <f>W1074/20</f>
        <v>2.4074249999999999E-3</v>
      </c>
    </row>
    <row r="1075" spans="1:26">
      <c r="A1075" s="126"/>
      <c r="B1075" s="134" t="s">
        <v>208</v>
      </c>
      <c r="C1075" s="527">
        <f>'27. rMCZ specific costs'!$S$164</f>
        <v>2.2188310000000003E-2</v>
      </c>
      <c r="D1075" s="527">
        <f>'27. rMCZ specific costs'!$S$164</f>
        <v>2.2188310000000003E-2</v>
      </c>
      <c r="E1075" s="527">
        <f>'27. rMCZ specific costs'!$S$164</f>
        <v>2.2188310000000003E-2</v>
      </c>
      <c r="F1075" s="527">
        <f>'27. rMCZ specific costs'!$S$164</f>
        <v>2.2188310000000003E-2</v>
      </c>
      <c r="G1075" s="527">
        <f>'27. rMCZ specific costs'!$S$164</f>
        <v>2.2188310000000003E-2</v>
      </c>
      <c r="H1075" s="527">
        <f>'27. rMCZ specific costs'!$S$164</f>
        <v>2.2188310000000003E-2</v>
      </c>
      <c r="I1075" s="527">
        <f>'27. rMCZ specific costs'!$S$164</f>
        <v>2.2188310000000003E-2</v>
      </c>
      <c r="J1075" s="527">
        <f>'27. rMCZ specific costs'!$S$164</f>
        <v>2.2188310000000003E-2</v>
      </c>
      <c r="K1075" s="527">
        <f>'27. rMCZ specific costs'!$S$164</f>
        <v>2.2188310000000003E-2</v>
      </c>
      <c r="L1075" s="527">
        <f>'27. rMCZ specific costs'!$S$164</f>
        <v>2.2188310000000003E-2</v>
      </c>
      <c r="M1075" s="527">
        <f>'27. rMCZ specific costs'!$S$164</f>
        <v>2.2188310000000003E-2</v>
      </c>
      <c r="N1075" s="527">
        <f>'27. rMCZ specific costs'!$S$164</f>
        <v>2.2188310000000003E-2</v>
      </c>
      <c r="O1075" s="527">
        <f>'27. rMCZ specific costs'!$S$164</f>
        <v>2.2188310000000003E-2</v>
      </c>
      <c r="P1075" s="527">
        <f>'27. rMCZ specific costs'!$S$164</f>
        <v>2.2188310000000003E-2</v>
      </c>
      <c r="Q1075" s="527">
        <f>'27. rMCZ specific costs'!$S$164</f>
        <v>2.2188310000000003E-2</v>
      </c>
      <c r="R1075" s="527">
        <f>'27. rMCZ specific costs'!$S$164</f>
        <v>2.2188310000000003E-2</v>
      </c>
      <c r="S1075" s="527">
        <f>'27. rMCZ specific costs'!$S$164</f>
        <v>2.2188310000000003E-2</v>
      </c>
      <c r="T1075" s="527">
        <f>'27. rMCZ specific costs'!$S$164</f>
        <v>2.2188310000000003E-2</v>
      </c>
      <c r="U1075" s="527">
        <f>'27. rMCZ specific costs'!$S$164</f>
        <v>2.2188310000000003E-2</v>
      </c>
      <c r="V1075" s="527">
        <f>'27. rMCZ specific costs'!$S$164</f>
        <v>2.2188310000000003E-2</v>
      </c>
      <c r="W1075" s="543">
        <f>SUM(C1075:V1075)</f>
        <v>0.44376619999999989</v>
      </c>
      <c r="X1075" s="528">
        <f>W1075/20</f>
        <v>2.2188309999999996E-2</v>
      </c>
    </row>
    <row r="1076" spans="1:26" s="55" customFormat="1">
      <c r="A1076" s="126"/>
      <c r="B1076" s="567" t="s">
        <v>144</v>
      </c>
      <c r="C1076" s="549">
        <f t="shared" ref="C1076:X1076" si="304">SUM(C1074:C1075)</f>
        <v>7.033681E-2</v>
      </c>
      <c r="D1076" s="549">
        <f t="shared" si="304"/>
        <v>2.2188310000000003E-2</v>
      </c>
      <c r="E1076" s="549">
        <f t="shared" si="304"/>
        <v>2.2188310000000003E-2</v>
      </c>
      <c r="F1076" s="549">
        <f t="shared" si="304"/>
        <v>2.2188310000000003E-2</v>
      </c>
      <c r="G1076" s="549">
        <f t="shared" si="304"/>
        <v>2.2188310000000003E-2</v>
      </c>
      <c r="H1076" s="549">
        <f t="shared" si="304"/>
        <v>2.2188310000000003E-2</v>
      </c>
      <c r="I1076" s="549">
        <f t="shared" si="304"/>
        <v>2.2188310000000003E-2</v>
      </c>
      <c r="J1076" s="549">
        <f t="shared" si="304"/>
        <v>2.2188310000000003E-2</v>
      </c>
      <c r="K1076" s="549">
        <f t="shared" si="304"/>
        <v>2.2188310000000003E-2</v>
      </c>
      <c r="L1076" s="549">
        <f t="shared" si="304"/>
        <v>2.2188310000000003E-2</v>
      </c>
      <c r="M1076" s="549">
        <f t="shared" si="304"/>
        <v>2.2188310000000003E-2</v>
      </c>
      <c r="N1076" s="549">
        <f t="shared" si="304"/>
        <v>2.2188310000000003E-2</v>
      </c>
      <c r="O1076" s="549">
        <f t="shared" si="304"/>
        <v>2.2188310000000003E-2</v>
      </c>
      <c r="P1076" s="549">
        <f t="shared" si="304"/>
        <v>2.2188310000000003E-2</v>
      </c>
      <c r="Q1076" s="549">
        <f t="shared" si="304"/>
        <v>2.2188310000000003E-2</v>
      </c>
      <c r="R1076" s="549">
        <f t="shared" si="304"/>
        <v>2.2188310000000003E-2</v>
      </c>
      <c r="S1076" s="549">
        <f t="shared" si="304"/>
        <v>2.2188310000000003E-2</v>
      </c>
      <c r="T1076" s="549">
        <f t="shared" si="304"/>
        <v>2.2188310000000003E-2</v>
      </c>
      <c r="U1076" s="549">
        <f t="shared" si="304"/>
        <v>2.2188310000000003E-2</v>
      </c>
      <c r="V1076" s="549">
        <f t="shared" si="304"/>
        <v>2.2188310000000003E-2</v>
      </c>
      <c r="W1076" s="544">
        <f t="shared" si="304"/>
        <v>0.49191469999999987</v>
      </c>
      <c r="X1076" s="131">
        <f t="shared" si="304"/>
        <v>2.4595734999999997E-2</v>
      </c>
      <c r="Z1076" s="112"/>
    </row>
    <row r="1077" spans="1:26">
      <c r="A1077" s="129"/>
      <c r="B1077" s="472" t="s">
        <v>146</v>
      </c>
      <c r="C1077" s="530">
        <v>0.96618357487922713</v>
      </c>
      <c r="D1077" s="530">
        <v>0.93351070036640305</v>
      </c>
      <c r="E1077" s="530">
        <v>0.90194270566802237</v>
      </c>
      <c r="F1077" s="530">
        <v>0.87144222769857238</v>
      </c>
      <c r="G1077" s="530">
        <v>0.84197316685852419</v>
      </c>
      <c r="H1077" s="530">
        <v>0.81350064430775282</v>
      </c>
      <c r="I1077" s="530">
        <v>0.78599096068381913</v>
      </c>
      <c r="J1077" s="530">
        <v>0.75941155621625056</v>
      </c>
      <c r="K1077" s="530">
        <v>0.73373097218961414</v>
      </c>
      <c r="L1077" s="530">
        <v>0.70891881370977217</v>
      </c>
      <c r="M1077" s="530">
        <v>0.68494571372924851</v>
      </c>
      <c r="N1077" s="530">
        <v>0.66178329828912896</v>
      </c>
      <c r="O1077" s="530">
        <v>0.63940415293635666</v>
      </c>
      <c r="P1077" s="530">
        <v>0.61778179027667302</v>
      </c>
      <c r="Q1077" s="530">
        <v>0.59689061862480497</v>
      </c>
      <c r="R1077" s="530">
        <v>0.57670591171478747</v>
      </c>
      <c r="S1077" s="530">
        <v>0.55720377943457733</v>
      </c>
      <c r="T1077" s="530">
        <v>0.53836113955031628</v>
      </c>
      <c r="U1077" s="530">
        <v>0.52015569038677911</v>
      </c>
      <c r="V1077" s="530">
        <v>0.50256588443167061</v>
      </c>
      <c r="W1077" s="543"/>
      <c r="X1077" s="531"/>
    </row>
    <row r="1078" spans="1:26">
      <c r="A1078" s="135"/>
      <c r="B1078" s="568" t="s">
        <v>1069</v>
      </c>
      <c r="C1078" s="136">
        <f t="shared" ref="C1078:V1078" si="305">C1077*C1076</f>
        <v>6.7958270531400966E-2</v>
      </c>
      <c r="D1078" s="136">
        <f t="shared" si="305"/>
        <v>2.0713024808046866E-2</v>
      </c>
      <c r="E1078" s="136">
        <f t="shared" si="305"/>
        <v>2.001258435560084E-2</v>
      </c>
      <c r="F1078" s="136">
        <f t="shared" si="305"/>
        <v>1.9335830295266514E-2</v>
      </c>
      <c r="G1078" s="136">
        <f t="shared" si="305"/>
        <v>1.8681961637938664E-2</v>
      </c>
      <c r="H1078" s="136">
        <f t="shared" si="305"/>
        <v>1.8050204481100156E-2</v>
      </c>
      <c r="I1078" s="136">
        <f t="shared" si="305"/>
        <v>1.7439811092850394E-2</v>
      </c>
      <c r="J1078" s="136">
        <f t="shared" si="305"/>
        <v>1.6850059026908597E-2</v>
      </c>
      <c r="K1078" s="136">
        <f t="shared" si="305"/>
        <v>1.6280250267544538E-2</v>
      </c>
      <c r="L1078" s="136">
        <f t="shared" si="305"/>
        <v>1.5729710403424677E-2</v>
      </c>
      <c r="M1078" s="136">
        <f t="shared" si="305"/>
        <v>1.5197787829395824E-2</v>
      </c>
      <c r="N1078" s="136">
        <f t="shared" si="305"/>
        <v>1.4683852975261666E-2</v>
      </c>
      <c r="O1078" s="136">
        <f t="shared" si="305"/>
        <v>1.4187297560639293E-2</v>
      </c>
      <c r="P1078" s="136">
        <f t="shared" si="305"/>
        <v>1.3707533875013809E-2</v>
      </c>
      <c r="Q1078" s="136">
        <f t="shared" si="305"/>
        <v>1.3243994082138949E-2</v>
      </c>
      <c r="R1078" s="136">
        <f t="shared" si="305"/>
        <v>1.2796129547960337E-2</v>
      </c>
      <c r="S1078" s="136">
        <f t="shared" si="305"/>
        <v>1.2363410191266027E-2</v>
      </c>
      <c r="T1078" s="136">
        <f t="shared" si="305"/>
        <v>1.1945323856295679E-2</v>
      </c>
      <c r="U1078" s="136">
        <f t="shared" si="305"/>
        <v>1.1541375706565877E-2</v>
      </c>
      <c r="V1078" s="136">
        <f t="shared" si="305"/>
        <v>1.1151087639194082E-2</v>
      </c>
      <c r="W1078" s="564">
        <f>SUM(C1078:V1078)</f>
        <v>0.36186950016381375</v>
      </c>
      <c r="X1078" s="137"/>
    </row>
    <row r="1079" spans="1:26">
      <c r="A1079" s="129" t="s">
        <v>386</v>
      </c>
      <c r="B1079" s="138"/>
      <c r="C1079" s="132"/>
      <c r="D1079" s="132"/>
      <c r="E1079" s="132"/>
      <c r="F1079" s="132"/>
      <c r="G1079" s="132"/>
      <c r="H1079" s="132"/>
      <c r="I1079" s="132"/>
      <c r="J1079" s="132"/>
      <c r="K1079" s="132"/>
      <c r="L1079" s="132"/>
      <c r="M1079" s="132"/>
      <c r="N1079" s="132"/>
      <c r="O1079" s="132"/>
      <c r="P1079" s="132"/>
      <c r="Q1079" s="132"/>
      <c r="R1079" s="132"/>
      <c r="S1079" s="132"/>
      <c r="T1079" s="132"/>
      <c r="U1079" s="132"/>
      <c r="V1079" s="132"/>
      <c r="W1079" s="544"/>
      <c r="X1079" s="131"/>
    </row>
    <row r="1080" spans="1:26" ht="33.75" customHeight="1">
      <c r="A1080" s="71" t="s">
        <v>1085</v>
      </c>
      <c r="B1080" s="138"/>
      <c r="C1080" s="132"/>
      <c r="D1080" s="132"/>
      <c r="E1080" s="132"/>
      <c r="F1080" s="132"/>
      <c r="G1080" s="132"/>
      <c r="H1080" s="132"/>
      <c r="I1080" s="132"/>
      <c r="J1080" s="132"/>
      <c r="K1080" s="132"/>
      <c r="L1080" s="132"/>
      <c r="M1080" s="132"/>
      <c r="N1080" s="132"/>
      <c r="O1080" s="132"/>
      <c r="P1080" s="132"/>
      <c r="Q1080" s="132"/>
      <c r="R1080" s="132"/>
      <c r="S1080" s="132"/>
      <c r="T1080" s="132"/>
      <c r="U1080" s="132"/>
      <c r="V1080" s="132"/>
      <c r="W1080" s="544"/>
      <c r="X1080" s="131"/>
    </row>
    <row r="1081" spans="1:26">
      <c r="A1081" s="126"/>
      <c r="B1081" s="134" t="s">
        <v>207</v>
      </c>
      <c r="C1081" s="527">
        <f>'27. rMCZ specific costs'!R165</f>
        <v>4.1208500000000002E-2</v>
      </c>
      <c r="D1081" s="527">
        <v>0</v>
      </c>
      <c r="E1081" s="527">
        <v>0</v>
      </c>
      <c r="F1081" s="527">
        <v>0</v>
      </c>
      <c r="G1081" s="527">
        <v>0</v>
      </c>
      <c r="H1081" s="527">
        <v>0</v>
      </c>
      <c r="I1081" s="527">
        <v>0</v>
      </c>
      <c r="J1081" s="527">
        <v>0</v>
      </c>
      <c r="K1081" s="527">
        <v>0</v>
      </c>
      <c r="L1081" s="527">
        <v>0</v>
      </c>
      <c r="M1081" s="527">
        <v>0</v>
      </c>
      <c r="N1081" s="527">
        <v>0</v>
      </c>
      <c r="O1081" s="527">
        <v>0</v>
      </c>
      <c r="P1081" s="527">
        <v>0</v>
      </c>
      <c r="Q1081" s="527">
        <v>0</v>
      </c>
      <c r="R1081" s="527">
        <v>0</v>
      </c>
      <c r="S1081" s="527">
        <v>0</v>
      </c>
      <c r="T1081" s="527">
        <v>0</v>
      </c>
      <c r="U1081" s="527">
        <v>0</v>
      </c>
      <c r="V1081" s="527">
        <v>0</v>
      </c>
      <c r="W1081" s="543">
        <f>SUM(C1081:V1081)</f>
        <v>4.1208500000000002E-2</v>
      </c>
      <c r="X1081" s="528">
        <f>W1081/20</f>
        <v>2.0604250000000003E-3</v>
      </c>
    </row>
    <row r="1082" spans="1:26">
      <c r="A1082" s="126"/>
      <c r="B1082" s="134" t="s">
        <v>208</v>
      </c>
      <c r="C1082" s="527">
        <f>'27. rMCZ specific costs'!$S$165</f>
        <v>6.0688309999999995E-2</v>
      </c>
      <c r="D1082" s="527">
        <f>'27. rMCZ specific costs'!$S$165</f>
        <v>6.0688309999999995E-2</v>
      </c>
      <c r="E1082" s="527">
        <f>'27. rMCZ specific costs'!$S$165</f>
        <v>6.0688309999999995E-2</v>
      </c>
      <c r="F1082" s="527">
        <f>'27. rMCZ specific costs'!$S$165</f>
        <v>6.0688309999999995E-2</v>
      </c>
      <c r="G1082" s="527">
        <f>'27. rMCZ specific costs'!$S$165</f>
        <v>6.0688309999999995E-2</v>
      </c>
      <c r="H1082" s="527">
        <f>'27. rMCZ specific costs'!$S$165</f>
        <v>6.0688309999999995E-2</v>
      </c>
      <c r="I1082" s="527">
        <f>'27. rMCZ specific costs'!$S$165</f>
        <v>6.0688309999999995E-2</v>
      </c>
      <c r="J1082" s="527">
        <f>'27. rMCZ specific costs'!$S$165</f>
        <v>6.0688309999999995E-2</v>
      </c>
      <c r="K1082" s="527">
        <f>'27. rMCZ specific costs'!$S$165</f>
        <v>6.0688309999999995E-2</v>
      </c>
      <c r="L1082" s="527">
        <f>'27. rMCZ specific costs'!$S$165</f>
        <v>6.0688309999999995E-2</v>
      </c>
      <c r="M1082" s="527">
        <f>'27. rMCZ specific costs'!$S$165</f>
        <v>6.0688309999999995E-2</v>
      </c>
      <c r="N1082" s="527">
        <f>'27. rMCZ specific costs'!$S$165</f>
        <v>6.0688309999999995E-2</v>
      </c>
      <c r="O1082" s="527">
        <f>'27. rMCZ specific costs'!$S$165</f>
        <v>6.0688309999999995E-2</v>
      </c>
      <c r="P1082" s="527">
        <f>'27. rMCZ specific costs'!$S$165</f>
        <v>6.0688309999999995E-2</v>
      </c>
      <c r="Q1082" s="527">
        <f>'27. rMCZ specific costs'!$S$165</f>
        <v>6.0688309999999995E-2</v>
      </c>
      <c r="R1082" s="527">
        <f>'27. rMCZ specific costs'!$S$165</f>
        <v>6.0688309999999995E-2</v>
      </c>
      <c r="S1082" s="527">
        <f>'27. rMCZ specific costs'!$S$165</f>
        <v>6.0688309999999995E-2</v>
      </c>
      <c r="T1082" s="527">
        <f>'27. rMCZ specific costs'!$S$165</f>
        <v>6.0688309999999995E-2</v>
      </c>
      <c r="U1082" s="527">
        <f>'27. rMCZ specific costs'!$S$165</f>
        <v>6.0688309999999995E-2</v>
      </c>
      <c r="V1082" s="527">
        <f>'27. rMCZ specific costs'!$S$165</f>
        <v>6.0688309999999995E-2</v>
      </c>
      <c r="W1082" s="543">
        <f>SUM(C1082:V1082)</f>
        <v>1.2137661999999996</v>
      </c>
      <c r="X1082" s="528">
        <f>W1082/20</f>
        <v>6.0688309999999981E-2</v>
      </c>
    </row>
    <row r="1083" spans="1:26" s="55" customFormat="1">
      <c r="A1083" s="126"/>
      <c r="B1083" s="567" t="s">
        <v>144</v>
      </c>
      <c r="C1083" s="549">
        <f t="shared" ref="C1083:X1083" si="306">SUM(C1081:C1082)</f>
        <v>0.10189681</v>
      </c>
      <c r="D1083" s="549">
        <f t="shared" si="306"/>
        <v>6.0688309999999995E-2</v>
      </c>
      <c r="E1083" s="549">
        <f t="shared" si="306"/>
        <v>6.0688309999999995E-2</v>
      </c>
      <c r="F1083" s="549">
        <f t="shared" si="306"/>
        <v>6.0688309999999995E-2</v>
      </c>
      <c r="G1083" s="549">
        <f t="shared" si="306"/>
        <v>6.0688309999999995E-2</v>
      </c>
      <c r="H1083" s="549">
        <f t="shared" si="306"/>
        <v>6.0688309999999995E-2</v>
      </c>
      <c r="I1083" s="549">
        <f t="shared" si="306"/>
        <v>6.0688309999999995E-2</v>
      </c>
      <c r="J1083" s="549">
        <f t="shared" si="306"/>
        <v>6.0688309999999995E-2</v>
      </c>
      <c r="K1083" s="549">
        <f t="shared" si="306"/>
        <v>6.0688309999999995E-2</v>
      </c>
      <c r="L1083" s="549">
        <f t="shared" si="306"/>
        <v>6.0688309999999995E-2</v>
      </c>
      <c r="M1083" s="549">
        <f t="shared" si="306"/>
        <v>6.0688309999999995E-2</v>
      </c>
      <c r="N1083" s="549">
        <f t="shared" si="306"/>
        <v>6.0688309999999995E-2</v>
      </c>
      <c r="O1083" s="549">
        <f t="shared" si="306"/>
        <v>6.0688309999999995E-2</v>
      </c>
      <c r="P1083" s="549">
        <f t="shared" si="306"/>
        <v>6.0688309999999995E-2</v>
      </c>
      <c r="Q1083" s="549">
        <f t="shared" si="306"/>
        <v>6.0688309999999995E-2</v>
      </c>
      <c r="R1083" s="549">
        <f t="shared" si="306"/>
        <v>6.0688309999999995E-2</v>
      </c>
      <c r="S1083" s="549">
        <f t="shared" si="306"/>
        <v>6.0688309999999995E-2</v>
      </c>
      <c r="T1083" s="549">
        <f t="shared" si="306"/>
        <v>6.0688309999999995E-2</v>
      </c>
      <c r="U1083" s="549">
        <f t="shared" si="306"/>
        <v>6.0688309999999995E-2</v>
      </c>
      <c r="V1083" s="549">
        <f t="shared" si="306"/>
        <v>6.0688309999999995E-2</v>
      </c>
      <c r="W1083" s="544">
        <f t="shared" si="306"/>
        <v>1.2549746999999996</v>
      </c>
      <c r="X1083" s="131">
        <f t="shared" si="306"/>
        <v>6.2748734999999986E-2</v>
      </c>
      <c r="Z1083" s="112"/>
    </row>
    <row r="1084" spans="1:26">
      <c r="A1084" s="129"/>
      <c r="B1084" s="472" t="s">
        <v>146</v>
      </c>
      <c r="C1084" s="530">
        <v>0.96618357487922713</v>
      </c>
      <c r="D1084" s="530">
        <v>0.93351070036640305</v>
      </c>
      <c r="E1084" s="530">
        <v>0.90194270566802237</v>
      </c>
      <c r="F1084" s="530">
        <v>0.87144222769857238</v>
      </c>
      <c r="G1084" s="530">
        <v>0.84197316685852419</v>
      </c>
      <c r="H1084" s="530">
        <v>0.81350064430775282</v>
      </c>
      <c r="I1084" s="530">
        <v>0.78599096068381913</v>
      </c>
      <c r="J1084" s="530">
        <v>0.75941155621625056</v>
      </c>
      <c r="K1084" s="530">
        <v>0.73373097218961414</v>
      </c>
      <c r="L1084" s="530">
        <v>0.70891881370977217</v>
      </c>
      <c r="M1084" s="530">
        <v>0.68494571372924851</v>
      </c>
      <c r="N1084" s="530">
        <v>0.66178329828912896</v>
      </c>
      <c r="O1084" s="530">
        <v>0.63940415293635666</v>
      </c>
      <c r="P1084" s="530">
        <v>0.61778179027667302</v>
      </c>
      <c r="Q1084" s="530">
        <v>0.59689061862480497</v>
      </c>
      <c r="R1084" s="530">
        <v>0.57670591171478747</v>
      </c>
      <c r="S1084" s="530">
        <v>0.55720377943457733</v>
      </c>
      <c r="T1084" s="530">
        <v>0.53836113955031628</v>
      </c>
      <c r="U1084" s="530">
        <v>0.52015569038677911</v>
      </c>
      <c r="V1084" s="530">
        <v>0.50256588443167061</v>
      </c>
      <c r="W1084" s="543"/>
      <c r="X1084" s="531"/>
    </row>
    <row r="1085" spans="1:26">
      <c r="A1085" s="135"/>
      <c r="B1085" s="568" t="s">
        <v>1069</v>
      </c>
      <c r="C1085" s="136">
        <f t="shared" ref="C1085:V1085" si="307">C1084*C1083</f>
        <v>9.8451024154589381E-2</v>
      </c>
      <c r="D1085" s="136">
        <f t="shared" si="307"/>
        <v>5.6653186772153377E-2</v>
      </c>
      <c r="E1085" s="136">
        <f t="shared" si="307"/>
        <v>5.4737378523819692E-2</v>
      </c>
      <c r="F1085" s="136">
        <f t="shared" si="307"/>
        <v>5.2886356061661546E-2</v>
      </c>
      <c r="G1085" s="136">
        <f t="shared" si="307"/>
        <v>5.1097928561991836E-2</v>
      </c>
      <c r="H1085" s="136">
        <f t="shared" si="307"/>
        <v>4.9369979286948633E-2</v>
      </c>
      <c r="I1085" s="136">
        <f t="shared" si="307"/>
        <v>4.7700463079177427E-2</v>
      </c>
      <c r="J1085" s="136">
        <f t="shared" si="307"/>
        <v>4.6087403941234235E-2</v>
      </c>
      <c r="K1085" s="136">
        <f t="shared" si="307"/>
        <v>4.452889269684468E-2</v>
      </c>
      <c r="L1085" s="136">
        <f t="shared" si="307"/>
        <v>4.3023084731250903E-2</v>
      </c>
      <c r="M1085" s="136">
        <f t="shared" si="307"/>
        <v>4.1568197807971885E-2</v>
      </c>
      <c r="N1085" s="136">
        <f t="shared" si="307"/>
        <v>4.0162509959393126E-2</v>
      </c>
      <c r="O1085" s="136">
        <f t="shared" si="307"/>
        <v>3.8804357448689021E-2</v>
      </c>
      <c r="P1085" s="136">
        <f t="shared" si="307"/>
        <v>3.7492132800665712E-2</v>
      </c>
      <c r="Q1085" s="136">
        <f t="shared" si="307"/>
        <v>3.6224282899193938E-2</v>
      </c>
      <c r="R1085" s="136">
        <f t="shared" si="307"/>
        <v>3.4999307148979648E-2</v>
      </c>
      <c r="S1085" s="136">
        <f t="shared" si="307"/>
        <v>3.3815755699497248E-2</v>
      </c>
      <c r="T1085" s="136">
        <f t="shared" si="307"/>
        <v>3.2672227728982851E-2</v>
      </c>
      <c r="U1085" s="136">
        <f t="shared" si="307"/>
        <v>3.156736978645687E-2</v>
      </c>
      <c r="V1085" s="136">
        <f t="shared" si="307"/>
        <v>3.0499874189813397E-2</v>
      </c>
      <c r="W1085" s="564">
        <f>SUM(C1085:V1085)</f>
        <v>0.90234171327931534</v>
      </c>
      <c r="X1085" s="137"/>
    </row>
    <row r="1086" spans="1:26">
      <c r="A1086" s="129" t="s">
        <v>386</v>
      </c>
      <c r="B1086" s="138"/>
      <c r="C1086" s="132"/>
      <c r="D1086" s="132"/>
      <c r="E1086" s="132"/>
      <c r="F1086" s="132"/>
      <c r="G1086" s="132"/>
      <c r="H1086" s="132"/>
      <c r="I1086" s="132"/>
      <c r="J1086" s="132"/>
      <c r="K1086" s="132"/>
      <c r="L1086" s="132"/>
      <c r="M1086" s="132"/>
      <c r="N1086" s="132"/>
      <c r="O1086" s="132"/>
      <c r="P1086" s="132"/>
      <c r="Q1086" s="132"/>
      <c r="R1086" s="132"/>
      <c r="S1086" s="132"/>
      <c r="T1086" s="132"/>
      <c r="U1086" s="132"/>
      <c r="V1086" s="132"/>
      <c r="W1086" s="544"/>
      <c r="X1086" s="131"/>
    </row>
    <row r="1087" spans="1:26" ht="45.75" customHeight="1">
      <c r="A1087" s="71" t="s">
        <v>703</v>
      </c>
      <c r="B1087" s="138"/>
      <c r="C1087" s="132"/>
      <c r="D1087" s="132"/>
      <c r="E1087" s="132"/>
      <c r="F1087" s="132"/>
      <c r="G1087" s="132"/>
      <c r="H1087" s="132"/>
      <c r="I1087" s="132"/>
      <c r="J1087" s="132"/>
      <c r="K1087" s="132"/>
      <c r="L1087" s="132"/>
      <c r="M1087" s="132"/>
      <c r="N1087" s="132"/>
      <c r="O1087" s="132"/>
      <c r="P1087" s="132"/>
      <c r="Q1087" s="132"/>
      <c r="R1087" s="132"/>
      <c r="S1087" s="132"/>
      <c r="T1087" s="132"/>
      <c r="U1087" s="132"/>
      <c r="V1087" s="132"/>
      <c r="W1087" s="544"/>
      <c r="X1087" s="131"/>
    </row>
    <row r="1088" spans="1:26">
      <c r="A1088" s="126"/>
      <c r="B1088" s="134" t="s">
        <v>207</v>
      </c>
      <c r="C1088" s="527">
        <f>'27. rMCZ specific costs'!R166</f>
        <v>3.8208499999999999E-2</v>
      </c>
      <c r="D1088" s="527">
        <v>0</v>
      </c>
      <c r="E1088" s="527">
        <v>0</v>
      </c>
      <c r="F1088" s="527">
        <v>0</v>
      </c>
      <c r="G1088" s="527">
        <v>0</v>
      </c>
      <c r="H1088" s="527">
        <v>0</v>
      </c>
      <c r="I1088" s="527">
        <v>0</v>
      </c>
      <c r="J1088" s="527">
        <v>0</v>
      </c>
      <c r="K1088" s="527">
        <v>0</v>
      </c>
      <c r="L1088" s="527">
        <v>0</v>
      </c>
      <c r="M1088" s="527">
        <v>0</v>
      </c>
      <c r="N1088" s="527">
        <v>0</v>
      </c>
      <c r="O1088" s="527">
        <v>0</v>
      </c>
      <c r="P1088" s="527">
        <v>0</v>
      </c>
      <c r="Q1088" s="527">
        <v>0</v>
      </c>
      <c r="R1088" s="527">
        <v>0</v>
      </c>
      <c r="S1088" s="527">
        <v>0</v>
      </c>
      <c r="T1088" s="527">
        <v>0</v>
      </c>
      <c r="U1088" s="527">
        <v>0</v>
      </c>
      <c r="V1088" s="527">
        <v>0</v>
      </c>
      <c r="W1088" s="543">
        <f>SUM(C1088:V1088)</f>
        <v>3.8208499999999999E-2</v>
      </c>
      <c r="X1088" s="528">
        <f>W1088/20</f>
        <v>1.9104249999999999E-3</v>
      </c>
    </row>
    <row r="1089" spans="1:26">
      <c r="A1089" s="126"/>
      <c r="B1089" s="134" t="s">
        <v>208</v>
      </c>
      <c r="C1089" s="527">
        <f>'27. rMCZ specific costs'!$S$166</f>
        <v>2.1688310000000002E-2</v>
      </c>
      <c r="D1089" s="527">
        <f>'27. rMCZ specific costs'!$S$166</f>
        <v>2.1688310000000002E-2</v>
      </c>
      <c r="E1089" s="527">
        <f>'27. rMCZ specific costs'!$S$166</f>
        <v>2.1688310000000002E-2</v>
      </c>
      <c r="F1089" s="527">
        <f>'27. rMCZ specific costs'!$S$166</f>
        <v>2.1688310000000002E-2</v>
      </c>
      <c r="G1089" s="527">
        <f>'27. rMCZ specific costs'!$S$166</f>
        <v>2.1688310000000002E-2</v>
      </c>
      <c r="H1089" s="527">
        <f>'27. rMCZ specific costs'!$S$166</f>
        <v>2.1688310000000002E-2</v>
      </c>
      <c r="I1089" s="527">
        <f>'27. rMCZ specific costs'!$S$166</f>
        <v>2.1688310000000002E-2</v>
      </c>
      <c r="J1089" s="527">
        <f>'27. rMCZ specific costs'!$S$166</f>
        <v>2.1688310000000002E-2</v>
      </c>
      <c r="K1089" s="527">
        <f>'27. rMCZ specific costs'!$S$166</f>
        <v>2.1688310000000002E-2</v>
      </c>
      <c r="L1089" s="527">
        <f>'27. rMCZ specific costs'!$S$166</f>
        <v>2.1688310000000002E-2</v>
      </c>
      <c r="M1089" s="527">
        <f>'27. rMCZ specific costs'!$S$166</f>
        <v>2.1688310000000002E-2</v>
      </c>
      <c r="N1089" s="527">
        <f>'27. rMCZ specific costs'!$S$166</f>
        <v>2.1688310000000002E-2</v>
      </c>
      <c r="O1089" s="527">
        <f>'27. rMCZ specific costs'!$S$166</f>
        <v>2.1688310000000002E-2</v>
      </c>
      <c r="P1089" s="527">
        <f>'27. rMCZ specific costs'!$S$166</f>
        <v>2.1688310000000002E-2</v>
      </c>
      <c r="Q1089" s="527">
        <f>'27. rMCZ specific costs'!$S$166</f>
        <v>2.1688310000000002E-2</v>
      </c>
      <c r="R1089" s="527">
        <f>'27. rMCZ specific costs'!$S$166</f>
        <v>2.1688310000000002E-2</v>
      </c>
      <c r="S1089" s="527">
        <f>'27. rMCZ specific costs'!$S$166</f>
        <v>2.1688310000000002E-2</v>
      </c>
      <c r="T1089" s="527">
        <f>'27. rMCZ specific costs'!$S$166</f>
        <v>2.1688310000000002E-2</v>
      </c>
      <c r="U1089" s="527">
        <f>'27. rMCZ specific costs'!$S$166</f>
        <v>2.1688310000000002E-2</v>
      </c>
      <c r="V1089" s="527">
        <f>'27. rMCZ specific costs'!$S$166</f>
        <v>2.1688310000000002E-2</v>
      </c>
      <c r="W1089" s="543">
        <f>SUM(C1089:V1089)</f>
        <v>0.43376619999999988</v>
      </c>
      <c r="X1089" s="528">
        <f>W1089/20</f>
        <v>2.1688309999999995E-2</v>
      </c>
    </row>
    <row r="1090" spans="1:26" s="55" customFormat="1">
      <c r="A1090" s="126"/>
      <c r="B1090" s="567" t="s">
        <v>144</v>
      </c>
      <c r="C1090" s="549">
        <f t="shared" ref="C1090:X1090" si="308">SUM(C1088:C1089)</f>
        <v>5.9896810000000002E-2</v>
      </c>
      <c r="D1090" s="549">
        <f t="shared" si="308"/>
        <v>2.1688310000000002E-2</v>
      </c>
      <c r="E1090" s="549">
        <f t="shared" si="308"/>
        <v>2.1688310000000002E-2</v>
      </c>
      <c r="F1090" s="549">
        <f t="shared" si="308"/>
        <v>2.1688310000000002E-2</v>
      </c>
      <c r="G1090" s="549">
        <f t="shared" si="308"/>
        <v>2.1688310000000002E-2</v>
      </c>
      <c r="H1090" s="549">
        <f t="shared" si="308"/>
        <v>2.1688310000000002E-2</v>
      </c>
      <c r="I1090" s="549">
        <f t="shared" si="308"/>
        <v>2.1688310000000002E-2</v>
      </c>
      <c r="J1090" s="549">
        <f t="shared" si="308"/>
        <v>2.1688310000000002E-2</v>
      </c>
      <c r="K1090" s="549">
        <f t="shared" si="308"/>
        <v>2.1688310000000002E-2</v>
      </c>
      <c r="L1090" s="549">
        <f t="shared" si="308"/>
        <v>2.1688310000000002E-2</v>
      </c>
      <c r="M1090" s="549">
        <f t="shared" si="308"/>
        <v>2.1688310000000002E-2</v>
      </c>
      <c r="N1090" s="549">
        <f t="shared" si="308"/>
        <v>2.1688310000000002E-2</v>
      </c>
      <c r="O1090" s="549">
        <f t="shared" si="308"/>
        <v>2.1688310000000002E-2</v>
      </c>
      <c r="P1090" s="549">
        <f t="shared" si="308"/>
        <v>2.1688310000000002E-2</v>
      </c>
      <c r="Q1090" s="549">
        <f t="shared" si="308"/>
        <v>2.1688310000000002E-2</v>
      </c>
      <c r="R1090" s="549">
        <f t="shared" si="308"/>
        <v>2.1688310000000002E-2</v>
      </c>
      <c r="S1090" s="549">
        <f t="shared" si="308"/>
        <v>2.1688310000000002E-2</v>
      </c>
      <c r="T1090" s="549">
        <f t="shared" si="308"/>
        <v>2.1688310000000002E-2</v>
      </c>
      <c r="U1090" s="549">
        <f t="shared" si="308"/>
        <v>2.1688310000000002E-2</v>
      </c>
      <c r="V1090" s="549">
        <f t="shared" si="308"/>
        <v>2.1688310000000002E-2</v>
      </c>
      <c r="W1090" s="544">
        <f t="shared" si="308"/>
        <v>0.47197469999999986</v>
      </c>
      <c r="X1090" s="131">
        <f t="shared" si="308"/>
        <v>2.3598734999999996E-2</v>
      </c>
      <c r="Z1090" s="112"/>
    </row>
    <row r="1091" spans="1:26">
      <c r="A1091" s="129"/>
      <c r="B1091" s="472" t="s">
        <v>146</v>
      </c>
      <c r="C1091" s="530">
        <v>0.96618357487922713</v>
      </c>
      <c r="D1091" s="530">
        <v>0.93351070036640305</v>
      </c>
      <c r="E1091" s="530">
        <v>0.90194270566802237</v>
      </c>
      <c r="F1091" s="530">
        <v>0.87144222769857238</v>
      </c>
      <c r="G1091" s="530">
        <v>0.84197316685852419</v>
      </c>
      <c r="H1091" s="530">
        <v>0.81350064430775282</v>
      </c>
      <c r="I1091" s="530">
        <v>0.78599096068381913</v>
      </c>
      <c r="J1091" s="530">
        <v>0.75941155621625056</v>
      </c>
      <c r="K1091" s="530">
        <v>0.73373097218961414</v>
      </c>
      <c r="L1091" s="530">
        <v>0.70891881370977217</v>
      </c>
      <c r="M1091" s="530">
        <v>0.68494571372924851</v>
      </c>
      <c r="N1091" s="530">
        <v>0.66178329828912896</v>
      </c>
      <c r="O1091" s="530">
        <v>0.63940415293635666</v>
      </c>
      <c r="P1091" s="530">
        <v>0.61778179027667302</v>
      </c>
      <c r="Q1091" s="530">
        <v>0.59689061862480497</v>
      </c>
      <c r="R1091" s="530">
        <v>0.57670591171478747</v>
      </c>
      <c r="S1091" s="530">
        <v>0.55720377943457733</v>
      </c>
      <c r="T1091" s="530">
        <v>0.53836113955031628</v>
      </c>
      <c r="U1091" s="530">
        <v>0.52015569038677911</v>
      </c>
      <c r="V1091" s="530">
        <v>0.50256588443167061</v>
      </c>
      <c r="W1091" s="543"/>
      <c r="X1091" s="531"/>
    </row>
    <row r="1092" spans="1:26">
      <c r="A1092" s="135"/>
      <c r="B1092" s="568" t="s">
        <v>1069</v>
      </c>
      <c r="C1092" s="136">
        <f t="shared" ref="C1092:V1092" si="309">C1091*C1090</f>
        <v>5.7871314009661841E-2</v>
      </c>
      <c r="D1092" s="136">
        <f t="shared" si="309"/>
        <v>2.0246269457863664E-2</v>
      </c>
      <c r="E1092" s="136">
        <f t="shared" si="309"/>
        <v>1.9561613002766827E-2</v>
      </c>
      <c r="F1092" s="136">
        <f t="shared" si="309"/>
        <v>1.8900109181417227E-2</v>
      </c>
      <c r="G1092" s="136">
        <f t="shared" si="309"/>
        <v>1.8260975054509399E-2</v>
      </c>
      <c r="H1092" s="136">
        <f t="shared" si="309"/>
        <v>1.7643454158946279E-2</v>
      </c>
      <c r="I1092" s="136">
        <f t="shared" si="309"/>
        <v>1.7046815612508485E-2</v>
      </c>
      <c r="J1092" s="136">
        <f t="shared" si="309"/>
        <v>1.647035324880047E-2</v>
      </c>
      <c r="K1092" s="136">
        <f t="shared" si="309"/>
        <v>1.591338478144973E-2</v>
      </c>
      <c r="L1092" s="136">
        <f t="shared" si="309"/>
        <v>1.537525099656979E-2</v>
      </c>
      <c r="M1092" s="136">
        <f t="shared" si="309"/>
        <v>1.4855314972531199E-2</v>
      </c>
      <c r="N1092" s="136">
        <f t="shared" si="309"/>
        <v>1.4352961326117099E-2</v>
      </c>
      <c r="O1092" s="136">
        <f t="shared" si="309"/>
        <v>1.3867595484171115E-2</v>
      </c>
      <c r="P1092" s="136">
        <f t="shared" si="309"/>
        <v>1.3398642979875471E-2</v>
      </c>
      <c r="Q1092" s="136">
        <f t="shared" si="309"/>
        <v>1.2945548772826545E-2</v>
      </c>
      <c r="R1092" s="136">
        <f t="shared" si="309"/>
        <v>1.2507776592102943E-2</v>
      </c>
      <c r="S1092" s="136">
        <f t="shared" si="309"/>
        <v>1.208480830154874E-2</v>
      </c>
      <c r="T1092" s="136">
        <f t="shared" si="309"/>
        <v>1.1676143286520521E-2</v>
      </c>
      <c r="U1092" s="136">
        <f t="shared" si="309"/>
        <v>1.1281297861372486E-2</v>
      </c>
      <c r="V1092" s="136">
        <f t="shared" si="309"/>
        <v>1.0899804696978247E-2</v>
      </c>
      <c r="W1092" s="564">
        <f>SUM(C1092:V1092)</f>
        <v>0.34515943377853808</v>
      </c>
      <c r="X1092" s="137"/>
    </row>
    <row r="1093" spans="1:26">
      <c r="A1093" s="129" t="s">
        <v>386</v>
      </c>
      <c r="B1093" s="138"/>
      <c r="C1093" s="132"/>
      <c r="D1093" s="132"/>
      <c r="E1093" s="132"/>
      <c r="F1093" s="132"/>
      <c r="G1093" s="132"/>
      <c r="H1093" s="132"/>
      <c r="I1093" s="132"/>
      <c r="J1093" s="132"/>
      <c r="K1093" s="132"/>
      <c r="L1093" s="132"/>
      <c r="M1093" s="132"/>
      <c r="N1093" s="132"/>
      <c r="O1093" s="132"/>
      <c r="P1093" s="132"/>
      <c r="Q1093" s="132"/>
      <c r="R1093" s="132"/>
      <c r="S1093" s="132"/>
      <c r="T1093" s="132"/>
      <c r="U1093" s="132"/>
      <c r="V1093" s="132"/>
      <c r="W1093" s="544"/>
      <c r="X1093" s="131"/>
    </row>
    <row r="1094" spans="1:26" ht="30.75" customHeight="1">
      <c r="A1094" s="71" t="s">
        <v>713</v>
      </c>
      <c r="B1094" s="138"/>
      <c r="C1094" s="132"/>
      <c r="D1094" s="132"/>
      <c r="E1094" s="132"/>
      <c r="F1094" s="132"/>
      <c r="G1094" s="132"/>
      <c r="H1094" s="132"/>
      <c r="I1094" s="132"/>
      <c r="J1094" s="132"/>
      <c r="K1094" s="132"/>
      <c r="L1094" s="132"/>
      <c r="M1094" s="132"/>
      <c r="N1094" s="132"/>
      <c r="O1094" s="132"/>
      <c r="P1094" s="132"/>
      <c r="Q1094" s="132"/>
      <c r="R1094" s="132"/>
      <c r="S1094" s="132"/>
      <c r="T1094" s="132"/>
      <c r="U1094" s="132"/>
      <c r="V1094" s="132"/>
      <c r="W1094" s="544"/>
      <c r="X1094" s="131"/>
    </row>
    <row r="1095" spans="1:26">
      <c r="A1095" s="126"/>
      <c r="B1095" s="134" t="s">
        <v>207</v>
      </c>
      <c r="C1095" s="527">
        <f>'27. rMCZ specific costs'!R167</f>
        <v>4.4208499999999998E-2</v>
      </c>
      <c r="D1095" s="527">
        <v>0</v>
      </c>
      <c r="E1095" s="527">
        <v>0</v>
      </c>
      <c r="F1095" s="527">
        <v>0</v>
      </c>
      <c r="G1095" s="527">
        <v>0</v>
      </c>
      <c r="H1095" s="527">
        <v>0</v>
      </c>
      <c r="I1095" s="527">
        <v>0</v>
      </c>
      <c r="J1095" s="527">
        <v>0</v>
      </c>
      <c r="K1095" s="527">
        <v>0</v>
      </c>
      <c r="L1095" s="527">
        <v>0</v>
      </c>
      <c r="M1095" s="527">
        <v>0</v>
      </c>
      <c r="N1095" s="527">
        <v>0</v>
      </c>
      <c r="O1095" s="527">
        <v>0</v>
      </c>
      <c r="P1095" s="527">
        <v>0</v>
      </c>
      <c r="Q1095" s="527">
        <v>0</v>
      </c>
      <c r="R1095" s="527">
        <v>0</v>
      </c>
      <c r="S1095" s="527">
        <v>0</v>
      </c>
      <c r="T1095" s="527">
        <v>0</v>
      </c>
      <c r="U1095" s="527">
        <v>0</v>
      </c>
      <c r="V1095" s="527">
        <v>0</v>
      </c>
      <c r="W1095" s="543">
        <f>SUM(C1095:V1095)</f>
        <v>4.4208499999999998E-2</v>
      </c>
      <c r="X1095" s="528">
        <f>W1095/20</f>
        <v>2.2104249999999998E-3</v>
      </c>
    </row>
    <row r="1096" spans="1:26">
      <c r="A1096" s="126"/>
      <c r="B1096" s="134" t="s">
        <v>208</v>
      </c>
      <c r="C1096" s="527">
        <f>'27. rMCZ specific costs'!$S$167</f>
        <v>6.0688309999999995E-2</v>
      </c>
      <c r="D1096" s="527">
        <f>'27. rMCZ specific costs'!$S$167</f>
        <v>6.0688309999999995E-2</v>
      </c>
      <c r="E1096" s="527">
        <f>'27. rMCZ specific costs'!$S$167</f>
        <v>6.0688309999999995E-2</v>
      </c>
      <c r="F1096" s="527">
        <f>'27. rMCZ specific costs'!$S$167</f>
        <v>6.0688309999999995E-2</v>
      </c>
      <c r="G1096" s="527">
        <f>'27. rMCZ specific costs'!$S$167</f>
        <v>6.0688309999999995E-2</v>
      </c>
      <c r="H1096" s="527">
        <f>'27. rMCZ specific costs'!$S$167</f>
        <v>6.0688309999999995E-2</v>
      </c>
      <c r="I1096" s="527">
        <f>'27. rMCZ specific costs'!$S$167</f>
        <v>6.0688309999999995E-2</v>
      </c>
      <c r="J1096" s="527">
        <f>'27. rMCZ specific costs'!$S$167</f>
        <v>6.0688309999999995E-2</v>
      </c>
      <c r="K1096" s="527">
        <f>'27. rMCZ specific costs'!$S$167</f>
        <v>6.0688309999999995E-2</v>
      </c>
      <c r="L1096" s="527">
        <f>'27. rMCZ specific costs'!$S$167</f>
        <v>6.0688309999999995E-2</v>
      </c>
      <c r="M1096" s="527">
        <f>'27. rMCZ specific costs'!$S$167</f>
        <v>6.0688309999999995E-2</v>
      </c>
      <c r="N1096" s="527">
        <f>'27. rMCZ specific costs'!$S$167</f>
        <v>6.0688309999999995E-2</v>
      </c>
      <c r="O1096" s="527">
        <f>'27. rMCZ specific costs'!$S$167</f>
        <v>6.0688309999999995E-2</v>
      </c>
      <c r="P1096" s="527">
        <f>'27. rMCZ specific costs'!$S$167</f>
        <v>6.0688309999999995E-2</v>
      </c>
      <c r="Q1096" s="527">
        <f>'27. rMCZ specific costs'!$S$167</f>
        <v>6.0688309999999995E-2</v>
      </c>
      <c r="R1096" s="527">
        <f>'27. rMCZ specific costs'!$S$167</f>
        <v>6.0688309999999995E-2</v>
      </c>
      <c r="S1096" s="527">
        <f>'27. rMCZ specific costs'!$S$167</f>
        <v>6.0688309999999995E-2</v>
      </c>
      <c r="T1096" s="527">
        <f>'27. rMCZ specific costs'!$S$167</f>
        <v>6.0688309999999995E-2</v>
      </c>
      <c r="U1096" s="527">
        <f>'27. rMCZ specific costs'!$S$167</f>
        <v>6.0688309999999995E-2</v>
      </c>
      <c r="V1096" s="527">
        <f>'27. rMCZ specific costs'!$S$167</f>
        <v>6.0688309999999995E-2</v>
      </c>
      <c r="W1096" s="543">
        <f>SUM(C1096:V1096)</f>
        <v>1.2137661999999996</v>
      </c>
      <c r="X1096" s="528">
        <f>W1096/20</f>
        <v>6.0688309999999981E-2</v>
      </c>
    </row>
    <row r="1097" spans="1:26" s="55" customFormat="1">
      <c r="A1097" s="126"/>
      <c r="B1097" s="567" t="s">
        <v>144</v>
      </c>
      <c r="C1097" s="549">
        <f t="shared" ref="C1097:X1097" si="310">SUM(C1095:C1096)</f>
        <v>0.10489680999999999</v>
      </c>
      <c r="D1097" s="549">
        <f t="shared" si="310"/>
        <v>6.0688309999999995E-2</v>
      </c>
      <c r="E1097" s="549">
        <f t="shared" si="310"/>
        <v>6.0688309999999995E-2</v>
      </c>
      <c r="F1097" s="549">
        <f t="shared" si="310"/>
        <v>6.0688309999999995E-2</v>
      </c>
      <c r="G1097" s="549">
        <f t="shared" si="310"/>
        <v>6.0688309999999995E-2</v>
      </c>
      <c r="H1097" s="549">
        <f t="shared" si="310"/>
        <v>6.0688309999999995E-2</v>
      </c>
      <c r="I1097" s="549">
        <f t="shared" si="310"/>
        <v>6.0688309999999995E-2</v>
      </c>
      <c r="J1097" s="549">
        <f t="shared" si="310"/>
        <v>6.0688309999999995E-2</v>
      </c>
      <c r="K1097" s="549">
        <f t="shared" si="310"/>
        <v>6.0688309999999995E-2</v>
      </c>
      <c r="L1097" s="549">
        <f t="shared" si="310"/>
        <v>6.0688309999999995E-2</v>
      </c>
      <c r="M1097" s="549">
        <f t="shared" si="310"/>
        <v>6.0688309999999995E-2</v>
      </c>
      <c r="N1097" s="549">
        <f t="shared" si="310"/>
        <v>6.0688309999999995E-2</v>
      </c>
      <c r="O1097" s="549">
        <f t="shared" si="310"/>
        <v>6.0688309999999995E-2</v>
      </c>
      <c r="P1097" s="549">
        <f t="shared" si="310"/>
        <v>6.0688309999999995E-2</v>
      </c>
      <c r="Q1097" s="549">
        <f t="shared" si="310"/>
        <v>6.0688309999999995E-2</v>
      </c>
      <c r="R1097" s="549">
        <f t="shared" si="310"/>
        <v>6.0688309999999995E-2</v>
      </c>
      <c r="S1097" s="549">
        <f t="shared" si="310"/>
        <v>6.0688309999999995E-2</v>
      </c>
      <c r="T1097" s="549">
        <f t="shared" si="310"/>
        <v>6.0688309999999995E-2</v>
      </c>
      <c r="U1097" s="549">
        <f t="shared" si="310"/>
        <v>6.0688309999999995E-2</v>
      </c>
      <c r="V1097" s="549">
        <f t="shared" si="310"/>
        <v>6.0688309999999995E-2</v>
      </c>
      <c r="W1097" s="544">
        <f t="shared" si="310"/>
        <v>1.2579746999999997</v>
      </c>
      <c r="X1097" s="131">
        <f t="shared" si="310"/>
        <v>6.2898734999999983E-2</v>
      </c>
      <c r="Z1097" s="112"/>
    </row>
    <row r="1098" spans="1:26">
      <c r="A1098" s="129"/>
      <c r="B1098" s="472" t="s">
        <v>146</v>
      </c>
      <c r="C1098" s="530">
        <v>0.96618357487922713</v>
      </c>
      <c r="D1098" s="530">
        <v>0.93351070036640305</v>
      </c>
      <c r="E1098" s="530">
        <v>0.90194270566802237</v>
      </c>
      <c r="F1098" s="530">
        <v>0.87144222769857238</v>
      </c>
      <c r="G1098" s="530">
        <v>0.84197316685852419</v>
      </c>
      <c r="H1098" s="530">
        <v>0.81350064430775282</v>
      </c>
      <c r="I1098" s="530">
        <v>0.78599096068381913</v>
      </c>
      <c r="J1098" s="530">
        <v>0.75941155621625056</v>
      </c>
      <c r="K1098" s="530">
        <v>0.73373097218961414</v>
      </c>
      <c r="L1098" s="530">
        <v>0.70891881370977217</v>
      </c>
      <c r="M1098" s="530">
        <v>0.68494571372924851</v>
      </c>
      <c r="N1098" s="530">
        <v>0.66178329828912896</v>
      </c>
      <c r="O1098" s="530">
        <v>0.63940415293635666</v>
      </c>
      <c r="P1098" s="530">
        <v>0.61778179027667302</v>
      </c>
      <c r="Q1098" s="530">
        <v>0.59689061862480497</v>
      </c>
      <c r="R1098" s="530">
        <v>0.57670591171478747</v>
      </c>
      <c r="S1098" s="530">
        <v>0.55720377943457733</v>
      </c>
      <c r="T1098" s="530">
        <v>0.53836113955031628</v>
      </c>
      <c r="U1098" s="530">
        <v>0.52015569038677911</v>
      </c>
      <c r="V1098" s="530">
        <v>0.50256588443167061</v>
      </c>
      <c r="W1098" s="543"/>
      <c r="X1098" s="531"/>
    </row>
    <row r="1099" spans="1:26">
      <c r="A1099" s="135"/>
      <c r="B1099" s="568" t="s">
        <v>1069</v>
      </c>
      <c r="C1099" s="136">
        <f t="shared" ref="C1099:V1099" si="311">C1098*C1097</f>
        <v>0.10134957487922705</v>
      </c>
      <c r="D1099" s="136">
        <f t="shared" si="311"/>
        <v>5.6653186772153377E-2</v>
      </c>
      <c r="E1099" s="136">
        <f t="shared" si="311"/>
        <v>5.4737378523819692E-2</v>
      </c>
      <c r="F1099" s="136">
        <f t="shared" si="311"/>
        <v>5.2886356061661546E-2</v>
      </c>
      <c r="G1099" s="136">
        <f t="shared" si="311"/>
        <v>5.1097928561991836E-2</v>
      </c>
      <c r="H1099" s="136">
        <f t="shared" si="311"/>
        <v>4.9369979286948633E-2</v>
      </c>
      <c r="I1099" s="136">
        <f t="shared" si="311"/>
        <v>4.7700463079177427E-2</v>
      </c>
      <c r="J1099" s="136">
        <f t="shared" si="311"/>
        <v>4.6087403941234235E-2</v>
      </c>
      <c r="K1099" s="136">
        <f t="shared" si="311"/>
        <v>4.452889269684468E-2</v>
      </c>
      <c r="L1099" s="136">
        <f t="shared" si="311"/>
        <v>4.3023084731250903E-2</v>
      </c>
      <c r="M1099" s="136">
        <f t="shared" si="311"/>
        <v>4.1568197807971885E-2</v>
      </c>
      <c r="N1099" s="136">
        <f t="shared" si="311"/>
        <v>4.0162509959393126E-2</v>
      </c>
      <c r="O1099" s="136">
        <f t="shared" si="311"/>
        <v>3.8804357448689021E-2</v>
      </c>
      <c r="P1099" s="136">
        <f t="shared" si="311"/>
        <v>3.7492132800665712E-2</v>
      </c>
      <c r="Q1099" s="136">
        <f t="shared" si="311"/>
        <v>3.6224282899193938E-2</v>
      </c>
      <c r="R1099" s="136">
        <f t="shared" si="311"/>
        <v>3.4999307148979648E-2</v>
      </c>
      <c r="S1099" s="136">
        <f t="shared" si="311"/>
        <v>3.3815755699497248E-2</v>
      </c>
      <c r="T1099" s="136">
        <f t="shared" si="311"/>
        <v>3.2672227728982851E-2</v>
      </c>
      <c r="U1099" s="136">
        <f t="shared" si="311"/>
        <v>3.156736978645687E-2</v>
      </c>
      <c r="V1099" s="136">
        <f t="shared" si="311"/>
        <v>3.0499874189813397E-2</v>
      </c>
      <c r="W1099" s="564">
        <f>SUM(C1099:V1099)</f>
        <v>0.90524026400395308</v>
      </c>
      <c r="X1099" s="137"/>
    </row>
    <row r="1100" spans="1:26">
      <c r="A1100" s="129" t="s">
        <v>386</v>
      </c>
      <c r="B1100" s="138"/>
      <c r="C1100" s="132"/>
      <c r="D1100" s="132"/>
      <c r="E1100" s="132"/>
      <c r="F1100" s="132"/>
      <c r="G1100" s="132"/>
      <c r="H1100" s="132"/>
      <c r="I1100" s="132"/>
      <c r="J1100" s="132"/>
      <c r="K1100" s="132"/>
      <c r="L1100" s="132"/>
      <c r="M1100" s="132"/>
      <c r="N1100" s="132"/>
      <c r="O1100" s="132"/>
      <c r="P1100" s="132"/>
      <c r="Q1100" s="132"/>
      <c r="R1100" s="132"/>
      <c r="S1100" s="132"/>
      <c r="T1100" s="132"/>
      <c r="U1100" s="132"/>
      <c r="V1100" s="132"/>
      <c r="W1100" s="544"/>
      <c r="X1100" s="131"/>
    </row>
    <row r="1101" spans="1:26" ht="50.25" customHeight="1">
      <c r="A1101" s="71" t="s">
        <v>709</v>
      </c>
      <c r="B1101" s="138"/>
      <c r="C1101" s="132"/>
      <c r="D1101" s="132"/>
      <c r="E1101" s="132"/>
      <c r="F1101" s="132"/>
      <c r="G1101" s="132"/>
      <c r="H1101" s="132"/>
      <c r="I1101" s="132"/>
      <c r="J1101" s="132"/>
      <c r="K1101" s="132"/>
      <c r="L1101" s="132"/>
      <c r="M1101" s="132"/>
      <c r="N1101" s="132"/>
      <c r="O1101" s="132"/>
      <c r="P1101" s="132"/>
      <c r="Q1101" s="132"/>
      <c r="R1101" s="132"/>
      <c r="S1101" s="132"/>
      <c r="T1101" s="132"/>
      <c r="U1101" s="132"/>
      <c r="V1101" s="132"/>
      <c r="W1101" s="544"/>
      <c r="X1101" s="131"/>
    </row>
    <row r="1102" spans="1:26">
      <c r="A1102" s="126"/>
      <c r="B1102" s="134" t="s">
        <v>207</v>
      </c>
      <c r="C1102" s="527">
        <f>'27. rMCZ specific costs'!R168</f>
        <v>2.5208500000000002E-2</v>
      </c>
      <c r="D1102" s="527">
        <v>0</v>
      </c>
      <c r="E1102" s="527">
        <v>0</v>
      </c>
      <c r="F1102" s="527">
        <v>0</v>
      </c>
      <c r="G1102" s="527">
        <v>0</v>
      </c>
      <c r="H1102" s="527">
        <v>0</v>
      </c>
      <c r="I1102" s="527">
        <v>0</v>
      </c>
      <c r="J1102" s="527">
        <v>0</v>
      </c>
      <c r="K1102" s="527">
        <v>0</v>
      </c>
      <c r="L1102" s="527">
        <v>0</v>
      </c>
      <c r="M1102" s="527">
        <v>0</v>
      </c>
      <c r="N1102" s="527">
        <v>0</v>
      </c>
      <c r="O1102" s="527">
        <v>0</v>
      </c>
      <c r="P1102" s="527">
        <v>0</v>
      </c>
      <c r="Q1102" s="527">
        <v>0</v>
      </c>
      <c r="R1102" s="527">
        <v>0</v>
      </c>
      <c r="S1102" s="527">
        <v>0</v>
      </c>
      <c r="T1102" s="527">
        <v>0</v>
      </c>
      <c r="U1102" s="527">
        <v>0</v>
      </c>
      <c r="V1102" s="527">
        <v>0</v>
      </c>
      <c r="W1102" s="543">
        <f>SUM(C1102:V1102)</f>
        <v>2.5208500000000002E-2</v>
      </c>
      <c r="X1102" s="528">
        <f>W1102/20</f>
        <v>1.2604250000000001E-3</v>
      </c>
    </row>
    <row r="1103" spans="1:26">
      <c r="A1103" s="126"/>
      <c r="B1103" s="134" t="s">
        <v>208</v>
      </c>
      <c r="C1103" s="527">
        <f>'27. rMCZ specific costs'!$S$168</f>
        <v>1.5488310000000002E-2</v>
      </c>
      <c r="D1103" s="527">
        <f>'27. rMCZ specific costs'!$S$168</f>
        <v>1.5488310000000002E-2</v>
      </c>
      <c r="E1103" s="527">
        <f>'27. rMCZ specific costs'!$S$168</f>
        <v>1.5488310000000002E-2</v>
      </c>
      <c r="F1103" s="527">
        <f>'27. rMCZ specific costs'!$S$168</f>
        <v>1.5488310000000002E-2</v>
      </c>
      <c r="G1103" s="527">
        <f>'27. rMCZ specific costs'!$S$168</f>
        <v>1.5488310000000002E-2</v>
      </c>
      <c r="H1103" s="527">
        <f>'27. rMCZ specific costs'!$S$168</f>
        <v>1.5488310000000002E-2</v>
      </c>
      <c r="I1103" s="527">
        <f>'27. rMCZ specific costs'!$S$168</f>
        <v>1.5488310000000002E-2</v>
      </c>
      <c r="J1103" s="527">
        <f>'27. rMCZ specific costs'!$S$168</f>
        <v>1.5488310000000002E-2</v>
      </c>
      <c r="K1103" s="527">
        <f>'27. rMCZ specific costs'!$S$168</f>
        <v>1.5488310000000002E-2</v>
      </c>
      <c r="L1103" s="527">
        <f>'27. rMCZ specific costs'!$S$168</f>
        <v>1.5488310000000002E-2</v>
      </c>
      <c r="M1103" s="527">
        <f>'27. rMCZ specific costs'!$S$168</f>
        <v>1.5488310000000002E-2</v>
      </c>
      <c r="N1103" s="527">
        <f>'27. rMCZ specific costs'!$S$168</f>
        <v>1.5488310000000002E-2</v>
      </c>
      <c r="O1103" s="527">
        <f>'27. rMCZ specific costs'!$S$168</f>
        <v>1.5488310000000002E-2</v>
      </c>
      <c r="P1103" s="527">
        <f>'27. rMCZ specific costs'!$S$168</f>
        <v>1.5488310000000002E-2</v>
      </c>
      <c r="Q1103" s="527">
        <f>'27. rMCZ specific costs'!$S$168</f>
        <v>1.5488310000000002E-2</v>
      </c>
      <c r="R1103" s="527">
        <f>'27. rMCZ specific costs'!$S$168</f>
        <v>1.5488310000000002E-2</v>
      </c>
      <c r="S1103" s="527">
        <f>'27. rMCZ specific costs'!$S$168</f>
        <v>1.5488310000000002E-2</v>
      </c>
      <c r="T1103" s="527">
        <f>'27. rMCZ specific costs'!$S$168</f>
        <v>1.5488310000000002E-2</v>
      </c>
      <c r="U1103" s="527">
        <f>'27. rMCZ specific costs'!$S$168</f>
        <v>1.5488310000000002E-2</v>
      </c>
      <c r="V1103" s="527">
        <f>'27. rMCZ specific costs'!$S$168</f>
        <v>1.5488310000000002E-2</v>
      </c>
      <c r="W1103" s="543">
        <f>SUM(C1103:V1103)</f>
        <v>0.30976620000000005</v>
      </c>
      <c r="X1103" s="528">
        <f>W1103/20</f>
        <v>1.5488310000000002E-2</v>
      </c>
    </row>
    <row r="1104" spans="1:26" s="55" customFormat="1">
      <c r="A1104" s="126"/>
      <c r="B1104" s="567" t="s">
        <v>144</v>
      </c>
      <c r="C1104" s="549">
        <f t="shared" ref="C1104:X1104" si="312">SUM(C1102:C1103)</f>
        <v>4.069681E-2</v>
      </c>
      <c r="D1104" s="549">
        <f t="shared" si="312"/>
        <v>1.5488310000000002E-2</v>
      </c>
      <c r="E1104" s="549">
        <f t="shared" si="312"/>
        <v>1.5488310000000002E-2</v>
      </c>
      <c r="F1104" s="549">
        <f t="shared" si="312"/>
        <v>1.5488310000000002E-2</v>
      </c>
      <c r="G1104" s="549">
        <f t="shared" si="312"/>
        <v>1.5488310000000002E-2</v>
      </c>
      <c r="H1104" s="549">
        <f t="shared" si="312"/>
        <v>1.5488310000000002E-2</v>
      </c>
      <c r="I1104" s="549">
        <f t="shared" si="312"/>
        <v>1.5488310000000002E-2</v>
      </c>
      <c r="J1104" s="549">
        <f t="shared" si="312"/>
        <v>1.5488310000000002E-2</v>
      </c>
      <c r="K1104" s="549">
        <f t="shared" si="312"/>
        <v>1.5488310000000002E-2</v>
      </c>
      <c r="L1104" s="549">
        <f t="shared" si="312"/>
        <v>1.5488310000000002E-2</v>
      </c>
      <c r="M1104" s="549">
        <f t="shared" si="312"/>
        <v>1.5488310000000002E-2</v>
      </c>
      <c r="N1104" s="549">
        <f t="shared" si="312"/>
        <v>1.5488310000000002E-2</v>
      </c>
      <c r="O1104" s="549">
        <f t="shared" si="312"/>
        <v>1.5488310000000002E-2</v>
      </c>
      <c r="P1104" s="549">
        <f t="shared" si="312"/>
        <v>1.5488310000000002E-2</v>
      </c>
      <c r="Q1104" s="549">
        <f t="shared" si="312"/>
        <v>1.5488310000000002E-2</v>
      </c>
      <c r="R1104" s="549">
        <f t="shared" si="312"/>
        <v>1.5488310000000002E-2</v>
      </c>
      <c r="S1104" s="549">
        <f t="shared" si="312"/>
        <v>1.5488310000000002E-2</v>
      </c>
      <c r="T1104" s="549">
        <f t="shared" si="312"/>
        <v>1.5488310000000002E-2</v>
      </c>
      <c r="U1104" s="549">
        <f t="shared" si="312"/>
        <v>1.5488310000000002E-2</v>
      </c>
      <c r="V1104" s="549">
        <f t="shared" si="312"/>
        <v>1.5488310000000002E-2</v>
      </c>
      <c r="W1104" s="544">
        <f t="shared" si="312"/>
        <v>0.33497470000000007</v>
      </c>
      <c r="X1104" s="131">
        <f t="shared" si="312"/>
        <v>1.6748735000000001E-2</v>
      </c>
      <c r="Z1104" s="112"/>
    </row>
    <row r="1105" spans="1:26">
      <c r="A1105" s="129"/>
      <c r="B1105" s="472" t="s">
        <v>146</v>
      </c>
      <c r="C1105" s="530">
        <v>0.96618357487922713</v>
      </c>
      <c r="D1105" s="530">
        <v>0.93351070036640305</v>
      </c>
      <c r="E1105" s="530">
        <v>0.90194270566802237</v>
      </c>
      <c r="F1105" s="530">
        <v>0.87144222769857238</v>
      </c>
      <c r="G1105" s="530">
        <v>0.84197316685852419</v>
      </c>
      <c r="H1105" s="530">
        <v>0.81350064430775282</v>
      </c>
      <c r="I1105" s="530">
        <v>0.78599096068381913</v>
      </c>
      <c r="J1105" s="530">
        <v>0.75941155621625056</v>
      </c>
      <c r="K1105" s="530">
        <v>0.73373097218961414</v>
      </c>
      <c r="L1105" s="530">
        <v>0.70891881370977217</v>
      </c>
      <c r="M1105" s="530">
        <v>0.68494571372924851</v>
      </c>
      <c r="N1105" s="530">
        <v>0.66178329828912896</v>
      </c>
      <c r="O1105" s="530">
        <v>0.63940415293635666</v>
      </c>
      <c r="P1105" s="530">
        <v>0.61778179027667302</v>
      </c>
      <c r="Q1105" s="530">
        <v>0.59689061862480497</v>
      </c>
      <c r="R1105" s="530">
        <v>0.57670591171478747</v>
      </c>
      <c r="S1105" s="530">
        <v>0.55720377943457733</v>
      </c>
      <c r="T1105" s="530">
        <v>0.53836113955031628</v>
      </c>
      <c r="U1105" s="530">
        <v>0.52015569038677911</v>
      </c>
      <c r="V1105" s="530">
        <v>0.50256588443167061</v>
      </c>
      <c r="W1105" s="543"/>
      <c r="X1105" s="531"/>
    </row>
    <row r="1106" spans="1:26">
      <c r="A1106" s="135"/>
      <c r="B1106" s="568" t="s">
        <v>1069</v>
      </c>
      <c r="C1106" s="136">
        <f t="shared" ref="C1106:V1106" si="313">C1105*C1104</f>
        <v>3.9320589371980678E-2</v>
      </c>
      <c r="D1106" s="136">
        <f t="shared" si="313"/>
        <v>1.4458503115591966E-2</v>
      </c>
      <c r="E1106" s="136">
        <f t="shared" si="313"/>
        <v>1.3969568227625089E-2</v>
      </c>
      <c r="F1106" s="136">
        <f t="shared" si="313"/>
        <v>1.3497167369686078E-2</v>
      </c>
      <c r="G1106" s="136">
        <f t="shared" si="313"/>
        <v>1.3040741419986551E-2</v>
      </c>
      <c r="H1106" s="136">
        <f t="shared" si="313"/>
        <v>1.2599750164238213E-2</v>
      </c>
      <c r="I1106" s="136">
        <f t="shared" si="313"/>
        <v>1.2173671656268804E-2</v>
      </c>
      <c r="J1106" s="136">
        <f t="shared" si="313"/>
        <v>1.1762001600259716E-2</v>
      </c>
      <c r="K1106" s="136">
        <f t="shared" si="313"/>
        <v>1.1364252753874125E-2</v>
      </c>
      <c r="L1106" s="136">
        <f t="shared" si="313"/>
        <v>1.0979954351569203E-2</v>
      </c>
      <c r="M1106" s="136">
        <f t="shared" si="313"/>
        <v>1.0608651547409857E-2</v>
      </c>
      <c r="N1106" s="136">
        <f t="shared" si="313"/>
        <v>1.0249904876724501E-2</v>
      </c>
      <c r="O1106" s="136">
        <f t="shared" si="313"/>
        <v>9.9032897359657025E-3</v>
      </c>
      <c r="P1106" s="136">
        <f t="shared" si="313"/>
        <v>9.568395880160098E-3</v>
      </c>
      <c r="Q1106" s="136">
        <f t="shared" si="313"/>
        <v>9.2448269373527538E-3</v>
      </c>
      <c r="R1106" s="136">
        <f t="shared" si="313"/>
        <v>8.9321999394712612E-3</v>
      </c>
      <c r="S1106" s="136">
        <f t="shared" si="313"/>
        <v>8.630144869054359E-3</v>
      </c>
      <c r="T1106" s="136">
        <f t="shared" si="313"/>
        <v>8.3383042213085595E-3</v>
      </c>
      <c r="U1106" s="136">
        <f t="shared" si="313"/>
        <v>8.0563325809744554E-3</v>
      </c>
      <c r="V1106" s="136">
        <f t="shared" si="313"/>
        <v>7.7838962135018891E-3</v>
      </c>
      <c r="W1106" s="564">
        <f>SUM(C1106:V1106)</f>
        <v>0.24448214683300387</v>
      </c>
      <c r="X1106" s="137"/>
    </row>
    <row r="1107" spans="1:26">
      <c r="A1107" s="129" t="s">
        <v>386</v>
      </c>
      <c r="B1107" s="138"/>
      <c r="C1107" s="132"/>
      <c r="D1107" s="132"/>
      <c r="E1107" s="132"/>
      <c r="F1107" s="132"/>
      <c r="G1107" s="132"/>
      <c r="H1107" s="132"/>
      <c r="I1107" s="132"/>
      <c r="J1107" s="132"/>
      <c r="K1107" s="132"/>
      <c r="L1107" s="132"/>
      <c r="M1107" s="132"/>
      <c r="N1107" s="132"/>
      <c r="O1107" s="132"/>
      <c r="P1107" s="132"/>
      <c r="Q1107" s="132"/>
      <c r="R1107" s="132"/>
      <c r="S1107" s="132"/>
      <c r="T1107" s="132"/>
      <c r="U1107" s="132"/>
      <c r="V1107" s="132"/>
      <c r="W1107" s="544"/>
      <c r="X1107" s="131"/>
    </row>
    <row r="1108" spans="1:26" ht="35.25" customHeight="1">
      <c r="A1108" s="71" t="s">
        <v>853</v>
      </c>
      <c r="B1108" s="138"/>
      <c r="C1108" s="132"/>
      <c r="D1108" s="132"/>
      <c r="E1108" s="132"/>
      <c r="F1108" s="132"/>
      <c r="G1108" s="132"/>
      <c r="H1108" s="132"/>
      <c r="I1108" s="132"/>
      <c r="J1108" s="132"/>
      <c r="K1108" s="132"/>
      <c r="L1108" s="132"/>
      <c r="M1108" s="132"/>
      <c r="N1108" s="132"/>
      <c r="O1108" s="132"/>
      <c r="P1108" s="132"/>
      <c r="Q1108" s="132"/>
      <c r="R1108" s="132"/>
      <c r="S1108" s="132"/>
      <c r="T1108" s="132"/>
      <c r="U1108" s="132"/>
      <c r="V1108" s="132"/>
      <c r="W1108" s="544"/>
      <c r="X1108" s="131"/>
    </row>
    <row r="1109" spans="1:26">
      <c r="A1109" s="126"/>
      <c r="B1109" s="134" t="s">
        <v>207</v>
      </c>
      <c r="C1109" s="527">
        <f>'27. rMCZ specific costs'!R169</f>
        <v>6.4440000000000001E-3</v>
      </c>
      <c r="D1109" s="527">
        <v>0</v>
      </c>
      <c r="E1109" s="527">
        <v>0</v>
      </c>
      <c r="F1109" s="527">
        <v>0</v>
      </c>
      <c r="G1109" s="527">
        <v>0</v>
      </c>
      <c r="H1109" s="527">
        <v>0</v>
      </c>
      <c r="I1109" s="527">
        <v>0</v>
      </c>
      <c r="J1109" s="527">
        <v>0</v>
      </c>
      <c r="K1109" s="527">
        <v>0</v>
      </c>
      <c r="L1109" s="527">
        <v>0</v>
      </c>
      <c r="M1109" s="527">
        <v>0</v>
      </c>
      <c r="N1109" s="527">
        <v>0</v>
      </c>
      <c r="O1109" s="527">
        <v>0</v>
      </c>
      <c r="P1109" s="527">
        <v>0</v>
      </c>
      <c r="Q1109" s="527">
        <v>0</v>
      </c>
      <c r="R1109" s="527">
        <v>0</v>
      </c>
      <c r="S1109" s="527">
        <v>0</v>
      </c>
      <c r="T1109" s="527">
        <v>0</v>
      </c>
      <c r="U1109" s="527">
        <v>0</v>
      </c>
      <c r="V1109" s="527">
        <v>0</v>
      </c>
      <c r="W1109" s="543">
        <f>SUM(C1109:V1109)</f>
        <v>6.4440000000000001E-3</v>
      </c>
      <c r="X1109" s="528">
        <f>W1109/20</f>
        <v>3.2220000000000003E-4</v>
      </c>
    </row>
    <row r="1110" spans="1:26">
      <c r="A1110" s="126"/>
      <c r="B1110" s="134" t="s">
        <v>208</v>
      </c>
      <c r="C1110" s="527">
        <f>'27. rMCZ specific costs'!$S$169</f>
        <v>7.1883100000000007E-3</v>
      </c>
      <c r="D1110" s="527">
        <f>'27. rMCZ specific costs'!$S$169</f>
        <v>7.1883100000000007E-3</v>
      </c>
      <c r="E1110" s="527">
        <f>'27. rMCZ specific costs'!$S$169</f>
        <v>7.1883100000000007E-3</v>
      </c>
      <c r="F1110" s="527">
        <f>'27. rMCZ specific costs'!$S$169</f>
        <v>7.1883100000000007E-3</v>
      </c>
      <c r="G1110" s="527">
        <f>'27. rMCZ specific costs'!$S$169</f>
        <v>7.1883100000000007E-3</v>
      </c>
      <c r="H1110" s="527">
        <f>'27. rMCZ specific costs'!$S$169</f>
        <v>7.1883100000000007E-3</v>
      </c>
      <c r="I1110" s="527">
        <f>'27. rMCZ specific costs'!$S$169</f>
        <v>7.1883100000000007E-3</v>
      </c>
      <c r="J1110" s="527">
        <f>'27. rMCZ specific costs'!$S$169</f>
        <v>7.1883100000000007E-3</v>
      </c>
      <c r="K1110" s="527">
        <f>'27. rMCZ specific costs'!$S$169</f>
        <v>7.1883100000000007E-3</v>
      </c>
      <c r="L1110" s="527">
        <f>'27. rMCZ specific costs'!$S$169</f>
        <v>7.1883100000000007E-3</v>
      </c>
      <c r="M1110" s="527">
        <f>'27. rMCZ specific costs'!$S$169</f>
        <v>7.1883100000000007E-3</v>
      </c>
      <c r="N1110" s="527">
        <f>'27. rMCZ specific costs'!$S$169</f>
        <v>7.1883100000000007E-3</v>
      </c>
      <c r="O1110" s="527">
        <f>'27. rMCZ specific costs'!$S$169</f>
        <v>7.1883100000000007E-3</v>
      </c>
      <c r="P1110" s="527">
        <f>'27. rMCZ specific costs'!$S$169</f>
        <v>7.1883100000000007E-3</v>
      </c>
      <c r="Q1110" s="527">
        <f>'27. rMCZ specific costs'!$S$169</f>
        <v>7.1883100000000007E-3</v>
      </c>
      <c r="R1110" s="527">
        <f>'27. rMCZ specific costs'!$S$169</f>
        <v>7.1883100000000007E-3</v>
      </c>
      <c r="S1110" s="527">
        <f>'27. rMCZ specific costs'!$S$169</f>
        <v>7.1883100000000007E-3</v>
      </c>
      <c r="T1110" s="527">
        <f>'27. rMCZ specific costs'!$S$169</f>
        <v>7.1883100000000007E-3</v>
      </c>
      <c r="U1110" s="527">
        <f>'27. rMCZ specific costs'!$S$169</f>
        <v>7.1883100000000007E-3</v>
      </c>
      <c r="V1110" s="527">
        <f>'27. rMCZ specific costs'!$S$169</f>
        <v>7.1883100000000007E-3</v>
      </c>
      <c r="W1110" s="543">
        <f>SUM(C1110:V1110)</f>
        <v>0.14376620000000004</v>
      </c>
      <c r="X1110" s="528">
        <f>W1110/20</f>
        <v>7.1883100000000016E-3</v>
      </c>
    </row>
    <row r="1111" spans="1:26" s="55" customFormat="1">
      <c r="A1111" s="126"/>
      <c r="B1111" s="567" t="s">
        <v>144</v>
      </c>
      <c r="C1111" s="549">
        <f t="shared" ref="C1111:X1111" si="314">SUM(C1109:C1110)</f>
        <v>1.3632310000000002E-2</v>
      </c>
      <c r="D1111" s="549">
        <f t="shared" si="314"/>
        <v>7.1883100000000007E-3</v>
      </c>
      <c r="E1111" s="549">
        <f t="shared" si="314"/>
        <v>7.1883100000000007E-3</v>
      </c>
      <c r="F1111" s="549">
        <f t="shared" si="314"/>
        <v>7.1883100000000007E-3</v>
      </c>
      <c r="G1111" s="549">
        <f t="shared" si="314"/>
        <v>7.1883100000000007E-3</v>
      </c>
      <c r="H1111" s="549">
        <f t="shared" si="314"/>
        <v>7.1883100000000007E-3</v>
      </c>
      <c r="I1111" s="549">
        <f t="shared" si="314"/>
        <v>7.1883100000000007E-3</v>
      </c>
      <c r="J1111" s="549">
        <f t="shared" si="314"/>
        <v>7.1883100000000007E-3</v>
      </c>
      <c r="K1111" s="549">
        <f t="shared" si="314"/>
        <v>7.1883100000000007E-3</v>
      </c>
      <c r="L1111" s="549">
        <f t="shared" si="314"/>
        <v>7.1883100000000007E-3</v>
      </c>
      <c r="M1111" s="549">
        <f t="shared" si="314"/>
        <v>7.1883100000000007E-3</v>
      </c>
      <c r="N1111" s="549">
        <f t="shared" si="314"/>
        <v>7.1883100000000007E-3</v>
      </c>
      <c r="O1111" s="549">
        <f t="shared" si="314"/>
        <v>7.1883100000000007E-3</v>
      </c>
      <c r="P1111" s="549">
        <f t="shared" si="314"/>
        <v>7.1883100000000007E-3</v>
      </c>
      <c r="Q1111" s="549">
        <f t="shared" si="314"/>
        <v>7.1883100000000007E-3</v>
      </c>
      <c r="R1111" s="549">
        <f t="shared" si="314"/>
        <v>7.1883100000000007E-3</v>
      </c>
      <c r="S1111" s="549">
        <f t="shared" si="314"/>
        <v>7.1883100000000007E-3</v>
      </c>
      <c r="T1111" s="549">
        <f t="shared" si="314"/>
        <v>7.1883100000000007E-3</v>
      </c>
      <c r="U1111" s="549">
        <f t="shared" si="314"/>
        <v>7.1883100000000007E-3</v>
      </c>
      <c r="V1111" s="549">
        <f t="shared" si="314"/>
        <v>7.1883100000000007E-3</v>
      </c>
      <c r="W1111" s="544">
        <f t="shared" si="314"/>
        <v>0.15021020000000004</v>
      </c>
      <c r="X1111" s="131">
        <f t="shared" si="314"/>
        <v>7.5105100000000015E-3</v>
      </c>
      <c r="Z1111" s="112"/>
    </row>
    <row r="1112" spans="1:26">
      <c r="A1112" s="129"/>
      <c r="B1112" s="472" t="s">
        <v>146</v>
      </c>
      <c r="C1112" s="530">
        <v>0.96618357487922713</v>
      </c>
      <c r="D1112" s="530">
        <v>0.93351070036640305</v>
      </c>
      <c r="E1112" s="530">
        <v>0.90194270566802237</v>
      </c>
      <c r="F1112" s="530">
        <v>0.87144222769857238</v>
      </c>
      <c r="G1112" s="530">
        <v>0.84197316685852419</v>
      </c>
      <c r="H1112" s="530">
        <v>0.81350064430775282</v>
      </c>
      <c r="I1112" s="530">
        <v>0.78599096068381913</v>
      </c>
      <c r="J1112" s="530">
        <v>0.75941155621625056</v>
      </c>
      <c r="K1112" s="530">
        <v>0.73373097218961414</v>
      </c>
      <c r="L1112" s="530">
        <v>0.70891881370977217</v>
      </c>
      <c r="M1112" s="530">
        <v>0.68494571372924851</v>
      </c>
      <c r="N1112" s="530">
        <v>0.66178329828912896</v>
      </c>
      <c r="O1112" s="530">
        <v>0.63940415293635666</v>
      </c>
      <c r="P1112" s="530">
        <v>0.61778179027667302</v>
      </c>
      <c r="Q1112" s="530">
        <v>0.59689061862480497</v>
      </c>
      <c r="R1112" s="530">
        <v>0.57670591171478747</v>
      </c>
      <c r="S1112" s="530">
        <v>0.55720377943457733</v>
      </c>
      <c r="T1112" s="530">
        <v>0.53836113955031628</v>
      </c>
      <c r="U1112" s="530">
        <v>0.52015569038677911</v>
      </c>
      <c r="V1112" s="530">
        <v>0.50256588443167061</v>
      </c>
      <c r="W1112" s="543"/>
      <c r="X1112" s="531"/>
    </row>
    <row r="1113" spans="1:26">
      <c r="A1113" s="135"/>
      <c r="B1113" s="568" t="s">
        <v>1069</v>
      </c>
      <c r="C1113" s="136">
        <f t="shared" ref="C1113:V1113" si="315">C1112*C1111</f>
        <v>1.3171314009661839E-2</v>
      </c>
      <c r="D1113" s="136">
        <f t="shared" si="315"/>
        <v>6.7103643025508194E-3</v>
      </c>
      <c r="E1113" s="136">
        <f t="shared" si="315"/>
        <v>6.4834437705805024E-3</v>
      </c>
      <c r="F1113" s="136">
        <f t="shared" si="315"/>
        <v>6.2641968797879253E-3</v>
      </c>
      <c r="G1113" s="136">
        <f t="shared" si="315"/>
        <v>6.0523641350607987E-3</v>
      </c>
      <c r="H1113" s="136">
        <f t="shared" si="315"/>
        <v>5.8476948164838637E-3</v>
      </c>
      <c r="I1113" s="136">
        <f t="shared" si="315"/>
        <v>5.6499466825931047E-3</v>
      </c>
      <c r="J1113" s="136">
        <f t="shared" si="315"/>
        <v>5.4588856836648367E-3</v>
      </c>
      <c r="K1113" s="136">
        <f t="shared" si="315"/>
        <v>5.274285684700326E-3</v>
      </c>
      <c r="L1113" s="136">
        <f t="shared" si="315"/>
        <v>5.095928197778093E-3</v>
      </c>
      <c r="M1113" s="136">
        <f t="shared" si="315"/>
        <v>4.9236021234570944E-3</v>
      </c>
      <c r="N1113" s="136">
        <f t="shared" si="315"/>
        <v>4.7571035009247292E-3</v>
      </c>
      <c r="O1113" s="136">
        <f t="shared" si="315"/>
        <v>4.5962352665939428E-3</v>
      </c>
      <c r="P1113" s="136">
        <f t="shared" si="315"/>
        <v>4.4408070208637115E-3</v>
      </c>
      <c r="Q1113" s="136">
        <f t="shared" si="315"/>
        <v>4.2906348027668718E-3</v>
      </c>
      <c r="R1113" s="136">
        <f t="shared" si="315"/>
        <v>4.1455408722385241E-3</v>
      </c>
      <c r="S1113" s="136">
        <f t="shared" si="315"/>
        <v>4.0053534997473673E-3</v>
      </c>
      <c r="T1113" s="136">
        <f t="shared" si="315"/>
        <v>3.8699067630409345E-3</v>
      </c>
      <c r="U1113" s="136">
        <f t="shared" si="315"/>
        <v>3.7390403507641884E-3</v>
      </c>
      <c r="V1113" s="136">
        <f t="shared" si="315"/>
        <v>3.6125993727190225E-3</v>
      </c>
      <c r="W1113" s="564">
        <f>SUM(C1113:V1113)</f>
        <v>0.10838924773597849</v>
      </c>
      <c r="X1113" s="137"/>
    </row>
    <row r="1114" spans="1:26">
      <c r="A1114" s="129" t="s">
        <v>386</v>
      </c>
      <c r="B1114" s="138"/>
      <c r="C1114" s="132"/>
      <c r="D1114" s="132"/>
      <c r="E1114" s="132"/>
      <c r="F1114" s="132"/>
      <c r="G1114" s="132"/>
      <c r="H1114" s="132"/>
      <c r="I1114" s="132"/>
      <c r="J1114" s="132"/>
      <c r="K1114" s="132"/>
      <c r="L1114" s="132"/>
      <c r="M1114" s="132"/>
      <c r="N1114" s="132"/>
      <c r="O1114" s="132"/>
      <c r="P1114" s="132"/>
      <c r="Q1114" s="132"/>
      <c r="R1114" s="132"/>
      <c r="S1114" s="132"/>
      <c r="T1114" s="132"/>
      <c r="U1114" s="132"/>
      <c r="V1114" s="132"/>
      <c r="W1114" s="544"/>
      <c r="X1114" s="131"/>
    </row>
    <row r="1115" spans="1:26" ht="44.25" customHeight="1">
      <c r="A1115" s="71" t="s">
        <v>1086</v>
      </c>
      <c r="B1115" s="138"/>
      <c r="C1115" s="132"/>
      <c r="D1115" s="132"/>
      <c r="E1115" s="132"/>
      <c r="F1115" s="132"/>
      <c r="G1115" s="132"/>
      <c r="H1115" s="132"/>
      <c r="I1115" s="132"/>
      <c r="J1115" s="132"/>
      <c r="K1115" s="132"/>
      <c r="L1115" s="132"/>
      <c r="M1115" s="132"/>
      <c r="N1115" s="132"/>
      <c r="O1115" s="132"/>
      <c r="P1115" s="132"/>
      <c r="Q1115" s="132"/>
      <c r="R1115" s="132"/>
      <c r="S1115" s="132"/>
      <c r="T1115" s="132"/>
      <c r="U1115" s="132"/>
      <c r="V1115" s="132"/>
      <c r="W1115" s="544"/>
      <c r="X1115" s="131"/>
    </row>
    <row r="1116" spans="1:26">
      <c r="A1116" s="126"/>
      <c r="B1116" s="134" t="s">
        <v>207</v>
      </c>
      <c r="C1116" s="527">
        <f>'27. rMCZ specific costs'!R170</f>
        <v>1.0544E-2</v>
      </c>
      <c r="D1116" s="527">
        <v>0</v>
      </c>
      <c r="E1116" s="527">
        <v>0</v>
      </c>
      <c r="F1116" s="527">
        <v>0</v>
      </c>
      <c r="G1116" s="527">
        <v>0</v>
      </c>
      <c r="H1116" s="527">
        <v>0</v>
      </c>
      <c r="I1116" s="527">
        <v>0</v>
      </c>
      <c r="J1116" s="527">
        <v>0</v>
      </c>
      <c r="K1116" s="527">
        <v>0</v>
      </c>
      <c r="L1116" s="527">
        <v>0</v>
      </c>
      <c r="M1116" s="527">
        <v>0</v>
      </c>
      <c r="N1116" s="527">
        <v>0</v>
      </c>
      <c r="O1116" s="527">
        <v>0</v>
      </c>
      <c r="P1116" s="527">
        <v>0</v>
      </c>
      <c r="Q1116" s="527">
        <v>0</v>
      </c>
      <c r="R1116" s="527">
        <v>0</v>
      </c>
      <c r="S1116" s="527">
        <v>0</v>
      </c>
      <c r="T1116" s="527">
        <v>0</v>
      </c>
      <c r="U1116" s="527">
        <v>0</v>
      </c>
      <c r="V1116" s="527">
        <v>0</v>
      </c>
      <c r="W1116" s="543">
        <f>SUM(C1116:V1116)</f>
        <v>1.0544E-2</v>
      </c>
      <c r="X1116" s="528">
        <f>W1116/20</f>
        <v>5.2720000000000002E-4</v>
      </c>
    </row>
    <row r="1117" spans="1:26">
      <c r="A1117" s="126"/>
      <c r="B1117" s="134" t="s">
        <v>208</v>
      </c>
      <c r="C1117" s="527">
        <f>'27. rMCZ specific costs'!$S$170</f>
        <v>1.5488310000000002E-2</v>
      </c>
      <c r="D1117" s="527">
        <f>'27. rMCZ specific costs'!$S$170</f>
        <v>1.5488310000000002E-2</v>
      </c>
      <c r="E1117" s="527">
        <f>'27. rMCZ specific costs'!$S$170</f>
        <v>1.5488310000000002E-2</v>
      </c>
      <c r="F1117" s="527">
        <f>'27. rMCZ specific costs'!$S$170</f>
        <v>1.5488310000000002E-2</v>
      </c>
      <c r="G1117" s="527">
        <f>'27. rMCZ specific costs'!$S$170</f>
        <v>1.5488310000000002E-2</v>
      </c>
      <c r="H1117" s="527">
        <f>'27. rMCZ specific costs'!$S$170</f>
        <v>1.5488310000000002E-2</v>
      </c>
      <c r="I1117" s="527">
        <f>'27. rMCZ specific costs'!$S$170</f>
        <v>1.5488310000000002E-2</v>
      </c>
      <c r="J1117" s="527">
        <f>'27. rMCZ specific costs'!$S$170</f>
        <v>1.5488310000000002E-2</v>
      </c>
      <c r="K1117" s="527">
        <f>'27. rMCZ specific costs'!$S$170</f>
        <v>1.5488310000000002E-2</v>
      </c>
      <c r="L1117" s="527">
        <f>'27. rMCZ specific costs'!$S$170</f>
        <v>1.5488310000000002E-2</v>
      </c>
      <c r="M1117" s="527">
        <f>'27. rMCZ specific costs'!$S$170</f>
        <v>1.5488310000000002E-2</v>
      </c>
      <c r="N1117" s="527">
        <f>'27. rMCZ specific costs'!$S$170</f>
        <v>1.5488310000000002E-2</v>
      </c>
      <c r="O1117" s="527">
        <f>'27. rMCZ specific costs'!$S$170</f>
        <v>1.5488310000000002E-2</v>
      </c>
      <c r="P1117" s="527">
        <f>'27. rMCZ specific costs'!$S$170</f>
        <v>1.5488310000000002E-2</v>
      </c>
      <c r="Q1117" s="527">
        <f>'27. rMCZ specific costs'!$S$170</f>
        <v>1.5488310000000002E-2</v>
      </c>
      <c r="R1117" s="527">
        <f>'27. rMCZ specific costs'!$S$170</f>
        <v>1.5488310000000002E-2</v>
      </c>
      <c r="S1117" s="527">
        <f>'27. rMCZ specific costs'!$S$170</f>
        <v>1.5488310000000002E-2</v>
      </c>
      <c r="T1117" s="527">
        <f>'27. rMCZ specific costs'!$S$170</f>
        <v>1.5488310000000002E-2</v>
      </c>
      <c r="U1117" s="527">
        <f>'27. rMCZ specific costs'!$S$170</f>
        <v>1.5488310000000002E-2</v>
      </c>
      <c r="V1117" s="527">
        <f>'27. rMCZ specific costs'!$S$170</f>
        <v>1.5488310000000002E-2</v>
      </c>
      <c r="W1117" s="543">
        <f>SUM(C1117:V1117)</f>
        <v>0.30976620000000005</v>
      </c>
      <c r="X1117" s="528">
        <f>W1117/20</f>
        <v>1.5488310000000002E-2</v>
      </c>
    </row>
    <row r="1118" spans="1:26" s="55" customFormat="1">
      <c r="A1118" s="126"/>
      <c r="B1118" s="567" t="s">
        <v>144</v>
      </c>
      <c r="C1118" s="549">
        <f t="shared" ref="C1118:X1118" si="316">SUM(C1116:C1117)</f>
        <v>2.6032310000000003E-2</v>
      </c>
      <c r="D1118" s="549">
        <f t="shared" si="316"/>
        <v>1.5488310000000002E-2</v>
      </c>
      <c r="E1118" s="549">
        <f t="shared" si="316"/>
        <v>1.5488310000000002E-2</v>
      </c>
      <c r="F1118" s="549">
        <f t="shared" si="316"/>
        <v>1.5488310000000002E-2</v>
      </c>
      <c r="G1118" s="549">
        <f t="shared" si="316"/>
        <v>1.5488310000000002E-2</v>
      </c>
      <c r="H1118" s="549">
        <f t="shared" si="316"/>
        <v>1.5488310000000002E-2</v>
      </c>
      <c r="I1118" s="549">
        <f t="shared" si="316"/>
        <v>1.5488310000000002E-2</v>
      </c>
      <c r="J1118" s="549">
        <f t="shared" si="316"/>
        <v>1.5488310000000002E-2</v>
      </c>
      <c r="K1118" s="549">
        <f t="shared" si="316"/>
        <v>1.5488310000000002E-2</v>
      </c>
      <c r="L1118" s="549">
        <f t="shared" si="316"/>
        <v>1.5488310000000002E-2</v>
      </c>
      <c r="M1118" s="549">
        <f t="shared" si="316"/>
        <v>1.5488310000000002E-2</v>
      </c>
      <c r="N1118" s="549">
        <f t="shared" si="316"/>
        <v>1.5488310000000002E-2</v>
      </c>
      <c r="O1118" s="549">
        <f t="shared" si="316"/>
        <v>1.5488310000000002E-2</v>
      </c>
      <c r="P1118" s="549">
        <f t="shared" si="316"/>
        <v>1.5488310000000002E-2</v>
      </c>
      <c r="Q1118" s="549">
        <f t="shared" si="316"/>
        <v>1.5488310000000002E-2</v>
      </c>
      <c r="R1118" s="549">
        <f t="shared" si="316"/>
        <v>1.5488310000000002E-2</v>
      </c>
      <c r="S1118" s="549">
        <f t="shared" si="316"/>
        <v>1.5488310000000002E-2</v>
      </c>
      <c r="T1118" s="549">
        <f t="shared" si="316"/>
        <v>1.5488310000000002E-2</v>
      </c>
      <c r="U1118" s="549">
        <f t="shared" si="316"/>
        <v>1.5488310000000002E-2</v>
      </c>
      <c r="V1118" s="549">
        <f t="shared" si="316"/>
        <v>1.5488310000000002E-2</v>
      </c>
      <c r="W1118" s="544">
        <f t="shared" si="316"/>
        <v>0.32031020000000004</v>
      </c>
      <c r="X1118" s="131">
        <f t="shared" si="316"/>
        <v>1.601551E-2</v>
      </c>
      <c r="Z1118" s="112"/>
    </row>
    <row r="1119" spans="1:26">
      <c r="A1119" s="129"/>
      <c r="B1119" s="472" t="s">
        <v>146</v>
      </c>
      <c r="C1119" s="530">
        <v>0.96618357487922713</v>
      </c>
      <c r="D1119" s="530">
        <v>0.93351070036640305</v>
      </c>
      <c r="E1119" s="530">
        <v>0.90194270566802237</v>
      </c>
      <c r="F1119" s="530">
        <v>0.87144222769857238</v>
      </c>
      <c r="G1119" s="530">
        <v>0.84197316685852419</v>
      </c>
      <c r="H1119" s="530">
        <v>0.81350064430775282</v>
      </c>
      <c r="I1119" s="530">
        <v>0.78599096068381913</v>
      </c>
      <c r="J1119" s="530">
        <v>0.75941155621625056</v>
      </c>
      <c r="K1119" s="530">
        <v>0.73373097218961414</v>
      </c>
      <c r="L1119" s="530">
        <v>0.70891881370977217</v>
      </c>
      <c r="M1119" s="530">
        <v>0.68494571372924851</v>
      </c>
      <c r="N1119" s="530">
        <v>0.66178329828912896</v>
      </c>
      <c r="O1119" s="530">
        <v>0.63940415293635666</v>
      </c>
      <c r="P1119" s="530">
        <v>0.61778179027667302</v>
      </c>
      <c r="Q1119" s="530">
        <v>0.59689061862480497</v>
      </c>
      <c r="R1119" s="530">
        <v>0.57670591171478747</v>
      </c>
      <c r="S1119" s="530">
        <v>0.55720377943457733</v>
      </c>
      <c r="T1119" s="530">
        <v>0.53836113955031628</v>
      </c>
      <c r="U1119" s="530">
        <v>0.52015569038677911</v>
      </c>
      <c r="V1119" s="530">
        <v>0.50256588443167061</v>
      </c>
      <c r="W1119" s="543"/>
      <c r="X1119" s="531"/>
    </row>
    <row r="1120" spans="1:26">
      <c r="A1120" s="135"/>
      <c r="B1120" s="568" t="s">
        <v>1069</v>
      </c>
      <c r="C1120" s="136">
        <f t="shared" ref="C1120:V1120" si="317">C1119*C1118</f>
        <v>2.5151990338164256E-2</v>
      </c>
      <c r="D1120" s="136">
        <f t="shared" si="317"/>
        <v>1.4458503115591966E-2</v>
      </c>
      <c r="E1120" s="136">
        <f t="shared" si="317"/>
        <v>1.3969568227625089E-2</v>
      </c>
      <c r="F1120" s="136">
        <f t="shared" si="317"/>
        <v>1.3497167369686078E-2</v>
      </c>
      <c r="G1120" s="136">
        <f t="shared" si="317"/>
        <v>1.3040741419986551E-2</v>
      </c>
      <c r="H1120" s="136">
        <f t="shared" si="317"/>
        <v>1.2599750164238213E-2</v>
      </c>
      <c r="I1120" s="136">
        <f t="shared" si="317"/>
        <v>1.2173671656268804E-2</v>
      </c>
      <c r="J1120" s="136">
        <f t="shared" si="317"/>
        <v>1.1762001600259716E-2</v>
      </c>
      <c r="K1120" s="136">
        <f t="shared" si="317"/>
        <v>1.1364252753874125E-2</v>
      </c>
      <c r="L1120" s="136">
        <f t="shared" si="317"/>
        <v>1.0979954351569203E-2</v>
      </c>
      <c r="M1120" s="136">
        <f t="shared" si="317"/>
        <v>1.0608651547409857E-2</v>
      </c>
      <c r="N1120" s="136">
        <f t="shared" si="317"/>
        <v>1.0249904876724501E-2</v>
      </c>
      <c r="O1120" s="136">
        <f t="shared" si="317"/>
        <v>9.9032897359657025E-3</v>
      </c>
      <c r="P1120" s="136">
        <f t="shared" si="317"/>
        <v>9.568395880160098E-3</v>
      </c>
      <c r="Q1120" s="136">
        <f t="shared" si="317"/>
        <v>9.2448269373527538E-3</v>
      </c>
      <c r="R1120" s="136">
        <f t="shared" si="317"/>
        <v>8.9321999394712612E-3</v>
      </c>
      <c r="S1120" s="136">
        <f t="shared" si="317"/>
        <v>8.630144869054359E-3</v>
      </c>
      <c r="T1120" s="136">
        <f t="shared" si="317"/>
        <v>8.3383042213085595E-3</v>
      </c>
      <c r="U1120" s="136">
        <f t="shared" si="317"/>
        <v>8.0563325809744554E-3</v>
      </c>
      <c r="V1120" s="136">
        <f t="shared" si="317"/>
        <v>7.7838962135018891E-3</v>
      </c>
      <c r="W1120" s="564">
        <f>SUM(C1120:V1120)</f>
        <v>0.23031354779918747</v>
      </c>
      <c r="X1120" s="137"/>
    </row>
    <row r="1121" spans="1:26">
      <c r="A1121" s="129" t="s">
        <v>386</v>
      </c>
      <c r="B1121" s="138"/>
      <c r="C1121" s="132"/>
      <c r="D1121" s="132"/>
      <c r="E1121" s="132"/>
      <c r="F1121" s="132"/>
      <c r="G1121" s="132"/>
      <c r="H1121" s="132"/>
      <c r="I1121" s="132"/>
      <c r="J1121" s="132"/>
      <c r="K1121" s="132"/>
      <c r="L1121" s="132"/>
      <c r="M1121" s="132"/>
      <c r="N1121" s="132"/>
      <c r="O1121" s="132"/>
      <c r="P1121" s="132"/>
      <c r="Q1121" s="132"/>
      <c r="R1121" s="132"/>
      <c r="S1121" s="132"/>
      <c r="T1121" s="132"/>
      <c r="U1121" s="132"/>
      <c r="V1121" s="132"/>
      <c r="W1121" s="544"/>
      <c r="X1121" s="131"/>
    </row>
    <row r="1122" spans="1:26" ht="34.5" customHeight="1">
      <c r="A1122" s="71" t="s">
        <v>748</v>
      </c>
      <c r="B1122" s="138"/>
      <c r="C1122" s="132"/>
      <c r="D1122" s="132"/>
      <c r="E1122" s="132"/>
      <c r="F1122" s="132"/>
      <c r="G1122" s="132"/>
      <c r="H1122" s="132"/>
      <c r="I1122" s="132"/>
      <c r="J1122" s="132"/>
      <c r="K1122" s="132"/>
      <c r="L1122" s="132"/>
      <c r="M1122" s="132"/>
      <c r="N1122" s="132"/>
      <c r="O1122" s="132"/>
      <c r="P1122" s="132"/>
      <c r="Q1122" s="132"/>
      <c r="R1122" s="132"/>
      <c r="S1122" s="132"/>
      <c r="T1122" s="132"/>
      <c r="U1122" s="132"/>
      <c r="V1122" s="132"/>
      <c r="W1122" s="544"/>
      <c r="X1122" s="131"/>
    </row>
    <row r="1123" spans="1:26">
      <c r="A1123" s="126"/>
      <c r="B1123" s="134" t="s">
        <v>207</v>
      </c>
      <c r="C1123" s="527">
        <f>'27. rMCZ specific costs'!R171</f>
        <v>4.1208500000000002E-2</v>
      </c>
      <c r="D1123" s="527">
        <v>0</v>
      </c>
      <c r="E1123" s="527">
        <v>0</v>
      </c>
      <c r="F1123" s="527">
        <v>0</v>
      </c>
      <c r="G1123" s="527">
        <v>0</v>
      </c>
      <c r="H1123" s="527">
        <v>0</v>
      </c>
      <c r="I1123" s="527">
        <v>0</v>
      </c>
      <c r="J1123" s="527">
        <v>0</v>
      </c>
      <c r="K1123" s="527">
        <v>0</v>
      </c>
      <c r="L1123" s="527">
        <v>0</v>
      </c>
      <c r="M1123" s="527">
        <v>0</v>
      </c>
      <c r="N1123" s="527">
        <v>0</v>
      </c>
      <c r="O1123" s="527">
        <v>0</v>
      </c>
      <c r="P1123" s="527">
        <v>0</v>
      </c>
      <c r="Q1123" s="527">
        <v>0</v>
      </c>
      <c r="R1123" s="527">
        <v>0</v>
      </c>
      <c r="S1123" s="527">
        <v>0</v>
      </c>
      <c r="T1123" s="527">
        <v>0</v>
      </c>
      <c r="U1123" s="527">
        <v>0</v>
      </c>
      <c r="V1123" s="527">
        <v>0</v>
      </c>
      <c r="W1123" s="543">
        <f>SUM(C1123:V1123)</f>
        <v>4.1208500000000002E-2</v>
      </c>
      <c r="X1123" s="528">
        <f>W1123/20</f>
        <v>2.0604250000000003E-3</v>
      </c>
    </row>
    <row r="1124" spans="1:26">
      <c r="A1124" s="126"/>
      <c r="B1124" s="134" t="s">
        <v>208</v>
      </c>
      <c r="C1124" s="527">
        <f>'27. rMCZ specific costs'!$S$171</f>
        <v>6.0688309999999995E-2</v>
      </c>
      <c r="D1124" s="527">
        <f>'27. rMCZ specific costs'!$S$171</f>
        <v>6.0688309999999995E-2</v>
      </c>
      <c r="E1124" s="527">
        <f>'27. rMCZ specific costs'!$S$171</f>
        <v>6.0688309999999995E-2</v>
      </c>
      <c r="F1124" s="527">
        <f>'27. rMCZ specific costs'!$S$171</f>
        <v>6.0688309999999995E-2</v>
      </c>
      <c r="G1124" s="527">
        <f>'27. rMCZ specific costs'!$S$171</f>
        <v>6.0688309999999995E-2</v>
      </c>
      <c r="H1124" s="527">
        <f>'27. rMCZ specific costs'!$S$171</f>
        <v>6.0688309999999995E-2</v>
      </c>
      <c r="I1124" s="527">
        <f>'27. rMCZ specific costs'!$S$171</f>
        <v>6.0688309999999995E-2</v>
      </c>
      <c r="J1124" s="527">
        <f>'27. rMCZ specific costs'!$S$171</f>
        <v>6.0688309999999995E-2</v>
      </c>
      <c r="K1124" s="527">
        <f>'27. rMCZ specific costs'!$S$171</f>
        <v>6.0688309999999995E-2</v>
      </c>
      <c r="L1124" s="527">
        <f>'27. rMCZ specific costs'!$S$171</f>
        <v>6.0688309999999995E-2</v>
      </c>
      <c r="M1124" s="527">
        <f>'27. rMCZ specific costs'!$S$171</f>
        <v>6.0688309999999995E-2</v>
      </c>
      <c r="N1124" s="527">
        <f>'27. rMCZ specific costs'!$S$171</f>
        <v>6.0688309999999995E-2</v>
      </c>
      <c r="O1124" s="527">
        <f>'27. rMCZ specific costs'!$S$171</f>
        <v>6.0688309999999995E-2</v>
      </c>
      <c r="P1124" s="527">
        <f>'27. rMCZ specific costs'!$S$171</f>
        <v>6.0688309999999995E-2</v>
      </c>
      <c r="Q1124" s="527">
        <f>'27. rMCZ specific costs'!$S$171</f>
        <v>6.0688309999999995E-2</v>
      </c>
      <c r="R1124" s="527">
        <f>'27. rMCZ specific costs'!$S$171</f>
        <v>6.0688309999999995E-2</v>
      </c>
      <c r="S1124" s="527">
        <f>'27. rMCZ specific costs'!$S$171</f>
        <v>6.0688309999999995E-2</v>
      </c>
      <c r="T1124" s="527">
        <f>'27. rMCZ specific costs'!$S$171</f>
        <v>6.0688309999999995E-2</v>
      </c>
      <c r="U1124" s="527">
        <f>'27. rMCZ specific costs'!$S$171</f>
        <v>6.0688309999999995E-2</v>
      </c>
      <c r="V1124" s="527">
        <f>'27. rMCZ specific costs'!$S$171</f>
        <v>6.0688309999999995E-2</v>
      </c>
      <c r="W1124" s="543">
        <f>SUM(C1124:V1124)</f>
        <v>1.2137661999999996</v>
      </c>
      <c r="X1124" s="528">
        <f>W1124/20</f>
        <v>6.0688309999999981E-2</v>
      </c>
    </row>
    <row r="1125" spans="1:26" s="55" customFormat="1">
      <c r="A1125" s="126"/>
      <c r="B1125" s="567" t="s">
        <v>144</v>
      </c>
      <c r="C1125" s="549">
        <f t="shared" ref="C1125:X1125" si="318">SUM(C1123:C1124)</f>
        <v>0.10189681</v>
      </c>
      <c r="D1125" s="549">
        <f t="shared" si="318"/>
        <v>6.0688309999999995E-2</v>
      </c>
      <c r="E1125" s="549">
        <f t="shared" si="318"/>
        <v>6.0688309999999995E-2</v>
      </c>
      <c r="F1125" s="549">
        <f t="shared" si="318"/>
        <v>6.0688309999999995E-2</v>
      </c>
      <c r="G1125" s="549">
        <f t="shared" si="318"/>
        <v>6.0688309999999995E-2</v>
      </c>
      <c r="H1125" s="549">
        <f t="shared" si="318"/>
        <v>6.0688309999999995E-2</v>
      </c>
      <c r="I1125" s="549">
        <f t="shared" si="318"/>
        <v>6.0688309999999995E-2</v>
      </c>
      <c r="J1125" s="549">
        <f t="shared" si="318"/>
        <v>6.0688309999999995E-2</v>
      </c>
      <c r="K1125" s="549">
        <f t="shared" si="318"/>
        <v>6.0688309999999995E-2</v>
      </c>
      <c r="L1125" s="549">
        <f t="shared" si="318"/>
        <v>6.0688309999999995E-2</v>
      </c>
      <c r="M1125" s="549">
        <f t="shared" si="318"/>
        <v>6.0688309999999995E-2</v>
      </c>
      <c r="N1125" s="549">
        <f t="shared" si="318"/>
        <v>6.0688309999999995E-2</v>
      </c>
      <c r="O1125" s="549">
        <f t="shared" si="318"/>
        <v>6.0688309999999995E-2</v>
      </c>
      <c r="P1125" s="549">
        <f t="shared" si="318"/>
        <v>6.0688309999999995E-2</v>
      </c>
      <c r="Q1125" s="549">
        <f t="shared" si="318"/>
        <v>6.0688309999999995E-2</v>
      </c>
      <c r="R1125" s="549">
        <f t="shared" si="318"/>
        <v>6.0688309999999995E-2</v>
      </c>
      <c r="S1125" s="549">
        <f t="shared" si="318"/>
        <v>6.0688309999999995E-2</v>
      </c>
      <c r="T1125" s="549">
        <f t="shared" si="318"/>
        <v>6.0688309999999995E-2</v>
      </c>
      <c r="U1125" s="549">
        <f t="shared" si="318"/>
        <v>6.0688309999999995E-2</v>
      </c>
      <c r="V1125" s="549">
        <f t="shared" si="318"/>
        <v>6.0688309999999995E-2</v>
      </c>
      <c r="W1125" s="544">
        <f t="shared" si="318"/>
        <v>1.2549746999999996</v>
      </c>
      <c r="X1125" s="131">
        <f t="shared" si="318"/>
        <v>6.2748734999999986E-2</v>
      </c>
      <c r="Z1125" s="112"/>
    </row>
    <row r="1126" spans="1:26">
      <c r="A1126" s="129"/>
      <c r="B1126" s="472" t="s">
        <v>146</v>
      </c>
      <c r="C1126" s="530">
        <v>0.96618357487922713</v>
      </c>
      <c r="D1126" s="530">
        <v>0.93351070036640305</v>
      </c>
      <c r="E1126" s="530">
        <v>0.90194270566802237</v>
      </c>
      <c r="F1126" s="530">
        <v>0.87144222769857238</v>
      </c>
      <c r="G1126" s="530">
        <v>0.84197316685852419</v>
      </c>
      <c r="H1126" s="530">
        <v>0.81350064430775282</v>
      </c>
      <c r="I1126" s="530">
        <v>0.78599096068381913</v>
      </c>
      <c r="J1126" s="530">
        <v>0.75941155621625056</v>
      </c>
      <c r="K1126" s="530">
        <v>0.73373097218961414</v>
      </c>
      <c r="L1126" s="530">
        <v>0.70891881370977217</v>
      </c>
      <c r="M1126" s="530">
        <v>0.68494571372924851</v>
      </c>
      <c r="N1126" s="530">
        <v>0.66178329828912896</v>
      </c>
      <c r="O1126" s="530">
        <v>0.63940415293635666</v>
      </c>
      <c r="P1126" s="530">
        <v>0.61778179027667302</v>
      </c>
      <c r="Q1126" s="530">
        <v>0.59689061862480497</v>
      </c>
      <c r="R1126" s="530">
        <v>0.57670591171478747</v>
      </c>
      <c r="S1126" s="530">
        <v>0.55720377943457733</v>
      </c>
      <c r="T1126" s="530">
        <v>0.53836113955031628</v>
      </c>
      <c r="U1126" s="530">
        <v>0.52015569038677911</v>
      </c>
      <c r="V1126" s="530">
        <v>0.50256588443167061</v>
      </c>
      <c r="W1126" s="543"/>
      <c r="X1126" s="531"/>
    </row>
    <row r="1127" spans="1:26">
      <c r="A1127" s="135"/>
      <c r="B1127" s="568" t="s">
        <v>1069</v>
      </c>
      <c r="C1127" s="136">
        <f t="shared" ref="C1127:V1127" si="319">C1126*C1125</f>
        <v>9.8451024154589381E-2</v>
      </c>
      <c r="D1127" s="136">
        <f t="shared" si="319"/>
        <v>5.6653186772153377E-2</v>
      </c>
      <c r="E1127" s="136">
        <f t="shared" si="319"/>
        <v>5.4737378523819692E-2</v>
      </c>
      <c r="F1127" s="136">
        <f t="shared" si="319"/>
        <v>5.2886356061661546E-2</v>
      </c>
      <c r="G1127" s="136">
        <f t="shared" si="319"/>
        <v>5.1097928561991836E-2</v>
      </c>
      <c r="H1127" s="136">
        <f t="shared" si="319"/>
        <v>4.9369979286948633E-2</v>
      </c>
      <c r="I1127" s="136">
        <f t="shared" si="319"/>
        <v>4.7700463079177427E-2</v>
      </c>
      <c r="J1127" s="136">
        <f t="shared" si="319"/>
        <v>4.6087403941234235E-2</v>
      </c>
      <c r="K1127" s="136">
        <f t="shared" si="319"/>
        <v>4.452889269684468E-2</v>
      </c>
      <c r="L1127" s="136">
        <f t="shared" si="319"/>
        <v>4.3023084731250903E-2</v>
      </c>
      <c r="M1127" s="136">
        <f t="shared" si="319"/>
        <v>4.1568197807971885E-2</v>
      </c>
      <c r="N1127" s="136">
        <f t="shared" si="319"/>
        <v>4.0162509959393126E-2</v>
      </c>
      <c r="O1127" s="136">
        <f t="shared" si="319"/>
        <v>3.8804357448689021E-2</v>
      </c>
      <c r="P1127" s="136">
        <f t="shared" si="319"/>
        <v>3.7492132800665712E-2</v>
      </c>
      <c r="Q1127" s="136">
        <f t="shared" si="319"/>
        <v>3.6224282899193938E-2</v>
      </c>
      <c r="R1127" s="136">
        <f t="shared" si="319"/>
        <v>3.4999307148979648E-2</v>
      </c>
      <c r="S1127" s="136">
        <f t="shared" si="319"/>
        <v>3.3815755699497248E-2</v>
      </c>
      <c r="T1127" s="136">
        <f t="shared" si="319"/>
        <v>3.2672227728982851E-2</v>
      </c>
      <c r="U1127" s="136">
        <f t="shared" si="319"/>
        <v>3.156736978645687E-2</v>
      </c>
      <c r="V1127" s="136">
        <f t="shared" si="319"/>
        <v>3.0499874189813397E-2</v>
      </c>
      <c r="W1127" s="564">
        <f>SUM(C1127:V1127)</f>
        <v>0.90234171327931534</v>
      </c>
      <c r="X1127" s="137"/>
    </row>
    <row r="1128" spans="1:26">
      <c r="A1128" s="129" t="s">
        <v>386</v>
      </c>
      <c r="B1128" s="138"/>
      <c r="C1128" s="132"/>
      <c r="D1128" s="132"/>
      <c r="E1128" s="132"/>
      <c r="F1128" s="132"/>
      <c r="G1128" s="132"/>
      <c r="H1128" s="132"/>
      <c r="I1128" s="132"/>
      <c r="J1128" s="132"/>
      <c r="K1128" s="132"/>
      <c r="L1128" s="132"/>
      <c r="M1128" s="132"/>
      <c r="N1128" s="132"/>
      <c r="O1128" s="132"/>
      <c r="P1128" s="132"/>
      <c r="Q1128" s="132"/>
      <c r="R1128" s="132"/>
      <c r="S1128" s="132"/>
      <c r="T1128" s="132"/>
      <c r="U1128" s="132"/>
      <c r="V1128" s="132"/>
      <c r="W1128" s="544"/>
      <c r="X1128" s="131"/>
    </row>
    <row r="1129" spans="1:26" ht="31.5" customHeight="1">
      <c r="A1129" s="71" t="s">
        <v>1087</v>
      </c>
      <c r="B1129" s="138"/>
      <c r="C1129" s="132"/>
      <c r="D1129" s="132"/>
      <c r="E1129" s="132"/>
      <c r="F1129" s="132"/>
      <c r="G1129" s="132"/>
      <c r="H1129" s="132"/>
      <c r="I1129" s="132"/>
      <c r="J1129" s="132"/>
      <c r="K1129" s="132"/>
      <c r="L1129" s="132"/>
      <c r="M1129" s="132"/>
      <c r="N1129" s="132"/>
      <c r="O1129" s="132"/>
      <c r="P1129" s="132"/>
      <c r="Q1129" s="132"/>
      <c r="R1129" s="132"/>
      <c r="S1129" s="132"/>
      <c r="T1129" s="132"/>
      <c r="U1129" s="132"/>
      <c r="V1129" s="132"/>
      <c r="W1129" s="544"/>
      <c r="X1129" s="131"/>
    </row>
    <row r="1130" spans="1:26">
      <c r="A1130" s="126"/>
      <c r="B1130" s="134" t="s">
        <v>207</v>
      </c>
      <c r="C1130" s="527">
        <f>'27. rMCZ specific costs'!R172</f>
        <v>9.044E-3</v>
      </c>
      <c r="D1130" s="527">
        <v>0</v>
      </c>
      <c r="E1130" s="527">
        <v>0</v>
      </c>
      <c r="F1130" s="527">
        <v>0</v>
      </c>
      <c r="G1130" s="527">
        <v>0</v>
      </c>
      <c r="H1130" s="527">
        <v>0</v>
      </c>
      <c r="I1130" s="527">
        <v>0</v>
      </c>
      <c r="J1130" s="527">
        <v>0</v>
      </c>
      <c r="K1130" s="527">
        <v>0</v>
      </c>
      <c r="L1130" s="527">
        <v>0</v>
      </c>
      <c r="M1130" s="527">
        <v>0</v>
      </c>
      <c r="N1130" s="527">
        <v>0</v>
      </c>
      <c r="O1130" s="527">
        <v>0</v>
      </c>
      <c r="P1130" s="527">
        <v>0</v>
      </c>
      <c r="Q1130" s="527">
        <v>0</v>
      </c>
      <c r="R1130" s="527">
        <v>0</v>
      </c>
      <c r="S1130" s="527">
        <v>0</v>
      </c>
      <c r="T1130" s="527">
        <v>0</v>
      </c>
      <c r="U1130" s="527">
        <v>0</v>
      </c>
      <c r="V1130" s="527">
        <v>0</v>
      </c>
      <c r="W1130" s="543">
        <f>SUM(C1130:V1130)</f>
        <v>9.044E-3</v>
      </c>
      <c r="X1130" s="528">
        <f>W1130/20</f>
        <v>4.5219999999999999E-4</v>
      </c>
    </row>
    <row r="1131" spans="1:26">
      <c r="A1131" s="126"/>
      <c r="B1131" s="134" t="s">
        <v>208</v>
      </c>
      <c r="C1131" s="527">
        <f>'27. rMCZ specific costs'!$S$172</f>
        <v>7.1883100000000007E-3</v>
      </c>
      <c r="D1131" s="527">
        <f>'27. rMCZ specific costs'!$S$172</f>
        <v>7.1883100000000007E-3</v>
      </c>
      <c r="E1131" s="527">
        <f>'27. rMCZ specific costs'!$S$172</f>
        <v>7.1883100000000007E-3</v>
      </c>
      <c r="F1131" s="527">
        <f>'27. rMCZ specific costs'!$S$172</f>
        <v>7.1883100000000007E-3</v>
      </c>
      <c r="G1131" s="527">
        <f>'27. rMCZ specific costs'!$S$172</f>
        <v>7.1883100000000007E-3</v>
      </c>
      <c r="H1131" s="527">
        <f>'27. rMCZ specific costs'!$S$172</f>
        <v>7.1883100000000007E-3</v>
      </c>
      <c r="I1131" s="527">
        <f>'27. rMCZ specific costs'!$S$172</f>
        <v>7.1883100000000007E-3</v>
      </c>
      <c r="J1131" s="527">
        <f>'27. rMCZ specific costs'!$S$172</f>
        <v>7.1883100000000007E-3</v>
      </c>
      <c r="K1131" s="527">
        <f>'27. rMCZ specific costs'!$S$172</f>
        <v>7.1883100000000007E-3</v>
      </c>
      <c r="L1131" s="527">
        <f>'27. rMCZ specific costs'!$S$172</f>
        <v>7.1883100000000007E-3</v>
      </c>
      <c r="M1131" s="527">
        <f>'27. rMCZ specific costs'!$S$172</f>
        <v>7.1883100000000007E-3</v>
      </c>
      <c r="N1131" s="527">
        <f>'27. rMCZ specific costs'!$S$172</f>
        <v>7.1883100000000007E-3</v>
      </c>
      <c r="O1131" s="527">
        <f>'27. rMCZ specific costs'!$S$172</f>
        <v>7.1883100000000007E-3</v>
      </c>
      <c r="P1131" s="527">
        <f>'27. rMCZ specific costs'!$S$172</f>
        <v>7.1883100000000007E-3</v>
      </c>
      <c r="Q1131" s="527">
        <f>'27. rMCZ specific costs'!$S$172</f>
        <v>7.1883100000000007E-3</v>
      </c>
      <c r="R1131" s="527">
        <f>'27. rMCZ specific costs'!$S$172</f>
        <v>7.1883100000000007E-3</v>
      </c>
      <c r="S1131" s="527">
        <f>'27. rMCZ specific costs'!$S$172</f>
        <v>7.1883100000000007E-3</v>
      </c>
      <c r="T1131" s="527">
        <f>'27. rMCZ specific costs'!$S$172</f>
        <v>7.1883100000000007E-3</v>
      </c>
      <c r="U1131" s="527">
        <f>'27. rMCZ specific costs'!$S$172</f>
        <v>7.1883100000000007E-3</v>
      </c>
      <c r="V1131" s="527">
        <f>'27. rMCZ specific costs'!$S$172</f>
        <v>7.1883100000000007E-3</v>
      </c>
      <c r="W1131" s="543">
        <f>SUM(C1131:V1131)</f>
        <v>0.14376620000000004</v>
      </c>
      <c r="X1131" s="528">
        <f>W1131/20</f>
        <v>7.1883100000000016E-3</v>
      </c>
    </row>
    <row r="1132" spans="1:26" s="55" customFormat="1">
      <c r="A1132" s="126"/>
      <c r="B1132" s="567" t="s">
        <v>144</v>
      </c>
      <c r="C1132" s="549">
        <f t="shared" ref="C1132:X1132" si="320">SUM(C1130:C1131)</f>
        <v>1.623231E-2</v>
      </c>
      <c r="D1132" s="549">
        <f t="shared" si="320"/>
        <v>7.1883100000000007E-3</v>
      </c>
      <c r="E1132" s="549">
        <f t="shared" si="320"/>
        <v>7.1883100000000007E-3</v>
      </c>
      <c r="F1132" s="549">
        <f t="shared" si="320"/>
        <v>7.1883100000000007E-3</v>
      </c>
      <c r="G1132" s="549">
        <f t="shared" si="320"/>
        <v>7.1883100000000007E-3</v>
      </c>
      <c r="H1132" s="549">
        <f t="shared" si="320"/>
        <v>7.1883100000000007E-3</v>
      </c>
      <c r="I1132" s="549">
        <f t="shared" si="320"/>
        <v>7.1883100000000007E-3</v>
      </c>
      <c r="J1132" s="549">
        <f t="shared" si="320"/>
        <v>7.1883100000000007E-3</v>
      </c>
      <c r="K1132" s="549">
        <f t="shared" si="320"/>
        <v>7.1883100000000007E-3</v>
      </c>
      <c r="L1132" s="549">
        <f t="shared" si="320"/>
        <v>7.1883100000000007E-3</v>
      </c>
      <c r="M1132" s="549">
        <f t="shared" si="320"/>
        <v>7.1883100000000007E-3</v>
      </c>
      <c r="N1132" s="549">
        <f t="shared" si="320"/>
        <v>7.1883100000000007E-3</v>
      </c>
      <c r="O1132" s="549">
        <f t="shared" si="320"/>
        <v>7.1883100000000007E-3</v>
      </c>
      <c r="P1132" s="549">
        <f t="shared" si="320"/>
        <v>7.1883100000000007E-3</v>
      </c>
      <c r="Q1132" s="549">
        <f t="shared" si="320"/>
        <v>7.1883100000000007E-3</v>
      </c>
      <c r="R1132" s="549">
        <f t="shared" si="320"/>
        <v>7.1883100000000007E-3</v>
      </c>
      <c r="S1132" s="549">
        <f t="shared" si="320"/>
        <v>7.1883100000000007E-3</v>
      </c>
      <c r="T1132" s="549">
        <f t="shared" si="320"/>
        <v>7.1883100000000007E-3</v>
      </c>
      <c r="U1132" s="549">
        <f t="shared" si="320"/>
        <v>7.1883100000000007E-3</v>
      </c>
      <c r="V1132" s="549">
        <f t="shared" si="320"/>
        <v>7.1883100000000007E-3</v>
      </c>
      <c r="W1132" s="544">
        <f t="shared" si="320"/>
        <v>0.15281020000000003</v>
      </c>
      <c r="X1132" s="131">
        <f t="shared" si="320"/>
        <v>7.6405100000000014E-3</v>
      </c>
      <c r="Z1132" s="112"/>
    </row>
    <row r="1133" spans="1:26">
      <c r="A1133" s="129"/>
      <c r="B1133" s="472" t="s">
        <v>146</v>
      </c>
      <c r="C1133" s="530">
        <v>0.96618357487922713</v>
      </c>
      <c r="D1133" s="530">
        <v>0.93351070036640305</v>
      </c>
      <c r="E1133" s="530">
        <v>0.90194270566802237</v>
      </c>
      <c r="F1133" s="530">
        <v>0.87144222769857238</v>
      </c>
      <c r="G1133" s="530">
        <v>0.84197316685852419</v>
      </c>
      <c r="H1133" s="530">
        <v>0.81350064430775282</v>
      </c>
      <c r="I1133" s="530">
        <v>0.78599096068381913</v>
      </c>
      <c r="J1133" s="530">
        <v>0.75941155621625056</v>
      </c>
      <c r="K1133" s="530">
        <v>0.73373097218961414</v>
      </c>
      <c r="L1133" s="530">
        <v>0.70891881370977217</v>
      </c>
      <c r="M1133" s="530">
        <v>0.68494571372924851</v>
      </c>
      <c r="N1133" s="530">
        <v>0.66178329828912896</v>
      </c>
      <c r="O1133" s="530">
        <v>0.63940415293635666</v>
      </c>
      <c r="P1133" s="530">
        <v>0.61778179027667302</v>
      </c>
      <c r="Q1133" s="530">
        <v>0.59689061862480497</v>
      </c>
      <c r="R1133" s="530">
        <v>0.57670591171478747</v>
      </c>
      <c r="S1133" s="530">
        <v>0.55720377943457733</v>
      </c>
      <c r="T1133" s="530">
        <v>0.53836113955031628</v>
      </c>
      <c r="U1133" s="530">
        <v>0.52015569038677911</v>
      </c>
      <c r="V1133" s="530">
        <v>0.50256588443167061</v>
      </c>
      <c r="W1133" s="543"/>
      <c r="X1133" s="531"/>
    </row>
    <row r="1134" spans="1:26">
      <c r="A1134" s="135"/>
      <c r="B1134" s="568" t="s">
        <v>1069</v>
      </c>
      <c r="C1134" s="136">
        <f t="shared" ref="C1134:V1134" si="321">C1133*C1132</f>
        <v>1.5683391304347826E-2</v>
      </c>
      <c r="D1134" s="136">
        <f t="shared" si="321"/>
        <v>6.7103643025508194E-3</v>
      </c>
      <c r="E1134" s="136">
        <f t="shared" si="321"/>
        <v>6.4834437705805024E-3</v>
      </c>
      <c r="F1134" s="136">
        <f t="shared" si="321"/>
        <v>6.2641968797879253E-3</v>
      </c>
      <c r="G1134" s="136">
        <f t="shared" si="321"/>
        <v>6.0523641350607987E-3</v>
      </c>
      <c r="H1134" s="136">
        <f t="shared" si="321"/>
        <v>5.8476948164838637E-3</v>
      </c>
      <c r="I1134" s="136">
        <f t="shared" si="321"/>
        <v>5.6499466825931047E-3</v>
      </c>
      <c r="J1134" s="136">
        <f t="shared" si="321"/>
        <v>5.4588856836648367E-3</v>
      </c>
      <c r="K1134" s="136">
        <f t="shared" si="321"/>
        <v>5.274285684700326E-3</v>
      </c>
      <c r="L1134" s="136">
        <f t="shared" si="321"/>
        <v>5.095928197778093E-3</v>
      </c>
      <c r="M1134" s="136">
        <f t="shared" si="321"/>
        <v>4.9236021234570944E-3</v>
      </c>
      <c r="N1134" s="136">
        <f t="shared" si="321"/>
        <v>4.7571035009247292E-3</v>
      </c>
      <c r="O1134" s="136">
        <f t="shared" si="321"/>
        <v>4.5962352665939428E-3</v>
      </c>
      <c r="P1134" s="136">
        <f t="shared" si="321"/>
        <v>4.4408070208637115E-3</v>
      </c>
      <c r="Q1134" s="136">
        <f t="shared" si="321"/>
        <v>4.2906348027668718E-3</v>
      </c>
      <c r="R1134" s="136">
        <f t="shared" si="321"/>
        <v>4.1455408722385241E-3</v>
      </c>
      <c r="S1134" s="136">
        <f t="shared" si="321"/>
        <v>4.0053534997473673E-3</v>
      </c>
      <c r="T1134" s="136">
        <f t="shared" si="321"/>
        <v>3.8699067630409345E-3</v>
      </c>
      <c r="U1134" s="136">
        <f t="shared" si="321"/>
        <v>3.7390403507641884E-3</v>
      </c>
      <c r="V1134" s="136">
        <f t="shared" si="321"/>
        <v>3.6125993727190225E-3</v>
      </c>
      <c r="W1134" s="564">
        <f>SUM(C1134:V1134)</f>
        <v>0.11090132503066447</v>
      </c>
      <c r="X1134" s="137"/>
    </row>
    <row r="1135" spans="1:26">
      <c r="A1135" s="129" t="s">
        <v>386</v>
      </c>
      <c r="B1135" s="138"/>
      <c r="C1135" s="132"/>
      <c r="D1135" s="132"/>
      <c r="E1135" s="132"/>
      <c r="F1135" s="132"/>
      <c r="G1135" s="132"/>
      <c r="H1135" s="132"/>
      <c r="I1135" s="132"/>
      <c r="J1135" s="132"/>
      <c r="K1135" s="132"/>
      <c r="L1135" s="132"/>
      <c r="M1135" s="132"/>
      <c r="N1135" s="132"/>
      <c r="O1135" s="132"/>
      <c r="P1135" s="132"/>
      <c r="Q1135" s="132"/>
      <c r="R1135" s="132"/>
      <c r="S1135" s="132"/>
      <c r="T1135" s="132"/>
      <c r="U1135" s="132"/>
      <c r="V1135" s="132"/>
      <c r="W1135" s="544"/>
      <c r="X1135" s="131"/>
    </row>
    <row r="1136" spans="1:26" ht="32.25" customHeight="1">
      <c r="A1136" s="71" t="s">
        <v>1088</v>
      </c>
      <c r="B1136" s="138"/>
      <c r="C1136" s="132"/>
      <c r="D1136" s="132"/>
      <c r="E1136" s="132"/>
      <c r="F1136" s="132"/>
      <c r="G1136" s="132"/>
      <c r="H1136" s="132"/>
      <c r="I1136" s="132"/>
      <c r="J1136" s="132"/>
      <c r="K1136" s="132"/>
      <c r="L1136" s="132"/>
      <c r="M1136" s="132"/>
      <c r="N1136" s="132"/>
      <c r="O1136" s="132"/>
      <c r="P1136" s="132"/>
      <c r="Q1136" s="132"/>
      <c r="R1136" s="132"/>
      <c r="S1136" s="132"/>
      <c r="T1136" s="132"/>
      <c r="U1136" s="132"/>
      <c r="V1136" s="132"/>
      <c r="W1136" s="544"/>
      <c r="X1136" s="131"/>
    </row>
    <row r="1137" spans="1:26">
      <c r="A1137" s="126"/>
      <c r="B1137" s="134" t="s">
        <v>207</v>
      </c>
      <c r="C1137" s="527">
        <f>'27. rMCZ specific costs'!R173</f>
        <v>0</v>
      </c>
      <c r="D1137" s="527">
        <v>0</v>
      </c>
      <c r="E1137" s="527">
        <v>0</v>
      </c>
      <c r="F1137" s="527">
        <v>0</v>
      </c>
      <c r="G1137" s="527">
        <v>0</v>
      </c>
      <c r="H1137" s="527">
        <v>0</v>
      </c>
      <c r="I1137" s="527">
        <v>0</v>
      </c>
      <c r="J1137" s="527">
        <v>0</v>
      </c>
      <c r="K1137" s="527">
        <v>0</v>
      </c>
      <c r="L1137" s="527">
        <v>0</v>
      </c>
      <c r="M1137" s="527">
        <v>0</v>
      </c>
      <c r="N1137" s="527">
        <v>0</v>
      </c>
      <c r="O1137" s="527">
        <v>0</v>
      </c>
      <c r="P1137" s="527">
        <v>0</v>
      </c>
      <c r="Q1137" s="527">
        <v>0</v>
      </c>
      <c r="R1137" s="527">
        <v>0</v>
      </c>
      <c r="S1137" s="527">
        <v>0</v>
      </c>
      <c r="T1137" s="527">
        <v>0</v>
      </c>
      <c r="U1137" s="527">
        <v>0</v>
      </c>
      <c r="V1137" s="527">
        <v>0</v>
      </c>
      <c r="W1137" s="543">
        <f>SUM(C1137:V1137)</f>
        <v>0</v>
      </c>
      <c r="X1137" s="528">
        <f>W1137/20</f>
        <v>0</v>
      </c>
    </row>
    <row r="1138" spans="1:26">
      <c r="A1138" s="126"/>
      <c r="B1138" s="134" t="s">
        <v>208</v>
      </c>
      <c r="C1138" s="527">
        <f>'27. rMCZ specific costs'!$S$173</f>
        <v>0</v>
      </c>
      <c r="D1138" s="527">
        <f>'27. rMCZ specific costs'!$S$173</f>
        <v>0</v>
      </c>
      <c r="E1138" s="527">
        <f>'27. rMCZ specific costs'!$S$173</f>
        <v>0</v>
      </c>
      <c r="F1138" s="527">
        <f>'27. rMCZ specific costs'!$S$173</f>
        <v>0</v>
      </c>
      <c r="G1138" s="527">
        <f>'27. rMCZ specific costs'!$S$173</f>
        <v>0</v>
      </c>
      <c r="H1138" s="527">
        <f>'27. rMCZ specific costs'!$S$173</f>
        <v>0</v>
      </c>
      <c r="I1138" s="527">
        <f>'27. rMCZ specific costs'!$S$173</f>
        <v>0</v>
      </c>
      <c r="J1138" s="527">
        <f>'27. rMCZ specific costs'!$S$173</f>
        <v>0</v>
      </c>
      <c r="K1138" s="527">
        <f>'27. rMCZ specific costs'!$S$173</f>
        <v>0</v>
      </c>
      <c r="L1138" s="527">
        <f>'27. rMCZ specific costs'!$S$173</f>
        <v>0</v>
      </c>
      <c r="M1138" s="527">
        <f>'27. rMCZ specific costs'!$S$173</f>
        <v>0</v>
      </c>
      <c r="N1138" s="527">
        <f>'27. rMCZ specific costs'!$S$173</f>
        <v>0</v>
      </c>
      <c r="O1138" s="527">
        <f>'27. rMCZ specific costs'!$S$173</f>
        <v>0</v>
      </c>
      <c r="P1138" s="527">
        <f>'27. rMCZ specific costs'!$S$173</f>
        <v>0</v>
      </c>
      <c r="Q1138" s="527">
        <f>'27. rMCZ specific costs'!$S$173</f>
        <v>0</v>
      </c>
      <c r="R1138" s="527">
        <f>'27. rMCZ specific costs'!$S$173</f>
        <v>0</v>
      </c>
      <c r="S1138" s="527">
        <f>'27. rMCZ specific costs'!$S$173</f>
        <v>0</v>
      </c>
      <c r="T1138" s="527">
        <f>'27. rMCZ specific costs'!$S$173</f>
        <v>0</v>
      </c>
      <c r="U1138" s="527">
        <f>'27. rMCZ specific costs'!$S$173</f>
        <v>0</v>
      </c>
      <c r="V1138" s="527">
        <f>'27. rMCZ specific costs'!$S$173</f>
        <v>0</v>
      </c>
      <c r="W1138" s="543">
        <f>SUM(C1138:V1138)</f>
        <v>0</v>
      </c>
      <c r="X1138" s="528">
        <f>W1138/20</f>
        <v>0</v>
      </c>
    </row>
    <row r="1139" spans="1:26" s="55" customFormat="1">
      <c r="A1139" s="126"/>
      <c r="B1139" s="567" t="s">
        <v>144</v>
      </c>
      <c r="C1139" s="549">
        <f t="shared" ref="C1139:X1139" si="322">SUM(C1137:C1138)</f>
        <v>0</v>
      </c>
      <c r="D1139" s="549">
        <f t="shared" si="322"/>
        <v>0</v>
      </c>
      <c r="E1139" s="549">
        <f t="shared" si="322"/>
        <v>0</v>
      </c>
      <c r="F1139" s="549">
        <f t="shared" si="322"/>
        <v>0</v>
      </c>
      <c r="G1139" s="549">
        <f t="shared" si="322"/>
        <v>0</v>
      </c>
      <c r="H1139" s="549">
        <f t="shared" si="322"/>
        <v>0</v>
      </c>
      <c r="I1139" s="549">
        <f t="shared" si="322"/>
        <v>0</v>
      </c>
      <c r="J1139" s="549">
        <f t="shared" si="322"/>
        <v>0</v>
      </c>
      <c r="K1139" s="549">
        <f t="shared" si="322"/>
        <v>0</v>
      </c>
      <c r="L1139" s="549">
        <f t="shared" si="322"/>
        <v>0</v>
      </c>
      <c r="M1139" s="549">
        <f t="shared" si="322"/>
        <v>0</v>
      </c>
      <c r="N1139" s="549">
        <f t="shared" si="322"/>
        <v>0</v>
      </c>
      <c r="O1139" s="549">
        <f t="shared" si="322"/>
        <v>0</v>
      </c>
      <c r="P1139" s="549">
        <f t="shared" si="322"/>
        <v>0</v>
      </c>
      <c r="Q1139" s="549">
        <f t="shared" si="322"/>
        <v>0</v>
      </c>
      <c r="R1139" s="549">
        <f t="shared" si="322"/>
        <v>0</v>
      </c>
      <c r="S1139" s="549">
        <f t="shared" si="322"/>
        <v>0</v>
      </c>
      <c r="T1139" s="549">
        <f t="shared" si="322"/>
        <v>0</v>
      </c>
      <c r="U1139" s="549">
        <f t="shared" si="322"/>
        <v>0</v>
      </c>
      <c r="V1139" s="549">
        <f t="shared" si="322"/>
        <v>0</v>
      </c>
      <c r="W1139" s="544">
        <f t="shared" si="322"/>
        <v>0</v>
      </c>
      <c r="X1139" s="131">
        <f t="shared" si="322"/>
        <v>0</v>
      </c>
      <c r="Z1139" s="112"/>
    </row>
    <row r="1140" spans="1:26">
      <c r="A1140" s="129"/>
      <c r="B1140" s="472" t="s">
        <v>146</v>
      </c>
      <c r="C1140" s="530">
        <v>0.96618357487922713</v>
      </c>
      <c r="D1140" s="530">
        <v>0.93351070036640305</v>
      </c>
      <c r="E1140" s="530">
        <v>0.90194270566802237</v>
      </c>
      <c r="F1140" s="530">
        <v>0.87144222769857238</v>
      </c>
      <c r="G1140" s="530">
        <v>0.84197316685852419</v>
      </c>
      <c r="H1140" s="530">
        <v>0.81350064430775282</v>
      </c>
      <c r="I1140" s="530">
        <v>0.78599096068381913</v>
      </c>
      <c r="J1140" s="530">
        <v>0.75941155621625056</v>
      </c>
      <c r="K1140" s="530">
        <v>0.73373097218961414</v>
      </c>
      <c r="L1140" s="530">
        <v>0.70891881370977217</v>
      </c>
      <c r="M1140" s="530">
        <v>0.68494571372924851</v>
      </c>
      <c r="N1140" s="530">
        <v>0.66178329828912896</v>
      </c>
      <c r="O1140" s="530">
        <v>0.63940415293635666</v>
      </c>
      <c r="P1140" s="530">
        <v>0.61778179027667302</v>
      </c>
      <c r="Q1140" s="530">
        <v>0.59689061862480497</v>
      </c>
      <c r="R1140" s="530">
        <v>0.57670591171478747</v>
      </c>
      <c r="S1140" s="530">
        <v>0.55720377943457733</v>
      </c>
      <c r="T1140" s="530">
        <v>0.53836113955031628</v>
      </c>
      <c r="U1140" s="530">
        <v>0.52015569038677911</v>
      </c>
      <c r="V1140" s="530">
        <v>0.50256588443167061</v>
      </c>
      <c r="W1140" s="543"/>
      <c r="X1140" s="531"/>
    </row>
    <row r="1141" spans="1:26">
      <c r="A1141" s="135"/>
      <c r="B1141" s="568" t="s">
        <v>1069</v>
      </c>
      <c r="C1141" s="136">
        <f t="shared" ref="C1141:V1141" si="323">C1140*C1139</f>
        <v>0</v>
      </c>
      <c r="D1141" s="136">
        <f t="shared" si="323"/>
        <v>0</v>
      </c>
      <c r="E1141" s="136">
        <f t="shared" si="323"/>
        <v>0</v>
      </c>
      <c r="F1141" s="136">
        <f t="shared" si="323"/>
        <v>0</v>
      </c>
      <c r="G1141" s="136">
        <f t="shared" si="323"/>
        <v>0</v>
      </c>
      <c r="H1141" s="136">
        <f t="shared" si="323"/>
        <v>0</v>
      </c>
      <c r="I1141" s="136">
        <f t="shared" si="323"/>
        <v>0</v>
      </c>
      <c r="J1141" s="136">
        <f t="shared" si="323"/>
        <v>0</v>
      </c>
      <c r="K1141" s="136">
        <f t="shared" si="323"/>
        <v>0</v>
      </c>
      <c r="L1141" s="136">
        <f t="shared" si="323"/>
        <v>0</v>
      </c>
      <c r="M1141" s="136">
        <f t="shared" si="323"/>
        <v>0</v>
      </c>
      <c r="N1141" s="136">
        <f t="shared" si="323"/>
        <v>0</v>
      </c>
      <c r="O1141" s="136">
        <f t="shared" si="323"/>
        <v>0</v>
      </c>
      <c r="P1141" s="136">
        <f t="shared" si="323"/>
        <v>0</v>
      </c>
      <c r="Q1141" s="136">
        <f t="shared" si="323"/>
        <v>0</v>
      </c>
      <c r="R1141" s="136">
        <f t="shared" si="323"/>
        <v>0</v>
      </c>
      <c r="S1141" s="136">
        <f t="shared" si="323"/>
        <v>0</v>
      </c>
      <c r="T1141" s="136">
        <f t="shared" si="323"/>
        <v>0</v>
      </c>
      <c r="U1141" s="136">
        <f t="shared" si="323"/>
        <v>0</v>
      </c>
      <c r="V1141" s="136">
        <f t="shared" si="323"/>
        <v>0</v>
      </c>
      <c r="W1141" s="564">
        <f>SUM(C1141:V1141)</f>
        <v>0</v>
      </c>
      <c r="X1141" s="137"/>
    </row>
    <row r="1142" spans="1:26">
      <c r="A1142" s="129" t="s">
        <v>386</v>
      </c>
      <c r="B1142" s="138"/>
      <c r="C1142" s="132"/>
      <c r="D1142" s="132"/>
      <c r="E1142" s="132"/>
      <c r="F1142" s="132"/>
      <c r="G1142" s="132"/>
      <c r="H1142" s="132"/>
      <c r="I1142" s="132"/>
      <c r="J1142" s="132"/>
      <c r="K1142" s="132"/>
      <c r="L1142" s="132"/>
      <c r="M1142" s="132"/>
      <c r="N1142" s="132"/>
      <c r="O1142" s="132"/>
      <c r="P1142" s="132"/>
      <c r="Q1142" s="132"/>
      <c r="R1142" s="132"/>
      <c r="S1142" s="132"/>
      <c r="T1142" s="132"/>
      <c r="U1142" s="132"/>
      <c r="V1142" s="132"/>
      <c r="W1142" s="544"/>
      <c r="X1142" s="131"/>
    </row>
    <row r="1143" spans="1:26" ht="30.75" customHeight="1">
      <c r="A1143" s="71" t="s">
        <v>1089</v>
      </c>
      <c r="B1143" s="138"/>
      <c r="C1143" s="132"/>
      <c r="D1143" s="132"/>
      <c r="E1143" s="132"/>
      <c r="F1143" s="132"/>
      <c r="G1143" s="132"/>
      <c r="H1143" s="132"/>
      <c r="I1143" s="132"/>
      <c r="J1143" s="132"/>
      <c r="K1143" s="132"/>
      <c r="L1143" s="132"/>
      <c r="M1143" s="132"/>
      <c r="N1143" s="132"/>
      <c r="O1143" s="132"/>
      <c r="P1143" s="132"/>
      <c r="Q1143" s="132"/>
      <c r="R1143" s="132"/>
      <c r="S1143" s="132"/>
      <c r="T1143" s="132"/>
      <c r="U1143" s="132"/>
      <c r="V1143" s="132"/>
      <c r="W1143" s="544"/>
      <c r="X1143" s="131"/>
    </row>
    <row r="1144" spans="1:26">
      <c r="A1144" s="126"/>
      <c r="B1144" s="134" t="s">
        <v>207</v>
      </c>
      <c r="C1144" s="527">
        <f>'27. rMCZ specific costs'!R174</f>
        <v>1.92085E-2</v>
      </c>
      <c r="D1144" s="527">
        <v>0</v>
      </c>
      <c r="E1144" s="527">
        <v>0</v>
      </c>
      <c r="F1144" s="527">
        <v>0</v>
      </c>
      <c r="G1144" s="527">
        <v>0</v>
      </c>
      <c r="H1144" s="527">
        <v>0</v>
      </c>
      <c r="I1144" s="527">
        <v>0</v>
      </c>
      <c r="J1144" s="527">
        <v>0</v>
      </c>
      <c r="K1144" s="527">
        <v>0</v>
      </c>
      <c r="L1144" s="527">
        <v>0</v>
      </c>
      <c r="M1144" s="527">
        <v>0</v>
      </c>
      <c r="N1144" s="527">
        <v>0</v>
      </c>
      <c r="O1144" s="527">
        <v>0</v>
      </c>
      <c r="P1144" s="527">
        <v>0</v>
      </c>
      <c r="Q1144" s="527">
        <v>0</v>
      </c>
      <c r="R1144" s="527">
        <v>0</v>
      </c>
      <c r="S1144" s="527">
        <v>0</v>
      </c>
      <c r="T1144" s="527">
        <v>0</v>
      </c>
      <c r="U1144" s="527">
        <v>0</v>
      </c>
      <c r="V1144" s="527">
        <v>0</v>
      </c>
      <c r="W1144" s="543">
        <f>SUM(C1144:V1144)</f>
        <v>1.92085E-2</v>
      </c>
      <c r="X1144" s="528">
        <f>W1144/20</f>
        <v>9.6042499999999999E-4</v>
      </c>
    </row>
    <row r="1145" spans="1:26">
      <c r="A1145" s="126"/>
      <c r="B1145" s="134" t="s">
        <v>208</v>
      </c>
      <c r="C1145" s="527">
        <f>'27. rMCZ specific costs'!$S$174</f>
        <v>6.6883100000000003E-3</v>
      </c>
      <c r="D1145" s="527">
        <f>'27. rMCZ specific costs'!$S$174</f>
        <v>6.6883100000000003E-3</v>
      </c>
      <c r="E1145" s="527">
        <f>'27. rMCZ specific costs'!$S$174</f>
        <v>6.6883100000000003E-3</v>
      </c>
      <c r="F1145" s="527">
        <f>'27. rMCZ specific costs'!$S$174</f>
        <v>6.6883100000000003E-3</v>
      </c>
      <c r="G1145" s="527">
        <f>'27. rMCZ specific costs'!$S$174</f>
        <v>6.6883100000000003E-3</v>
      </c>
      <c r="H1145" s="527">
        <f>'27. rMCZ specific costs'!$S$174</f>
        <v>6.6883100000000003E-3</v>
      </c>
      <c r="I1145" s="527">
        <f>'27. rMCZ specific costs'!$S$174</f>
        <v>6.6883100000000003E-3</v>
      </c>
      <c r="J1145" s="527">
        <f>'27. rMCZ specific costs'!$S$174</f>
        <v>6.6883100000000003E-3</v>
      </c>
      <c r="K1145" s="527">
        <f>'27. rMCZ specific costs'!$S$174</f>
        <v>6.6883100000000003E-3</v>
      </c>
      <c r="L1145" s="527">
        <f>'27. rMCZ specific costs'!$S$174</f>
        <v>6.6883100000000003E-3</v>
      </c>
      <c r="M1145" s="527">
        <f>'27. rMCZ specific costs'!$S$174</f>
        <v>6.6883100000000003E-3</v>
      </c>
      <c r="N1145" s="527">
        <f>'27. rMCZ specific costs'!$S$174</f>
        <v>6.6883100000000003E-3</v>
      </c>
      <c r="O1145" s="527">
        <f>'27. rMCZ specific costs'!$S$174</f>
        <v>6.6883100000000003E-3</v>
      </c>
      <c r="P1145" s="527">
        <f>'27. rMCZ specific costs'!$S$174</f>
        <v>6.6883100000000003E-3</v>
      </c>
      <c r="Q1145" s="527">
        <f>'27. rMCZ specific costs'!$S$174</f>
        <v>6.6883100000000003E-3</v>
      </c>
      <c r="R1145" s="527">
        <f>'27. rMCZ specific costs'!$S$174</f>
        <v>6.6883100000000003E-3</v>
      </c>
      <c r="S1145" s="527">
        <f>'27. rMCZ specific costs'!$S$174</f>
        <v>6.6883100000000003E-3</v>
      </c>
      <c r="T1145" s="527">
        <f>'27. rMCZ specific costs'!$S$174</f>
        <v>6.6883100000000003E-3</v>
      </c>
      <c r="U1145" s="527">
        <f>'27. rMCZ specific costs'!$S$174</f>
        <v>6.6883100000000003E-3</v>
      </c>
      <c r="V1145" s="527">
        <f>'27. rMCZ specific costs'!$S$174</f>
        <v>6.6883100000000003E-3</v>
      </c>
      <c r="W1145" s="543">
        <f>SUM(C1145:V1145)</f>
        <v>0.13376620000000003</v>
      </c>
      <c r="X1145" s="528">
        <f>W1145/20</f>
        <v>6.6883100000000011E-3</v>
      </c>
    </row>
    <row r="1146" spans="1:26" s="55" customFormat="1">
      <c r="A1146" s="126"/>
      <c r="B1146" s="567" t="s">
        <v>144</v>
      </c>
      <c r="C1146" s="549">
        <f t="shared" ref="C1146:X1146" si="324">SUM(C1144:C1145)</f>
        <v>2.5896809999999999E-2</v>
      </c>
      <c r="D1146" s="549">
        <f t="shared" si="324"/>
        <v>6.6883100000000003E-3</v>
      </c>
      <c r="E1146" s="549">
        <f t="shared" si="324"/>
        <v>6.6883100000000003E-3</v>
      </c>
      <c r="F1146" s="549">
        <f t="shared" si="324"/>
        <v>6.6883100000000003E-3</v>
      </c>
      <c r="G1146" s="549">
        <f t="shared" si="324"/>
        <v>6.6883100000000003E-3</v>
      </c>
      <c r="H1146" s="549">
        <f t="shared" si="324"/>
        <v>6.6883100000000003E-3</v>
      </c>
      <c r="I1146" s="549">
        <f t="shared" si="324"/>
        <v>6.6883100000000003E-3</v>
      </c>
      <c r="J1146" s="549">
        <f t="shared" si="324"/>
        <v>6.6883100000000003E-3</v>
      </c>
      <c r="K1146" s="549">
        <f t="shared" si="324"/>
        <v>6.6883100000000003E-3</v>
      </c>
      <c r="L1146" s="549">
        <f t="shared" si="324"/>
        <v>6.6883100000000003E-3</v>
      </c>
      <c r="M1146" s="549">
        <f t="shared" si="324"/>
        <v>6.6883100000000003E-3</v>
      </c>
      <c r="N1146" s="549">
        <f t="shared" si="324"/>
        <v>6.6883100000000003E-3</v>
      </c>
      <c r="O1146" s="549">
        <f t="shared" si="324"/>
        <v>6.6883100000000003E-3</v>
      </c>
      <c r="P1146" s="549">
        <f t="shared" si="324"/>
        <v>6.6883100000000003E-3</v>
      </c>
      <c r="Q1146" s="549">
        <f t="shared" si="324"/>
        <v>6.6883100000000003E-3</v>
      </c>
      <c r="R1146" s="549">
        <f t="shared" si="324"/>
        <v>6.6883100000000003E-3</v>
      </c>
      <c r="S1146" s="549">
        <f t="shared" si="324"/>
        <v>6.6883100000000003E-3</v>
      </c>
      <c r="T1146" s="549">
        <f t="shared" si="324"/>
        <v>6.6883100000000003E-3</v>
      </c>
      <c r="U1146" s="549">
        <f t="shared" si="324"/>
        <v>6.6883100000000003E-3</v>
      </c>
      <c r="V1146" s="549">
        <f t="shared" si="324"/>
        <v>6.6883100000000003E-3</v>
      </c>
      <c r="W1146" s="544">
        <f t="shared" si="324"/>
        <v>0.15297470000000002</v>
      </c>
      <c r="X1146" s="131">
        <f t="shared" si="324"/>
        <v>7.6487350000000011E-3</v>
      </c>
      <c r="Z1146" s="112"/>
    </row>
    <row r="1147" spans="1:26">
      <c r="A1147" s="129"/>
      <c r="B1147" s="472" t="s">
        <v>146</v>
      </c>
      <c r="C1147" s="530">
        <v>0.96618357487922713</v>
      </c>
      <c r="D1147" s="530">
        <v>0.93351070036640305</v>
      </c>
      <c r="E1147" s="530">
        <v>0.90194270566802237</v>
      </c>
      <c r="F1147" s="530">
        <v>0.87144222769857238</v>
      </c>
      <c r="G1147" s="530">
        <v>0.84197316685852419</v>
      </c>
      <c r="H1147" s="530">
        <v>0.81350064430775282</v>
      </c>
      <c r="I1147" s="530">
        <v>0.78599096068381913</v>
      </c>
      <c r="J1147" s="530">
        <v>0.75941155621625056</v>
      </c>
      <c r="K1147" s="530">
        <v>0.73373097218961414</v>
      </c>
      <c r="L1147" s="530">
        <v>0.70891881370977217</v>
      </c>
      <c r="M1147" s="530">
        <v>0.68494571372924851</v>
      </c>
      <c r="N1147" s="530">
        <v>0.66178329828912896</v>
      </c>
      <c r="O1147" s="530">
        <v>0.63940415293635666</v>
      </c>
      <c r="P1147" s="530">
        <v>0.61778179027667302</v>
      </c>
      <c r="Q1147" s="530">
        <v>0.59689061862480497</v>
      </c>
      <c r="R1147" s="530">
        <v>0.57670591171478747</v>
      </c>
      <c r="S1147" s="530">
        <v>0.55720377943457733</v>
      </c>
      <c r="T1147" s="530">
        <v>0.53836113955031628</v>
      </c>
      <c r="U1147" s="530">
        <v>0.52015569038677911</v>
      </c>
      <c r="V1147" s="530">
        <v>0.50256588443167061</v>
      </c>
      <c r="W1147" s="543"/>
      <c r="X1147" s="531"/>
    </row>
    <row r="1148" spans="1:26">
      <c r="A1148" s="135"/>
      <c r="B1148" s="568" t="s">
        <v>1069</v>
      </c>
      <c r="C1148" s="136">
        <f t="shared" ref="C1148:V1148" si="325">C1147*C1146</f>
        <v>2.5021072463768116E-2</v>
      </c>
      <c r="D1148" s="136">
        <f t="shared" si="325"/>
        <v>6.2436089523676174E-3</v>
      </c>
      <c r="E1148" s="136">
        <f t="shared" si="325"/>
        <v>6.0324724177464907E-3</v>
      </c>
      <c r="F1148" s="136">
        <f t="shared" si="325"/>
        <v>5.8284757659386385E-3</v>
      </c>
      <c r="G1148" s="136">
        <f t="shared" si="325"/>
        <v>5.6313775516315364E-3</v>
      </c>
      <c r="H1148" s="136">
        <f t="shared" si="325"/>
        <v>5.4409444943299863E-3</v>
      </c>
      <c r="I1148" s="136">
        <f t="shared" si="325"/>
        <v>5.2569512022511942E-3</v>
      </c>
      <c r="J1148" s="136">
        <f t="shared" si="325"/>
        <v>5.0791799055567109E-3</v>
      </c>
      <c r="K1148" s="136">
        <f t="shared" si="325"/>
        <v>4.9074201986055183E-3</v>
      </c>
      <c r="L1148" s="136">
        <f t="shared" si="325"/>
        <v>4.7414687909232067E-3</v>
      </c>
      <c r="M1148" s="136">
        <f t="shared" si="325"/>
        <v>4.5811292665924701E-3</v>
      </c>
      <c r="N1148" s="136">
        <f t="shared" si="325"/>
        <v>4.426211851780164E-3</v>
      </c>
      <c r="O1148" s="136">
        <f t="shared" si="325"/>
        <v>4.276533190125764E-3</v>
      </c>
      <c r="P1148" s="136">
        <f t="shared" si="325"/>
        <v>4.1319161257253748E-3</v>
      </c>
      <c r="Q1148" s="136">
        <f t="shared" si="325"/>
        <v>3.9921894934544693E-3</v>
      </c>
      <c r="R1148" s="136">
        <f t="shared" si="325"/>
        <v>3.8571879163811305E-3</v>
      </c>
      <c r="S1148" s="136">
        <f t="shared" si="325"/>
        <v>3.726751610030078E-3</v>
      </c>
      <c r="T1148" s="136">
        <f t="shared" si="325"/>
        <v>3.6007261932657761E-3</v>
      </c>
      <c r="U1148" s="136">
        <f t="shared" si="325"/>
        <v>3.4789625055707987E-3</v>
      </c>
      <c r="V1148" s="136">
        <f t="shared" si="325"/>
        <v>3.361316430503187E-3</v>
      </c>
      <c r="W1148" s="564">
        <f>SUM(C1148:V1148)</f>
        <v>0.11361589632654824</v>
      </c>
      <c r="X1148" s="137"/>
    </row>
    <row r="1149" spans="1:26">
      <c r="A1149" s="129" t="s">
        <v>386</v>
      </c>
      <c r="B1149" s="138"/>
      <c r="C1149" s="132"/>
      <c r="D1149" s="132"/>
      <c r="E1149" s="132"/>
      <c r="F1149" s="132"/>
      <c r="G1149" s="132"/>
      <c r="H1149" s="132"/>
      <c r="I1149" s="132"/>
      <c r="J1149" s="132"/>
      <c r="K1149" s="132"/>
      <c r="L1149" s="132"/>
      <c r="M1149" s="132"/>
      <c r="N1149" s="132"/>
      <c r="O1149" s="132"/>
      <c r="P1149" s="132"/>
      <c r="Q1149" s="132"/>
      <c r="R1149" s="132"/>
      <c r="S1149" s="132"/>
      <c r="T1149" s="132"/>
      <c r="U1149" s="132"/>
      <c r="V1149" s="132"/>
      <c r="W1149" s="544"/>
      <c r="X1149" s="131"/>
    </row>
    <row r="1150" spans="1:26" ht="33" customHeight="1">
      <c r="A1150" s="71" t="s">
        <v>1090</v>
      </c>
      <c r="B1150" s="138"/>
      <c r="C1150" s="132"/>
      <c r="D1150" s="132"/>
      <c r="E1150" s="132"/>
      <c r="F1150" s="132"/>
      <c r="G1150" s="132"/>
      <c r="H1150" s="132"/>
      <c r="I1150" s="132"/>
      <c r="J1150" s="132"/>
      <c r="K1150" s="132"/>
      <c r="L1150" s="132"/>
      <c r="M1150" s="132"/>
      <c r="N1150" s="132"/>
      <c r="O1150" s="132"/>
      <c r="P1150" s="132"/>
      <c r="Q1150" s="132"/>
      <c r="R1150" s="132"/>
      <c r="S1150" s="132"/>
      <c r="T1150" s="132"/>
      <c r="U1150" s="132"/>
      <c r="V1150" s="132"/>
      <c r="W1150" s="544"/>
      <c r="X1150" s="131"/>
    </row>
    <row r="1151" spans="1:26">
      <c r="A1151" s="126"/>
      <c r="B1151" s="134" t="s">
        <v>207</v>
      </c>
      <c r="C1151" s="527">
        <f>'27. rMCZ specific costs'!R175</f>
        <v>4.1598964285714288E-2</v>
      </c>
      <c r="D1151" s="527">
        <v>0</v>
      </c>
      <c r="E1151" s="527">
        <v>0</v>
      </c>
      <c r="F1151" s="527">
        <v>0</v>
      </c>
      <c r="G1151" s="527">
        <v>0</v>
      </c>
      <c r="H1151" s="527">
        <v>0</v>
      </c>
      <c r="I1151" s="527">
        <v>0</v>
      </c>
      <c r="J1151" s="527">
        <v>0</v>
      </c>
      <c r="K1151" s="527">
        <v>0</v>
      </c>
      <c r="L1151" s="527">
        <v>0</v>
      </c>
      <c r="M1151" s="527">
        <v>0</v>
      </c>
      <c r="N1151" s="527">
        <v>0</v>
      </c>
      <c r="O1151" s="527">
        <v>0</v>
      </c>
      <c r="P1151" s="527">
        <v>0</v>
      </c>
      <c r="Q1151" s="527">
        <v>0</v>
      </c>
      <c r="R1151" s="527">
        <v>0</v>
      </c>
      <c r="S1151" s="527">
        <v>0</v>
      </c>
      <c r="T1151" s="527">
        <v>0</v>
      </c>
      <c r="U1151" s="527">
        <v>0</v>
      </c>
      <c r="V1151" s="527">
        <v>0</v>
      </c>
      <c r="W1151" s="543">
        <f>SUM(C1151:V1151)</f>
        <v>4.1598964285714288E-2</v>
      </c>
      <c r="X1151" s="528">
        <f>W1151/20</f>
        <v>2.0799482142857145E-3</v>
      </c>
    </row>
    <row r="1152" spans="1:26">
      <c r="A1152" s="126"/>
      <c r="B1152" s="134" t="s">
        <v>208</v>
      </c>
      <c r="C1152" s="527">
        <f>'27. rMCZ specific costs'!$S$175</f>
        <v>2.9575810000000001E-2</v>
      </c>
      <c r="D1152" s="527">
        <f>'27. rMCZ specific costs'!$S$175</f>
        <v>2.9575810000000001E-2</v>
      </c>
      <c r="E1152" s="527">
        <f>'27. rMCZ specific costs'!$S$175</f>
        <v>2.9575810000000001E-2</v>
      </c>
      <c r="F1152" s="527">
        <f>'27. rMCZ specific costs'!$S$175</f>
        <v>2.9575810000000001E-2</v>
      </c>
      <c r="G1152" s="527">
        <f>'27. rMCZ specific costs'!$S$175</f>
        <v>2.9575810000000001E-2</v>
      </c>
      <c r="H1152" s="527">
        <f>'27. rMCZ specific costs'!$S$175</f>
        <v>2.9575810000000001E-2</v>
      </c>
      <c r="I1152" s="527">
        <f>'27. rMCZ specific costs'!$S$175</f>
        <v>2.9575810000000001E-2</v>
      </c>
      <c r="J1152" s="527">
        <f>'27. rMCZ specific costs'!$S$175</f>
        <v>2.9575810000000001E-2</v>
      </c>
      <c r="K1152" s="527">
        <f>'27. rMCZ specific costs'!$S$175</f>
        <v>2.9575810000000001E-2</v>
      </c>
      <c r="L1152" s="527">
        <f>'27. rMCZ specific costs'!$S$175</f>
        <v>2.9575810000000001E-2</v>
      </c>
      <c r="M1152" s="527">
        <f>'27. rMCZ specific costs'!$S$175</f>
        <v>2.9575810000000001E-2</v>
      </c>
      <c r="N1152" s="527">
        <f>'27. rMCZ specific costs'!$S$175</f>
        <v>2.9575810000000001E-2</v>
      </c>
      <c r="O1152" s="527">
        <f>'27. rMCZ specific costs'!$S$175</f>
        <v>2.9575810000000001E-2</v>
      </c>
      <c r="P1152" s="527">
        <f>'27. rMCZ specific costs'!$S$175</f>
        <v>2.9575810000000001E-2</v>
      </c>
      <c r="Q1152" s="527">
        <f>'27. rMCZ specific costs'!$S$175</f>
        <v>2.9575810000000001E-2</v>
      </c>
      <c r="R1152" s="527">
        <f>'27. rMCZ specific costs'!$S$175</f>
        <v>2.9575810000000001E-2</v>
      </c>
      <c r="S1152" s="527">
        <f>'27. rMCZ specific costs'!$S$175</f>
        <v>2.9575810000000001E-2</v>
      </c>
      <c r="T1152" s="527">
        <f>'27. rMCZ specific costs'!$S$175</f>
        <v>2.9575810000000001E-2</v>
      </c>
      <c r="U1152" s="527">
        <f>'27. rMCZ specific costs'!$S$175</f>
        <v>2.9575810000000001E-2</v>
      </c>
      <c r="V1152" s="527">
        <f>'27. rMCZ specific costs'!$S$175</f>
        <v>2.9575810000000001E-2</v>
      </c>
      <c r="W1152" s="543">
        <f>SUM(C1152:V1152)</f>
        <v>0.59151619999999983</v>
      </c>
      <c r="X1152" s="528">
        <f>W1152/20</f>
        <v>2.9575809999999991E-2</v>
      </c>
    </row>
    <row r="1153" spans="1:26" s="55" customFormat="1">
      <c r="A1153" s="126"/>
      <c r="B1153" s="567" t="s">
        <v>144</v>
      </c>
      <c r="C1153" s="549">
        <f t="shared" ref="C1153:X1153" si="326">SUM(C1151:C1152)</f>
        <v>7.1174774285714282E-2</v>
      </c>
      <c r="D1153" s="549">
        <f t="shared" si="326"/>
        <v>2.9575810000000001E-2</v>
      </c>
      <c r="E1153" s="549">
        <f t="shared" si="326"/>
        <v>2.9575810000000001E-2</v>
      </c>
      <c r="F1153" s="549">
        <f t="shared" si="326"/>
        <v>2.9575810000000001E-2</v>
      </c>
      <c r="G1153" s="549">
        <f t="shared" si="326"/>
        <v>2.9575810000000001E-2</v>
      </c>
      <c r="H1153" s="549">
        <f t="shared" si="326"/>
        <v>2.9575810000000001E-2</v>
      </c>
      <c r="I1153" s="549">
        <f t="shared" si="326"/>
        <v>2.9575810000000001E-2</v>
      </c>
      <c r="J1153" s="549">
        <f t="shared" si="326"/>
        <v>2.9575810000000001E-2</v>
      </c>
      <c r="K1153" s="549">
        <f t="shared" si="326"/>
        <v>2.9575810000000001E-2</v>
      </c>
      <c r="L1153" s="549">
        <f t="shared" si="326"/>
        <v>2.9575810000000001E-2</v>
      </c>
      <c r="M1153" s="549">
        <f t="shared" si="326"/>
        <v>2.9575810000000001E-2</v>
      </c>
      <c r="N1153" s="549">
        <f t="shared" si="326"/>
        <v>2.9575810000000001E-2</v>
      </c>
      <c r="O1153" s="549">
        <f t="shared" si="326"/>
        <v>2.9575810000000001E-2</v>
      </c>
      <c r="P1153" s="549">
        <f t="shared" si="326"/>
        <v>2.9575810000000001E-2</v>
      </c>
      <c r="Q1153" s="549">
        <f t="shared" si="326"/>
        <v>2.9575810000000001E-2</v>
      </c>
      <c r="R1153" s="549">
        <f t="shared" si="326"/>
        <v>2.9575810000000001E-2</v>
      </c>
      <c r="S1153" s="549">
        <f t="shared" si="326"/>
        <v>2.9575810000000001E-2</v>
      </c>
      <c r="T1153" s="549">
        <f t="shared" si="326"/>
        <v>2.9575810000000001E-2</v>
      </c>
      <c r="U1153" s="549">
        <f t="shared" si="326"/>
        <v>2.9575810000000001E-2</v>
      </c>
      <c r="V1153" s="549">
        <f t="shared" si="326"/>
        <v>2.9575810000000001E-2</v>
      </c>
      <c r="W1153" s="544">
        <f t="shared" si="326"/>
        <v>0.63311516428571413</v>
      </c>
      <c r="X1153" s="131">
        <f t="shared" si="326"/>
        <v>3.1655758214285706E-2</v>
      </c>
      <c r="Z1153" s="112"/>
    </row>
    <row r="1154" spans="1:26">
      <c r="A1154" s="129"/>
      <c r="B1154" s="472" t="s">
        <v>146</v>
      </c>
      <c r="C1154" s="530">
        <v>0.96618357487922713</v>
      </c>
      <c r="D1154" s="530">
        <v>0.93351070036640305</v>
      </c>
      <c r="E1154" s="530">
        <v>0.90194270566802237</v>
      </c>
      <c r="F1154" s="530">
        <v>0.87144222769857238</v>
      </c>
      <c r="G1154" s="530">
        <v>0.84197316685852419</v>
      </c>
      <c r="H1154" s="530">
        <v>0.81350064430775282</v>
      </c>
      <c r="I1154" s="530">
        <v>0.78599096068381913</v>
      </c>
      <c r="J1154" s="530">
        <v>0.75941155621625056</v>
      </c>
      <c r="K1154" s="530">
        <v>0.73373097218961414</v>
      </c>
      <c r="L1154" s="530">
        <v>0.70891881370977217</v>
      </c>
      <c r="M1154" s="530">
        <v>0.68494571372924851</v>
      </c>
      <c r="N1154" s="530">
        <v>0.66178329828912896</v>
      </c>
      <c r="O1154" s="530">
        <v>0.63940415293635666</v>
      </c>
      <c r="P1154" s="530">
        <v>0.61778179027667302</v>
      </c>
      <c r="Q1154" s="530">
        <v>0.59689061862480497</v>
      </c>
      <c r="R1154" s="530">
        <v>0.57670591171478747</v>
      </c>
      <c r="S1154" s="530">
        <v>0.55720377943457733</v>
      </c>
      <c r="T1154" s="530">
        <v>0.53836113955031628</v>
      </c>
      <c r="U1154" s="530">
        <v>0.52015569038677911</v>
      </c>
      <c r="V1154" s="530">
        <v>0.50256588443167061</v>
      </c>
      <c r="W1154" s="543"/>
      <c r="X1154" s="531"/>
    </row>
    <row r="1155" spans="1:26">
      <c r="A1155" s="135"/>
      <c r="B1155" s="568" t="s">
        <v>1069</v>
      </c>
      <c r="C1155" s="136">
        <f t="shared" ref="C1155:V1155" si="327">C1154*C1153</f>
        <v>6.8767897860593508E-2</v>
      </c>
      <c r="D1155" s="136">
        <f t="shared" si="327"/>
        <v>2.7609335107003669E-2</v>
      </c>
      <c r="E1155" s="136">
        <f t="shared" si="327"/>
        <v>2.6675686093723353E-2</v>
      </c>
      <c r="F1155" s="136">
        <f t="shared" si="327"/>
        <v>2.5773609752389716E-2</v>
      </c>
      <c r="G1155" s="136">
        <f t="shared" si="327"/>
        <v>2.4902038408106009E-2</v>
      </c>
      <c r="H1155" s="136">
        <f t="shared" si="327"/>
        <v>2.4059940490923679E-2</v>
      </c>
      <c r="I1155" s="136">
        <f t="shared" si="327"/>
        <v>2.3246319314902106E-2</v>
      </c>
      <c r="J1155" s="136">
        <f t="shared" si="327"/>
        <v>2.2460211898456147E-2</v>
      </c>
      <c r="K1155" s="136">
        <f t="shared" si="327"/>
        <v>2.1700687824595312E-2</v>
      </c>
      <c r="L1155" s="136">
        <f t="shared" si="327"/>
        <v>2.0966848139705618E-2</v>
      </c>
      <c r="M1155" s="136">
        <f t="shared" si="327"/>
        <v>2.0257824289570646E-2</v>
      </c>
      <c r="N1155" s="136">
        <f t="shared" si="327"/>
        <v>1.9572777091372603E-2</v>
      </c>
      <c r="O1155" s="136">
        <f t="shared" si="327"/>
        <v>1.8910895740456627E-2</v>
      </c>
      <c r="P1155" s="136">
        <f t="shared" si="327"/>
        <v>1.8271396850682728E-2</v>
      </c>
      <c r="Q1155" s="136">
        <f t="shared" si="327"/>
        <v>1.7653523527229695E-2</v>
      </c>
      <c r="R1155" s="136">
        <f t="shared" si="327"/>
        <v>1.7056544470753329E-2</v>
      </c>
      <c r="S1155" s="136">
        <f t="shared" si="327"/>
        <v>1.6479753111838968E-2</v>
      </c>
      <c r="T1155" s="136">
        <f t="shared" si="327"/>
        <v>1.5922466774723639E-2</v>
      </c>
      <c r="U1155" s="136">
        <f t="shared" si="327"/>
        <v>1.5384025869298205E-2</v>
      </c>
      <c r="V1155" s="136">
        <f t="shared" si="327"/>
        <v>1.4863793110433048E-2</v>
      </c>
      <c r="W1155" s="564">
        <f>SUM(C1155:V1155)</f>
        <v>0.46053557572675868</v>
      </c>
      <c r="X1155" s="137"/>
    </row>
    <row r="1156" spans="1:26">
      <c r="A1156" s="129" t="s">
        <v>386</v>
      </c>
      <c r="B1156" s="138"/>
      <c r="C1156" s="132"/>
      <c r="D1156" s="132"/>
      <c r="E1156" s="132"/>
      <c r="F1156" s="132"/>
      <c r="G1156" s="132"/>
      <c r="H1156" s="132"/>
      <c r="I1156" s="132"/>
      <c r="J1156" s="132"/>
      <c r="K1156" s="132"/>
      <c r="L1156" s="132"/>
      <c r="M1156" s="132"/>
      <c r="N1156" s="132"/>
      <c r="O1156" s="132"/>
      <c r="P1156" s="132"/>
      <c r="Q1156" s="132"/>
      <c r="R1156" s="132"/>
      <c r="S1156" s="132"/>
      <c r="T1156" s="132"/>
      <c r="U1156" s="132"/>
      <c r="V1156" s="132"/>
      <c r="W1156" s="544"/>
      <c r="X1156" s="131"/>
    </row>
    <row r="1157" spans="1:26" ht="35.25" customHeight="1">
      <c r="A1157" s="71" t="s">
        <v>753</v>
      </c>
      <c r="B1157" s="138"/>
      <c r="C1157" s="132"/>
      <c r="D1157" s="132"/>
      <c r="E1157" s="132"/>
      <c r="F1157" s="132"/>
      <c r="G1157" s="132"/>
      <c r="H1157" s="132"/>
      <c r="I1157" s="132"/>
      <c r="J1157" s="132"/>
      <c r="K1157" s="132"/>
      <c r="L1157" s="132"/>
      <c r="M1157" s="132"/>
      <c r="N1157" s="132"/>
      <c r="O1157" s="132"/>
      <c r="P1157" s="132"/>
      <c r="Q1157" s="132"/>
      <c r="R1157" s="132"/>
      <c r="S1157" s="132"/>
      <c r="T1157" s="132"/>
      <c r="U1157" s="132"/>
      <c r="V1157" s="132"/>
      <c r="W1157" s="544"/>
      <c r="X1157" s="131"/>
    </row>
    <row r="1158" spans="1:26">
      <c r="A1158" s="126"/>
      <c r="B1158" s="134" t="s">
        <v>207</v>
      </c>
      <c r="C1158" s="527">
        <f>'27. rMCZ specific costs'!R176</f>
        <v>4.1598964285714288E-2</v>
      </c>
      <c r="D1158" s="527">
        <v>0</v>
      </c>
      <c r="E1158" s="527">
        <v>0</v>
      </c>
      <c r="F1158" s="527">
        <v>0</v>
      </c>
      <c r="G1158" s="527">
        <v>0</v>
      </c>
      <c r="H1158" s="527">
        <v>0</v>
      </c>
      <c r="I1158" s="527">
        <v>0</v>
      </c>
      <c r="J1158" s="527">
        <v>0</v>
      </c>
      <c r="K1158" s="527">
        <v>0</v>
      </c>
      <c r="L1158" s="527">
        <v>0</v>
      </c>
      <c r="M1158" s="527">
        <v>0</v>
      </c>
      <c r="N1158" s="527">
        <v>0</v>
      </c>
      <c r="O1158" s="527">
        <v>0</v>
      </c>
      <c r="P1158" s="527">
        <v>0</v>
      </c>
      <c r="Q1158" s="527">
        <v>0</v>
      </c>
      <c r="R1158" s="527">
        <v>0</v>
      </c>
      <c r="S1158" s="527">
        <v>0</v>
      </c>
      <c r="T1158" s="527">
        <v>0</v>
      </c>
      <c r="U1158" s="527">
        <v>0</v>
      </c>
      <c r="V1158" s="527">
        <v>0</v>
      </c>
      <c r="W1158" s="543">
        <f>SUM(C1158:V1158)</f>
        <v>4.1598964285714288E-2</v>
      </c>
      <c r="X1158" s="528">
        <f>W1158/20</f>
        <v>2.0799482142857145E-3</v>
      </c>
    </row>
    <row r="1159" spans="1:26">
      <c r="A1159" s="126"/>
      <c r="B1159" s="134" t="s">
        <v>208</v>
      </c>
      <c r="C1159" s="527">
        <f>'27. rMCZ specific costs'!$S$176</f>
        <v>2.9575810000000001E-2</v>
      </c>
      <c r="D1159" s="527">
        <f>'27. rMCZ specific costs'!$S$176</f>
        <v>2.9575810000000001E-2</v>
      </c>
      <c r="E1159" s="527">
        <f>'27. rMCZ specific costs'!$S$176</f>
        <v>2.9575810000000001E-2</v>
      </c>
      <c r="F1159" s="527">
        <f>'27. rMCZ specific costs'!$S$176</f>
        <v>2.9575810000000001E-2</v>
      </c>
      <c r="G1159" s="527">
        <f>'27. rMCZ specific costs'!$S$176</f>
        <v>2.9575810000000001E-2</v>
      </c>
      <c r="H1159" s="527">
        <f>'27. rMCZ specific costs'!$S$176</f>
        <v>2.9575810000000001E-2</v>
      </c>
      <c r="I1159" s="527">
        <f>'27. rMCZ specific costs'!$S$176</f>
        <v>2.9575810000000001E-2</v>
      </c>
      <c r="J1159" s="527">
        <f>'27. rMCZ specific costs'!$S$176</f>
        <v>2.9575810000000001E-2</v>
      </c>
      <c r="K1159" s="527">
        <f>'27. rMCZ specific costs'!$S$176</f>
        <v>2.9575810000000001E-2</v>
      </c>
      <c r="L1159" s="527">
        <f>'27. rMCZ specific costs'!$S$176</f>
        <v>2.9575810000000001E-2</v>
      </c>
      <c r="M1159" s="527">
        <f>'27. rMCZ specific costs'!$S$176</f>
        <v>2.9575810000000001E-2</v>
      </c>
      <c r="N1159" s="527">
        <f>'27. rMCZ specific costs'!$S$176</f>
        <v>2.9575810000000001E-2</v>
      </c>
      <c r="O1159" s="527">
        <f>'27. rMCZ specific costs'!$S$176</f>
        <v>2.9575810000000001E-2</v>
      </c>
      <c r="P1159" s="527">
        <f>'27. rMCZ specific costs'!$S$176</f>
        <v>2.9575810000000001E-2</v>
      </c>
      <c r="Q1159" s="527">
        <f>'27. rMCZ specific costs'!$S$176</f>
        <v>2.9575810000000001E-2</v>
      </c>
      <c r="R1159" s="527">
        <f>'27. rMCZ specific costs'!$S$176</f>
        <v>2.9575810000000001E-2</v>
      </c>
      <c r="S1159" s="527">
        <f>'27. rMCZ specific costs'!$S$176</f>
        <v>2.9575810000000001E-2</v>
      </c>
      <c r="T1159" s="527">
        <f>'27. rMCZ specific costs'!$S$176</f>
        <v>2.9575810000000001E-2</v>
      </c>
      <c r="U1159" s="527">
        <f>'27. rMCZ specific costs'!$S$176</f>
        <v>2.9575810000000001E-2</v>
      </c>
      <c r="V1159" s="527">
        <f>'27. rMCZ specific costs'!$S$176</f>
        <v>2.9575810000000001E-2</v>
      </c>
      <c r="W1159" s="543">
        <f>SUM(C1159:V1159)</f>
        <v>0.59151619999999983</v>
      </c>
      <c r="X1159" s="528">
        <f>W1159/20</f>
        <v>2.9575809999999991E-2</v>
      </c>
    </row>
    <row r="1160" spans="1:26" s="55" customFormat="1">
      <c r="A1160" s="126"/>
      <c r="B1160" s="567" t="s">
        <v>144</v>
      </c>
      <c r="C1160" s="549">
        <f t="shared" ref="C1160:X1160" si="328">SUM(C1158:C1159)</f>
        <v>7.1174774285714282E-2</v>
      </c>
      <c r="D1160" s="549">
        <f t="shared" si="328"/>
        <v>2.9575810000000001E-2</v>
      </c>
      <c r="E1160" s="549">
        <f t="shared" si="328"/>
        <v>2.9575810000000001E-2</v>
      </c>
      <c r="F1160" s="549">
        <f t="shared" si="328"/>
        <v>2.9575810000000001E-2</v>
      </c>
      <c r="G1160" s="549">
        <f t="shared" si="328"/>
        <v>2.9575810000000001E-2</v>
      </c>
      <c r="H1160" s="549">
        <f t="shared" si="328"/>
        <v>2.9575810000000001E-2</v>
      </c>
      <c r="I1160" s="549">
        <f t="shared" si="328"/>
        <v>2.9575810000000001E-2</v>
      </c>
      <c r="J1160" s="549">
        <f t="shared" si="328"/>
        <v>2.9575810000000001E-2</v>
      </c>
      <c r="K1160" s="549">
        <f t="shared" si="328"/>
        <v>2.9575810000000001E-2</v>
      </c>
      <c r="L1160" s="549">
        <f t="shared" si="328"/>
        <v>2.9575810000000001E-2</v>
      </c>
      <c r="M1160" s="549">
        <f t="shared" si="328"/>
        <v>2.9575810000000001E-2</v>
      </c>
      <c r="N1160" s="549">
        <f t="shared" si="328"/>
        <v>2.9575810000000001E-2</v>
      </c>
      <c r="O1160" s="549">
        <f t="shared" si="328"/>
        <v>2.9575810000000001E-2</v>
      </c>
      <c r="P1160" s="549">
        <f t="shared" si="328"/>
        <v>2.9575810000000001E-2</v>
      </c>
      <c r="Q1160" s="549">
        <f t="shared" si="328"/>
        <v>2.9575810000000001E-2</v>
      </c>
      <c r="R1160" s="549">
        <f t="shared" si="328"/>
        <v>2.9575810000000001E-2</v>
      </c>
      <c r="S1160" s="549">
        <f t="shared" si="328"/>
        <v>2.9575810000000001E-2</v>
      </c>
      <c r="T1160" s="549">
        <f t="shared" si="328"/>
        <v>2.9575810000000001E-2</v>
      </c>
      <c r="U1160" s="549">
        <f t="shared" si="328"/>
        <v>2.9575810000000001E-2</v>
      </c>
      <c r="V1160" s="549">
        <f t="shared" si="328"/>
        <v>2.9575810000000001E-2</v>
      </c>
      <c r="W1160" s="544">
        <f t="shared" si="328"/>
        <v>0.63311516428571413</v>
      </c>
      <c r="X1160" s="131">
        <f t="shared" si="328"/>
        <v>3.1655758214285706E-2</v>
      </c>
      <c r="Z1160" s="112"/>
    </row>
    <row r="1161" spans="1:26">
      <c r="A1161" s="129"/>
      <c r="B1161" s="472" t="s">
        <v>146</v>
      </c>
      <c r="C1161" s="530">
        <v>0.96618357487922713</v>
      </c>
      <c r="D1161" s="530">
        <v>0.93351070036640305</v>
      </c>
      <c r="E1161" s="530">
        <v>0.90194270566802237</v>
      </c>
      <c r="F1161" s="530">
        <v>0.87144222769857238</v>
      </c>
      <c r="G1161" s="530">
        <v>0.84197316685852419</v>
      </c>
      <c r="H1161" s="530">
        <v>0.81350064430775282</v>
      </c>
      <c r="I1161" s="530">
        <v>0.78599096068381913</v>
      </c>
      <c r="J1161" s="530">
        <v>0.75941155621625056</v>
      </c>
      <c r="K1161" s="530">
        <v>0.73373097218961414</v>
      </c>
      <c r="L1161" s="530">
        <v>0.70891881370977217</v>
      </c>
      <c r="M1161" s="530">
        <v>0.68494571372924851</v>
      </c>
      <c r="N1161" s="530">
        <v>0.66178329828912896</v>
      </c>
      <c r="O1161" s="530">
        <v>0.63940415293635666</v>
      </c>
      <c r="P1161" s="530">
        <v>0.61778179027667302</v>
      </c>
      <c r="Q1161" s="530">
        <v>0.59689061862480497</v>
      </c>
      <c r="R1161" s="530">
        <v>0.57670591171478747</v>
      </c>
      <c r="S1161" s="530">
        <v>0.55720377943457733</v>
      </c>
      <c r="T1161" s="530">
        <v>0.53836113955031628</v>
      </c>
      <c r="U1161" s="530">
        <v>0.52015569038677911</v>
      </c>
      <c r="V1161" s="530">
        <v>0.50256588443167061</v>
      </c>
      <c r="W1161" s="543"/>
      <c r="X1161" s="531"/>
    </row>
    <row r="1162" spans="1:26">
      <c r="A1162" s="135"/>
      <c r="B1162" s="568" t="s">
        <v>1069</v>
      </c>
      <c r="C1162" s="136">
        <f t="shared" ref="C1162:V1162" si="329">C1161*C1160</f>
        <v>6.8767897860593508E-2</v>
      </c>
      <c r="D1162" s="136">
        <f t="shared" si="329"/>
        <v>2.7609335107003669E-2</v>
      </c>
      <c r="E1162" s="136">
        <f t="shared" si="329"/>
        <v>2.6675686093723353E-2</v>
      </c>
      <c r="F1162" s="136">
        <f t="shared" si="329"/>
        <v>2.5773609752389716E-2</v>
      </c>
      <c r="G1162" s="136">
        <f t="shared" si="329"/>
        <v>2.4902038408106009E-2</v>
      </c>
      <c r="H1162" s="136">
        <f t="shared" si="329"/>
        <v>2.4059940490923679E-2</v>
      </c>
      <c r="I1162" s="136">
        <f t="shared" si="329"/>
        <v>2.3246319314902106E-2</v>
      </c>
      <c r="J1162" s="136">
        <f t="shared" si="329"/>
        <v>2.2460211898456147E-2</v>
      </c>
      <c r="K1162" s="136">
        <f t="shared" si="329"/>
        <v>2.1700687824595312E-2</v>
      </c>
      <c r="L1162" s="136">
        <f t="shared" si="329"/>
        <v>2.0966848139705618E-2</v>
      </c>
      <c r="M1162" s="136">
        <f t="shared" si="329"/>
        <v>2.0257824289570646E-2</v>
      </c>
      <c r="N1162" s="136">
        <f t="shared" si="329"/>
        <v>1.9572777091372603E-2</v>
      </c>
      <c r="O1162" s="136">
        <f t="shared" si="329"/>
        <v>1.8910895740456627E-2</v>
      </c>
      <c r="P1162" s="136">
        <f t="shared" si="329"/>
        <v>1.8271396850682728E-2</v>
      </c>
      <c r="Q1162" s="136">
        <f t="shared" si="329"/>
        <v>1.7653523527229695E-2</v>
      </c>
      <c r="R1162" s="136">
        <f t="shared" si="329"/>
        <v>1.7056544470753329E-2</v>
      </c>
      <c r="S1162" s="136">
        <f t="shared" si="329"/>
        <v>1.6479753111838968E-2</v>
      </c>
      <c r="T1162" s="136">
        <f t="shared" si="329"/>
        <v>1.5922466774723639E-2</v>
      </c>
      <c r="U1162" s="136">
        <f t="shared" si="329"/>
        <v>1.5384025869298205E-2</v>
      </c>
      <c r="V1162" s="136">
        <f t="shared" si="329"/>
        <v>1.4863793110433048E-2</v>
      </c>
      <c r="W1162" s="564">
        <f>SUM(C1162:V1162)</f>
        <v>0.46053557572675868</v>
      </c>
      <c r="X1162" s="137"/>
    </row>
    <row r="1163" spans="1:26">
      <c r="A1163" s="129" t="s">
        <v>386</v>
      </c>
      <c r="B1163" s="138"/>
      <c r="C1163" s="132"/>
      <c r="D1163" s="132"/>
      <c r="E1163" s="132"/>
      <c r="F1163" s="132"/>
      <c r="G1163" s="132"/>
      <c r="H1163" s="132"/>
      <c r="I1163" s="132"/>
      <c r="J1163" s="132"/>
      <c r="K1163" s="132"/>
      <c r="L1163" s="132"/>
      <c r="M1163" s="132"/>
      <c r="N1163" s="132"/>
      <c r="O1163" s="132"/>
      <c r="P1163" s="132"/>
      <c r="Q1163" s="132"/>
      <c r="R1163" s="132"/>
      <c r="S1163" s="132"/>
      <c r="T1163" s="132"/>
      <c r="U1163" s="132"/>
      <c r="V1163" s="132"/>
      <c r="W1163" s="544"/>
      <c r="X1163" s="131"/>
    </row>
    <row r="1164" spans="1:26" ht="32.25" customHeight="1">
      <c r="A1164" s="71" t="s">
        <v>1091</v>
      </c>
      <c r="B1164" s="138"/>
      <c r="C1164" s="132"/>
      <c r="D1164" s="132"/>
      <c r="E1164" s="132"/>
      <c r="F1164" s="132"/>
      <c r="G1164" s="132"/>
      <c r="H1164" s="132"/>
      <c r="I1164" s="132"/>
      <c r="J1164" s="132"/>
      <c r="K1164" s="132"/>
      <c r="L1164" s="132"/>
      <c r="M1164" s="132"/>
      <c r="N1164" s="132"/>
      <c r="O1164" s="132"/>
      <c r="P1164" s="132"/>
      <c r="Q1164" s="132"/>
      <c r="R1164" s="132"/>
      <c r="S1164" s="132"/>
      <c r="T1164" s="132"/>
      <c r="U1164" s="132"/>
      <c r="V1164" s="132"/>
      <c r="W1164" s="544"/>
      <c r="X1164" s="131"/>
    </row>
    <row r="1165" spans="1:26">
      <c r="A1165" s="126"/>
      <c r="B1165" s="134" t="s">
        <v>207</v>
      </c>
      <c r="C1165" s="527">
        <f>'27. rMCZ specific costs'!R177</f>
        <v>1.92085E-2</v>
      </c>
      <c r="D1165" s="527">
        <v>0</v>
      </c>
      <c r="E1165" s="527">
        <v>0</v>
      </c>
      <c r="F1165" s="527">
        <v>0</v>
      </c>
      <c r="G1165" s="527">
        <v>0</v>
      </c>
      <c r="H1165" s="527">
        <v>0</v>
      </c>
      <c r="I1165" s="527">
        <v>0</v>
      </c>
      <c r="J1165" s="527">
        <v>0</v>
      </c>
      <c r="K1165" s="527">
        <v>0</v>
      </c>
      <c r="L1165" s="527">
        <v>0</v>
      </c>
      <c r="M1165" s="527">
        <v>0</v>
      </c>
      <c r="N1165" s="527">
        <v>0</v>
      </c>
      <c r="O1165" s="527">
        <v>0</v>
      </c>
      <c r="P1165" s="527">
        <v>0</v>
      </c>
      <c r="Q1165" s="527">
        <v>0</v>
      </c>
      <c r="R1165" s="527">
        <v>0</v>
      </c>
      <c r="S1165" s="527">
        <v>0</v>
      </c>
      <c r="T1165" s="527">
        <v>0</v>
      </c>
      <c r="U1165" s="527">
        <v>0</v>
      </c>
      <c r="V1165" s="527">
        <v>0</v>
      </c>
      <c r="W1165" s="543">
        <f>SUM(C1165:V1165)</f>
        <v>1.92085E-2</v>
      </c>
      <c r="X1165" s="528">
        <f>W1165/20</f>
        <v>9.6042499999999999E-4</v>
      </c>
    </row>
    <row r="1166" spans="1:26">
      <c r="A1166" s="126"/>
      <c r="B1166" s="134" t="s">
        <v>208</v>
      </c>
      <c r="C1166" s="527">
        <f>'27. rMCZ specific costs'!$S$177</f>
        <v>6.6883100000000003E-3</v>
      </c>
      <c r="D1166" s="527">
        <f>'27. rMCZ specific costs'!$S$177</f>
        <v>6.6883100000000003E-3</v>
      </c>
      <c r="E1166" s="527">
        <f>'27. rMCZ specific costs'!$S$177</f>
        <v>6.6883100000000003E-3</v>
      </c>
      <c r="F1166" s="527">
        <f>'27. rMCZ specific costs'!$S$177</f>
        <v>6.6883100000000003E-3</v>
      </c>
      <c r="G1166" s="527">
        <f>'27. rMCZ specific costs'!$S$177</f>
        <v>6.6883100000000003E-3</v>
      </c>
      <c r="H1166" s="527">
        <f>'27. rMCZ specific costs'!$S$177</f>
        <v>6.6883100000000003E-3</v>
      </c>
      <c r="I1166" s="527">
        <f>'27. rMCZ specific costs'!$S$177</f>
        <v>6.6883100000000003E-3</v>
      </c>
      <c r="J1166" s="527">
        <f>'27. rMCZ specific costs'!$S$177</f>
        <v>6.6883100000000003E-3</v>
      </c>
      <c r="K1166" s="527">
        <f>'27. rMCZ specific costs'!$S$177</f>
        <v>6.6883100000000003E-3</v>
      </c>
      <c r="L1166" s="527">
        <f>'27. rMCZ specific costs'!$S$177</f>
        <v>6.6883100000000003E-3</v>
      </c>
      <c r="M1166" s="527">
        <f>'27. rMCZ specific costs'!$S$177</f>
        <v>6.6883100000000003E-3</v>
      </c>
      <c r="N1166" s="527">
        <f>'27. rMCZ specific costs'!$S$177</f>
        <v>6.6883100000000003E-3</v>
      </c>
      <c r="O1166" s="527">
        <f>'27. rMCZ specific costs'!$S$177</f>
        <v>6.6883100000000003E-3</v>
      </c>
      <c r="P1166" s="527">
        <f>'27. rMCZ specific costs'!$S$177</f>
        <v>6.6883100000000003E-3</v>
      </c>
      <c r="Q1166" s="527">
        <f>'27. rMCZ specific costs'!$S$177</f>
        <v>6.6883100000000003E-3</v>
      </c>
      <c r="R1166" s="527">
        <f>'27. rMCZ specific costs'!$S$177</f>
        <v>6.6883100000000003E-3</v>
      </c>
      <c r="S1166" s="527">
        <f>'27. rMCZ specific costs'!$S$177</f>
        <v>6.6883100000000003E-3</v>
      </c>
      <c r="T1166" s="527">
        <f>'27. rMCZ specific costs'!$S$177</f>
        <v>6.6883100000000003E-3</v>
      </c>
      <c r="U1166" s="527">
        <f>'27. rMCZ specific costs'!$S$177</f>
        <v>6.6883100000000003E-3</v>
      </c>
      <c r="V1166" s="527">
        <f>'27. rMCZ specific costs'!$S$177</f>
        <v>6.6883100000000003E-3</v>
      </c>
      <c r="W1166" s="543">
        <f>SUM(C1166:V1166)</f>
        <v>0.13376620000000003</v>
      </c>
      <c r="X1166" s="528">
        <f>W1166/20</f>
        <v>6.6883100000000011E-3</v>
      </c>
    </row>
    <row r="1167" spans="1:26" s="55" customFormat="1">
      <c r="A1167" s="126"/>
      <c r="B1167" s="567" t="s">
        <v>144</v>
      </c>
      <c r="C1167" s="549">
        <f t="shared" ref="C1167:X1167" si="330">SUM(C1165:C1166)</f>
        <v>2.5896809999999999E-2</v>
      </c>
      <c r="D1167" s="549">
        <f t="shared" si="330"/>
        <v>6.6883100000000003E-3</v>
      </c>
      <c r="E1167" s="549">
        <f t="shared" si="330"/>
        <v>6.6883100000000003E-3</v>
      </c>
      <c r="F1167" s="549">
        <f t="shared" si="330"/>
        <v>6.6883100000000003E-3</v>
      </c>
      <c r="G1167" s="549">
        <f t="shared" si="330"/>
        <v>6.6883100000000003E-3</v>
      </c>
      <c r="H1167" s="549">
        <f t="shared" si="330"/>
        <v>6.6883100000000003E-3</v>
      </c>
      <c r="I1167" s="549">
        <f t="shared" si="330"/>
        <v>6.6883100000000003E-3</v>
      </c>
      <c r="J1167" s="549">
        <f t="shared" si="330"/>
        <v>6.6883100000000003E-3</v>
      </c>
      <c r="K1167" s="549">
        <f t="shared" si="330"/>
        <v>6.6883100000000003E-3</v>
      </c>
      <c r="L1167" s="549">
        <f t="shared" si="330"/>
        <v>6.6883100000000003E-3</v>
      </c>
      <c r="M1167" s="549">
        <f t="shared" si="330"/>
        <v>6.6883100000000003E-3</v>
      </c>
      <c r="N1167" s="549">
        <f t="shared" si="330"/>
        <v>6.6883100000000003E-3</v>
      </c>
      <c r="O1167" s="549">
        <f t="shared" si="330"/>
        <v>6.6883100000000003E-3</v>
      </c>
      <c r="P1167" s="549">
        <f t="shared" si="330"/>
        <v>6.6883100000000003E-3</v>
      </c>
      <c r="Q1167" s="549">
        <f t="shared" si="330"/>
        <v>6.6883100000000003E-3</v>
      </c>
      <c r="R1167" s="549">
        <f t="shared" si="330"/>
        <v>6.6883100000000003E-3</v>
      </c>
      <c r="S1167" s="549">
        <f t="shared" si="330"/>
        <v>6.6883100000000003E-3</v>
      </c>
      <c r="T1167" s="549">
        <f t="shared" si="330"/>
        <v>6.6883100000000003E-3</v>
      </c>
      <c r="U1167" s="549">
        <f t="shared" si="330"/>
        <v>6.6883100000000003E-3</v>
      </c>
      <c r="V1167" s="549">
        <f t="shared" si="330"/>
        <v>6.6883100000000003E-3</v>
      </c>
      <c r="W1167" s="544">
        <f t="shared" si="330"/>
        <v>0.15297470000000002</v>
      </c>
      <c r="X1167" s="131">
        <f t="shared" si="330"/>
        <v>7.6487350000000011E-3</v>
      </c>
      <c r="Z1167" s="112"/>
    </row>
    <row r="1168" spans="1:26">
      <c r="A1168" s="129"/>
      <c r="B1168" s="472" t="s">
        <v>146</v>
      </c>
      <c r="C1168" s="530">
        <v>0.96618357487922713</v>
      </c>
      <c r="D1168" s="530">
        <v>0.93351070036640305</v>
      </c>
      <c r="E1168" s="530">
        <v>0.90194270566802237</v>
      </c>
      <c r="F1168" s="530">
        <v>0.87144222769857238</v>
      </c>
      <c r="G1168" s="530">
        <v>0.84197316685852419</v>
      </c>
      <c r="H1168" s="530">
        <v>0.81350064430775282</v>
      </c>
      <c r="I1168" s="530">
        <v>0.78599096068381913</v>
      </c>
      <c r="J1168" s="530">
        <v>0.75941155621625056</v>
      </c>
      <c r="K1168" s="530">
        <v>0.73373097218961414</v>
      </c>
      <c r="L1168" s="530">
        <v>0.70891881370977217</v>
      </c>
      <c r="M1168" s="530">
        <v>0.68494571372924851</v>
      </c>
      <c r="N1168" s="530">
        <v>0.66178329828912896</v>
      </c>
      <c r="O1168" s="530">
        <v>0.63940415293635666</v>
      </c>
      <c r="P1168" s="530">
        <v>0.61778179027667302</v>
      </c>
      <c r="Q1168" s="530">
        <v>0.59689061862480497</v>
      </c>
      <c r="R1168" s="530">
        <v>0.57670591171478747</v>
      </c>
      <c r="S1168" s="530">
        <v>0.55720377943457733</v>
      </c>
      <c r="T1168" s="530">
        <v>0.53836113955031628</v>
      </c>
      <c r="U1168" s="530">
        <v>0.52015569038677911</v>
      </c>
      <c r="V1168" s="530">
        <v>0.50256588443167061</v>
      </c>
      <c r="W1168" s="543"/>
      <c r="X1168" s="531"/>
    </row>
    <row r="1169" spans="1:26">
      <c r="A1169" s="135"/>
      <c r="B1169" s="568" t="s">
        <v>1069</v>
      </c>
      <c r="C1169" s="136">
        <f t="shared" ref="C1169:V1169" si="331">C1168*C1167</f>
        <v>2.5021072463768116E-2</v>
      </c>
      <c r="D1169" s="136">
        <f t="shared" si="331"/>
        <v>6.2436089523676174E-3</v>
      </c>
      <c r="E1169" s="136">
        <f t="shared" si="331"/>
        <v>6.0324724177464907E-3</v>
      </c>
      <c r="F1169" s="136">
        <f t="shared" si="331"/>
        <v>5.8284757659386385E-3</v>
      </c>
      <c r="G1169" s="136">
        <f t="shared" si="331"/>
        <v>5.6313775516315364E-3</v>
      </c>
      <c r="H1169" s="136">
        <f t="shared" si="331"/>
        <v>5.4409444943299863E-3</v>
      </c>
      <c r="I1169" s="136">
        <f t="shared" si="331"/>
        <v>5.2569512022511942E-3</v>
      </c>
      <c r="J1169" s="136">
        <f t="shared" si="331"/>
        <v>5.0791799055567109E-3</v>
      </c>
      <c r="K1169" s="136">
        <f t="shared" si="331"/>
        <v>4.9074201986055183E-3</v>
      </c>
      <c r="L1169" s="136">
        <f t="shared" si="331"/>
        <v>4.7414687909232067E-3</v>
      </c>
      <c r="M1169" s="136">
        <f t="shared" si="331"/>
        <v>4.5811292665924701E-3</v>
      </c>
      <c r="N1169" s="136">
        <f t="shared" si="331"/>
        <v>4.426211851780164E-3</v>
      </c>
      <c r="O1169" s="136">
        <f t="shared" si="331"/>
        <v>4.276533190125764E-3</v>
      </c>
      <c r="P1169" s="136">
        <f t="shared" si="331"/>
        <v>4.1319161257253748E-3</v>
      </c>
      <c r="Q1169" s="136">
        <f t="shared" si="331"/>
        <v>3.9921894934544693E-3</v>
      </c>
      <c r="R1169" s="136">
        <f t="shared" si="331"/>
        <v>3.8571879163811305E-3</v>
      </c>
      <c r="S1169" s="136">
        <f t="shared" si="331"/>
        <v>3.726751610030078E-3</v>
      </c>
      <c r="T1169" s="136">
        <f t="shared" si="331"/>
        <v>3.6007261932657761E-3</v>
      </c>
      <c r="U1169" s="136">
        <f t="shared" si="331"/>
        <v>3.4789625055707987E-3</v>
      </c>
      <c r="V1169" s="136">
        <f t="shared" si="331"/>
        <v>3.361316430503187E-3</v>
      </c>
      <c r="W1169" s="564">
        <f>SUM(C1169:V1169)</f>
        <v>0.11361589632654824</v>
      </c>
      <c r="X1169" s="137"/>
    </row>
    <row r="1170" spans="1:26">
      <c r="A1170" s="129" t="s">
        <v>386</v>
      </c>
      <c r="B1170" s="138"/>
      <c r="C1170" s="132"/>
      <c r="D1170" s="132"/>
      <c r="E1170" s="132"/>
      <c r="F1170" s="132"/>
      <c r="G1170" s="132"/>
      <c r="H1170" s="132"/>
      <c r="I1170" s="132"/>
      <c r="J1170" s="132"/>
      <c r="K1170" s="132"/>
      <c r="L1170" s="132"/>
      <c r="M1170" s="132"/>
      <c r="N1170" s="132"/>
      <c r="O1170" s="132"/>
      <c r="P1170" s="132"/>
      <c r="Q1170" s="132"/>
      <c r="R1170" s="132"/>
      <c r="S1170" s="132"/>
      <c r="T1170" s="132"/>
      <c r="U1170" s="132"/>
      <c r="V1170" s="132"/>
      <c r="W1170" s="544"/>
      <c r="X1170" s="131"/>
    </row>
    <row r="1171" spans="1:26" ht="27" customHeight="1">
      <c r="A1171" s="71" t="s">
        <v>755</v>
      </c>
      <c r="B1171" s="138"/>
      <c r="C1171" s="132"/>
      <c r="D1171" s="132"/>
      <c r="E1171" s="132"/>
      <c r="F1171" s="132"/>
      <c r="G1171" s="132"/>
      <c r="H1171" s="132"/>
      <c r="I1171" s="132"/>
      <c r="J1171" s="132"/>
      <c r="K1171" s="132"/>
      <c r="L1171" s="132"/>
      <c r="M1171" s="132"/>
      <c r="N1171" s="132"/>
      <c r="O1171" s="132"/>
      <c r="P1171" s="132"/>
      <c r="Q1171" s="132"/>
      <c r="R1171" s="132"/>
      <c r="S1171" s="132"/>
      <c r="T1171" s="132"/>
      <c r="U1171" s="132"/>
      <c r="V1171" s="132"/>
      <c r="W1171" s="544"/>
      <c r="X1171" s="131"/>
    </row>
    <row r="1172" spans="1:26">
      <c r="A1172" s="126"/>
      <c r="B1172" s="134" t="s">
        <v>207</v>
      </c>
      <c r="C1172" s="527">
        <f>'27. rMCZ specific costs'!R178</f>
        <v>4.1598964285714288E-2</v>
      </c>
      <c r="D1172" s="527">
        <v>0</v>
      </c>
      <c r="E1172" s="527">
        <v>0</v>
      </c>
      <c r="F1172" s="527">
        <v>0</v>
      </c>
      <c r="G1172" s="527">
        <v>0</v>
      </c>
      <c r="H1172" s="527">
        <v>0</v>
      </c>
      <c r="I1172" s="527">
        <v>0</v>
      </c>
      <c r="J1172" s="527">
        <v>0</v>
      </c>
      <c r="K1172" s="527">
        <v>0</v>
      </c>
      <c r="L1172" s="527">
        <v>0</v>
      </c>
      <c r="M1172" s="527">
        <v>0</v>
      </c>
      <c r="N1172" s="527">
        <v>0</v>
      </c>
      <c r="O1172" s="527">
        <v>0</v>
      </c>
      <c r="P1172" s="527">
        <v>0</v>
      </c>
      <c r="Q1172" s="527">
        <v>0</v>
      </c>
      <c r="R1172" s="527">
        <v>0</v>
      </c>
      <c r="S1172" s="527">
        <v>0</v>
      </c>
      <c r="T1172" s="527">
        <v>0</v>
      </c>
      <c r="U1172" s="527">
        <v>0</v>
      </c>
      <c r="V1172" s="527">
        <v>0</v>
      </c>
      <c r="W1172" s="543">
        <f>SUM(C1172:V1172)</f>
        <v>4.1598964285714288E-2</v>
      </c>
      <c r="X1172" s="528">
        <f>W1172/20</f>
        <v>2.0799482142857145E-3</v>
      </c>
    </row>
    <row r="1173" spans="1:26">
      <c r="A1173" s="126"/>
      <c r="B1173" s="134" t="s">
        <v>208</v>
      </c>
      <c r="C1173" s="527">
        <f>'27. rMCZ specific costs'!$S$178</f>
        <v>2.9575810000000001E-2</v>
      </c>
      <c r="D1173" s="527">
        <f>'27. rMCZ specific costs'!$S$178</f>
        <v>2.9575810000000001E-2</v>
      </c>
      <c r="E1173" s="527">
        <f>'27. rMCZ specific costs'!$S$178</f>
        <v>2.9575810000000001E-2</v>
      </c>
      <c r="F1173" s="527">
        <f>'27. rMCZ specific costs'!$S$178</f>
        <v>2.9575810000000001E-2</v>
      </c>
      <c r="G1173" s="527">
        <f>'27. rMCZ specific costs'!$S$178</f>
        <v>2.9575810000000001E-2</v>
      </c>
      <c r="H1173" s="527">
        <f>'27. rMCZ specific costs'!$S$178</f>
        <v>2.9575810000000001E-2</v>
      </c>
      <c r="I1173" s="527">
        <f>'27. rMCZ specific costs'!$S$178</f>
        <v>2.9575810000000001E-2</v>
      </c>
      <c r="J1173" s="527">
        <f>'27. rMCZ specific costs'!$S$178</f>
        <v>2.9575810000000001E-2</v>
      </c>
      <c r="K1173" s="527">
        <f>'27. rMCZ specific costs'!$S$178</f>
        <v>2.9575810000000001E-2</v>
      </c>
      <c r="L1173" s="527">
        <f>'27. rMCZ specific costs'!$S$178</f>
        <v>2.9575810000000001E-2</v>
      </c>
      <c r="M1173" s="527">
        <f>'27. rMCZ specific costs'!$S$178</f>
        <v>2.9575810000000001E-2</v>
      </c>
      <c r="N1173" s="527">
        <f>'27. rMCZ specific costs'!$S$178</f>
        <v>2.9575810000000001E-2</v>
      </c>
      <c r="O1173" s="527">
        <f>'27. rMCZ specific costs'!$S$178</f>
        <v>2.9575810000000001E-2</v>
      </c>
      <c r="P1173" s="527">
        <f>'27. rMCZ specific costs'!$S$178</f>
        <v>2.9575810000000001E-2</v>
      </c>
      <c r="Q1173" s="527">
        <f>'27. rMCZ specific costs'!$S$178</f>
        <v>2.9575810000000001E-2</v>
      </c>
      <c r="R1173" s="527">
        <f>'27. rMCZ specific costs'!$S$178</f>
        <v>2.9575810000000001E-2</v>
      </c>
      <c r="S1173" s="527">
        <f>'27. rMCZ specific costs'!$S$178</f>
        <v>2.9575810000000001E-2</v>
      </c>
      <c r="T1173" s="527">
        <f>'27. rMCZ specific costs'!$S$178</f>
        <v>2.9575810000000001E-2</v>
      </c>
      <c r="U1173" s="527">
        <f>'27. rMCZ specific costs'!$S$178</f>
        <v>2.9575810000000001E-2</v>
      </c>
      <c r="V1173" s="527">
        <f>'27. rMCZ specific costs'!$S$178</f>
        <v>2.9575810000000001E-2</v>
      </c>
      <c r="W1173" s="543">
        <f>SUM(C1173:V1173)</f>
        <v>0.59151619999999983</v>
      </c>
      <c r="X1173" s="528">
        <f>W1173/20</f>
        <v>2.9575809999999991E-2</v>
      </c>
    </row>
    <row r="1174" spans="1:26" s="55" customFormat="1">
      <c r="A1174" s="126"/>
      <c r="B1174" s="567" t="s">
        <v>144</v>
      </c>
      <c r="C1174" s="549">
        <f t="shared" ref="C1174:X1174" si="332">SUM(C1172:C1173)</f>
        <v>7.1174774285714282E-2</v>
      </c>
      <c r="D1174" s="549">
        <f t="shared" si="332"/>
        <v>2.9575810000000001E-2</v>
      </c>
      <c r="E1174" s="549">
        <f t="shared" si="332"/>
        <v>2.9575810000000001E-2</v>
      </c>
      <c r="F1174" s="549">
        <f t="shared" si="332"/>
        <v>2.9575810000000001E-2</v>
      </c>
      <c r="G1174" s="549">
        <f t="shared" si="332"/>
        <v>2.9575810000000001E-2</v>
      </c>
      <c r="H1174" s="549">
        <f t="shared" si="332"/>
        <v>2.9575810000000001E-2</v>
      </c>
      <c r="I1174" s="549">
        <f t="shared" si="332"/>
        <v>2.9575810000000001E-2</v>
      </c>
      <c r="J1174" s="549">
        <f t="shared" si="332"/>
        <v>2.9575810000000001E-2</v>
      </c>
      <c r="K1174" s="549">
        <f t="shared" si="332"/>
        <v>2.9575810000000001E-2</v>
      </c>
      <c r="L1174" s="549">
        <f t="shared" si="332"/>
        <v>2.9575810000000001E-2</v>
      </c>
      <c r="M1174" s="549">
        <f t="shared" si="332"/>
        <v>2.9575810000000001E-2</v>
      </c>
      <c r="N1174" s="549">
        <f t="shared" si="332"/>
        <v>2.9575810000000001E-2</v>
      </c>
      <c r="O1174" s="549">
        <f t="shared" si="332"/>
        <v>2.9575810000000001E-2</v>
      </c>
      <c r="P1174" s="549">
        <f t="shared" si="332"/>
        <v>2.9575810000000001E-2</v>
      </c>
      <c r="Q1174" s="549">
        <f t="shared" si="332"/>
        <v>2.9575810000000001E-2</v>
      </c>
      <c r="R1174" s="549">
        <f t="shared" si="332"/>
        <v>2.9575810000000001E-2</v>
      </c>
      <c r="S1174" s="549">
        <f t="shared" si="332"/>
        <v>2.9575810000000001E-2</v>
      </c>
      <c r="T1174" s="549">
        <f t="shared" si="332"/>
        <v>2.9575810000000001E-2</v>
      </c>
      <c r="U1174" s="549">
        <f t="shared" si="332"/>
        <v>2.9575810000000001E-2</v>
      </c>
      <c r="V1174" s="549">
        <f t="shared" si="332"/>
        <v>2.9575810000000001E-2</v>
      </c>
      <c r="W1174" s="544">
        <f t="shared" si="332"/>
        <v>0.63311516428571413</v>
      </c>
      <c r="X1174" s="131">
        <f t="shared" si="332"/>
        <v>3.1655758214285706E-2</v>
      </c>
      <c r="Z1174" s="112"/>
    </row>
    <row r="1175" spans="1:26">
      <c r="A1175" s="129"/>
      <c r="B1175" s="472" t="s">
        <v>146</v>
      </c>
      <c r="C1175" s="530">
        <v>0.96618357487922713</v>
      </c>
      <c r="D1175" s="530">
        <v>0.93351070036640305</v>
      </c>
      <c r="E1175" s="530">
        <v>0.90194270566802237</v>
      </c>
      <c r="F1175" s="530">
        <v>0.87144222769857238</v>
      </c>
      <c r="G1175" s="530">
        <v>0.84197316685852419</v>
      </c>
      <c r="H1175" s="530">
        <v>0.81350064430775282</v>
      </c>
      <c r="I1175" s="530">
        <v>0.78599096068381913</v>
      </c>
      <c r="J1175" s="530">
        <v>0.75941155621625056</v>
      </c>
      <c r="K1175" s="530">
        <v>0.73373097218961414</v>
      </c>
      <c r="L1175" s="530">
        <v>0.70891881370977217</v>
      </c>
      <c r="M1175" s="530">
        <v>0.68494571372924851</v>
      </c>
      <c r="N1175" s="530">
        <v>0.66178329828912896</v>
      </c>
      <c r="O1175" s="530">
        <v>0.63940415293635666</v>
      </c>
      <c r="P1175" s="530">
        <v>0.61778179027667302</v>
      </c>
      <c r="Q1175" s="530">
        <v>0.59689061862480497</v>
      </c>
      <c r="R1175" s="530">
        <v>0.57670591171478747</v>
      </c>
      <c r="S1175" s="530">
        <v>0.55720377943457733</v>
      </c>
      <c r="T1175" s="530">
        <v>0.53836113955031628</v>
      </c>
      <c r="U1175" s="530">
        <v>0.52015569038677911</v>
      </c>
      <c r="V1175" s="530">
        <v>0.50256588443167061</v>
      </c>
      <c r="W1175" s="543"/>
      <c r="X1175" s="531"/>
    </row>
    <row r="1176" spans="1:26">
      <c r="A1176" s="135"/>
      <c r="B1176" s="568" t="s">
        <v>1069</v>
      </c>
      <c r="C1176" s="136">
        <f t="shared" ref="C1176:V1176" si="333">C1175*C1174</f>
        <v>6.8767897860593508E-2</v>
      </c>
      <c r="D1176" s="136">
        <f t="shared" si="333"/>
        <v>2.7609335107003669E-2</v>
      </c>
      <c r="E1176" s="136">
        <f t="shared" si="333"/>
        <v>2.6675686093723353E-2</v>
      </c>
      <c r="F1176" s="136">
        <f t="shared" si="333"/>
        <v>2.5773609752389716E-2</v>
      </c>
      <c r="G1176" s="136">
        <f t="shared" si="333"/>
        <v>2.4902038408106009E-2</v>
      </c>
      <c r="H1176" s="136">
        <f t="shared" si="333"/>
        <v>2.4059940490923679E-2</v>
      </c>
      <c r="I1176" s="136">
        <f t="shared" si="333"/>
        <v>2.3246319314902106E-2</v>
      </c>
      <c r="J1176" s="136">
        <f t="shared" si="333"/>
        <v>2.2460211898456147E-2</v>
      </c>
      <c r="K1176" s="136">
        <f t="shared" si="333"/>
        <v>2.1700687824595312E-2</v>
      </c>
      <c r="L1176" s="136">
        <f t="shared" si="333"/>
        <v>2.0966848139705618E-2</v>
      </c>
      <c r="M1176" s="136">
        <f t="shared" si="333"/>
        <v>2.0257824289570646E-2</v>
      </c>
      <c r="N1176" s="136">
        <f t="shared" si="333"/>
        <v>1.9572777091372603E-2</v>
      </c>
      <c r="O1176" s="136">
        <f t="shared" si="333"/>
        <v>1.8910895740456627E-2</v>
      </c>
      <c r="P1176" s="136">
        <f t="shared" si="333"/>
        <v>1.8271396850682728E-2</v>
      </c>
      <c r="Q1176" s="136">
        <f t="shared" si="333"/>
        <v>1.7653523527229695E-2</v>
      </c>
      <c r="R1176" s="136">
        <f t="shared" si="333"/>
        <v>1.7056544470753329E-2</v>
      </c>
      <c r="S1176" s="136">
        <f t="shared" si="333"/>
        <v>1.6479753111838968E-2</v>
      </c>
      <c r="T1176" s="136">
        <f t="shared" si="333"/>
        <v>1.5922466774723639E-2</v>
      </c>
      <c r="U1176" s="136">
        <f t="shared" si="333"/>
        <v>1.5384025869298205E-2</v>
      </c>
      <c r="V1176" s="136">
        <f t="shared" si="333"/>
        <v>1.4863793110433048E-2</v>
      </c>
      <c r="W1176" s="564">
        <f>SUM(C1176:V1176)</f>
        <v>0.46053557572675868</v>
      </c>
      <c r="X1176" s="137"/>
    </row>
    <row r="1177" spans="1:26">
      <c r="A1177" s="129" t="s">
        <v>386</v>
      </c>
      <c r="B1177" s="138"/>
      <c r="C1177" s="132"/>
      <c r="D1177" s="132"/>
      <c r="E1177" s="132"/>
      <c r="F1177" s="132"/>
      <c r="G1177" s="132"/>
      <c r="H1177" s="132"/>
      <c r="I1177" s="132"/>
      <c r="J1177" s="132"/>
      <c r="K1177" s="132"/>
      <c r="L1177" s="132"/>
      <c r="M1177" s="132"/>
      <c r="N1177" s="132"/>
      <c r="O1177" s="132"/>
      <c r="P1177" s="132"/>
      <c r="Q1177" s="132"/>
      <c r="R1177" s="132"/>
      <c r="S1177" s="132"/>
      <c r="T1177" s="132"/>
      <c r="U1177" s="132"/>
      <c r="V1177" s="132"/>
      <c r="W1177" s="544"/>
      <c r="X1177" s="131"/>
    </row>
    <row r="1178" spans="1:26" ht="35.25" customHeight="1">
      <c r="A1178" s="71" t="s">
        <v>704</v>
      </c>
      <c r="B1178" s="138"/>
      <c r="C1178" s="132"/>
      <c r="D1178" s="132"/>
      <c r="E1178" s="132"/>
      <c r="F1178" s="132"/>
      <c r="G1178" s="132"/>
      <c r="H1178" s="132"/>
      <c r="I1178" s="132"/>
      <c r="J1178" s="132"/>
      <c r="K1178" s="132"/>
      <c r="L1178" s="132"/>
      <c r="M1178" s="132"/>
      <c r="N1178" s="132"/>
      <c r="O1178" s="132"/>
      <c r="P1178" s="132"/>
      <c r="Q1178" s="132"/>
      <c r="R1178" s="132"/>
      <c r="S1178" s="132"/>
      <c r="T1178" s="132"/>
      <c r="U1178" s="132"/>
      <c r="V1178" s="132"/>
      <c r="W1178" s="544"/>
      <c r="X1178" s="131"/>
    </row>
    <row r="1179" spans="1:26">
      <c r="A1179" s="126"/>
      <c r="B1179" s="134" t="s">
        <v>207</v>
      </c>
      <c r="C1179" s="527">
        <f>'27. rMCZ specific costs'!R179</f>
        <v>4.1208500000000002E-2</v>
      </c>
      <c r="D1179" s="527">
        <v>0</v>
      </c>
      <c r="E1179" s="527">
        <v>0</v>
      </c>
      <c r="F1179" s="527">
        <v>0</v>
      </c>
      <c r="G1179" s="527">
        <v>0</v>
      </c>
      <c r="H1179" s="527">
        <v>0</v>
      </c>
      <c r="I1179" s="527">
        <v>0</v>
      </c>
      <c r="J1179" s="527">
        <v>0</v>
      </c>
      <c r="K1179" s="527">
        <v>0</v>
      </c>
      <c r="L1179" s="527">
        <v>0</v>
      </c>
      <c r="M1179" s="527">
        <v>0</v>
      </c>
      <c r="N1179" s="527">
        <v>0</v>
      </c>
      <c r="O1179" s="527">
        <v>0</v>
      </c>
      <c r="P1179" s="527">
        <v>0</v>
      </c>
      <c r="Q1179" s="527">
        <v>0</v>
      </c>
      <c r="R1179" s="527">
        <v>0</v>
      </c>
      <c r="S1179" s="527">
        <v>0</v>
      </c>
      <c r="T1179" s="527">
        <v>0</v>
      </c>
      <c r="U1179" s="527">
        <v>0</v>
      </c>
      <c r="V1179" s="527">
        <v>0</v>
      </c>
      <c r="W1179" s="543">
        <f>SUM(C1179:V1179)</f>
        <v>4.1208500000000002E-2</v>
      </c>
      <c r="X1179" s="528">
        <f>W1179/20</f>
        <v>2.0604250000000003E-3</v>
      </c>
    </row>
    <row r="1180" spans="1:26">
      <c r="A1180" s="126"/>
      <c r="B1180" s="134" t="s">
        <v>208</v>
      </c>
      <c r="C1180" s="527">
        <f>'27. rMCZ specific costs'!$S$179</f>
        <v>6.0688309999999995E-2</v>
      </c>
      <c r="D1180" s="527">
        <f>'27. rMCZ specific costs'!$S$179</f>
        <v>6.0688309999999995E-2</v>
      </c>
      <c r="E1180" s="527">
        <f>'27. rMCZ specific costs'!$S$179</f>
        <v>6.0688309999999995E-2</v>
      </c>
      <c r="F1180" s="527">
        <f>'27. rMCZ specific costs'!$S$179</f>
        <v>6.0688309999999995E-2</v>
      </c>
      <c r="G1180" s="527">
        <f>'27. rMCZ specific costs'!$S$179</f>
        <v>6.0688309999999995E-2</v>
      </c>
      <c r="H1180" s="527">
        <f>'27. rMCZ specific costs'!$S$179</f>
        <v>6.0688309999999995E-2</v>
      </c>
      <c r="I1180" s="527">
        <f>'27. rMCZ specific costs'!$S$179</f>
        <v>6.0688309999999995E-2</v>
      </c>
      <c r="J1180" s="527">
        <f>'27. rMCZ specific costs'!$S$179</f>
        <v>6.0688309999999995E-2</v>
      </c>
      <c r="K1180" s="527">
        <f>'27. rMCZ specific costs'!$S$179</f>
        <v>6.0688309999999995E-2</v>
      </c>
      <c r="L1180" s="527">
        <f>'27. rMCZ specific costs'!$S$179</f>
        <v>6.0688309999999995E-2</v>
      </c>
      <c r="M1180" s="527">
        <f>'27. rMCZ specific costs'!$S$179</f>
        <v>6.0688309999999995E-2</v>
      </c>
      <c r="N1180" s="527">
        <f>'27. rMCZ specific costs'!$S$179</f>
        <v>6.0688309999999995E-2</v>
      </c>
      <c r="O1180" s="527">
        <f>'27. rMCZ specific costs'!$S$179</f>
        <v>6.0688309999999995E-2</v>
      </c>
      <c r="P1180" s="527">
        <f>'27. rMCZ specific costs'!$S$179</f>
        <v>6.0688309999999995E-2</v>
      </c>
      <c r="Q1180" s="527">
        <f>'27. rMCZ specific costs'!$S$179</f>
        <v>6.0688309999999995E-2</v>
      </c>
      <c r="R1180" s="527">
        <f>'27. rMCZ specific costs'!$S$179</f>
        <v>6.0688309999999995E-2</v>
      </c>
      <c r="S1180" s="527">
        <f>'27. rMCZ specific costs'!$S$179</f>
        <v>6.0688309999999995E-2</v>
      </c>
      <c r="T1180" s="527">
        <f>'27. rMCZ specific costs'!$S$179</f>
        <v>6.0688309999999995E-2</v>
      </c>
      <c r="U1180" s="527">
        <f>'27. rMCZ specific costs'!$S$179</f>
        <v>6.0688309999999995E-2</v>
      </c>
      <c r="V1180" s="527">
        <f>'27. rMCZ specific costs'!$S$179</f>
        <v>6.0688309999999995E-2</v>
      </c>
      <c r="W1180" s="543">
        <f>SUM(C1180:V1180)</f>
        <v>1.2137661999999996</v>
      </c>
      <c r="X1180" s="528">
        <f>W1180/20</f>
        <v>6.0688309999999981E-2</v>
      </c>
    </row>
    <row r="1181" spans="1:26" s="55" customFormat="1">
      <c r="A1181" s="126"/>
      <c r="B1181" s="567" t="s">
        <v>144</v>
      </c>
      <c r="C1181" s="549">
        <f t="shared" ref="C1181:X1181" si="334">SUM(C1179:C1180)</f>
        <v>0.10189681</v>
      </c>
      <c r="D1181" s="549">
        <f t="shared" si="334"/>
        <v>6.0688309999999995E-2</v>
      </c>
      <c r="E1181" s="549">
        <f t="shared" si="334"/>
        <v>6.0688309999999995E-2</v>
      </c>
      <c r="F1181" s="549">
        <f t="shared" si="334"/>
        <v>6.0688309999999995E-2</v>
      </c>
      <c r="G1181" s="549">
        <f t="shared" si="334"/>
        <v>6.0688309999999995E-2</v>
      </c>
      <c r="H1181" s="549">
        <f t="shared" si="334"/>
        <v>6.0688309999999995E-2</v>
      </c>
      <c r="I1181" s="549">
        <f t="shared" si="334"/>
        <v>6.0688309999999995E-2</v>
      </c>
      <c r="J1181" s="549">
        <f t="shared" si="334"/>
        <v>6.0688309999999995E-2</v>
      </c>
      <c r="K1181" s="549">
        <f t="shared" si="334"/>
        <v>6.0688309999999995E-2</v>
      </c>
      <c r="L1181" s="549">
        <f t="shared" si="334"/>
        <v>6.0688309999999995E-2</v>
      </c>
      <c r="M1181" s="549">
        <f t="shared" si="334"/>
        <v>6.0688309999999995E-2</v>
      </c>
      <c r="N1181" s="549">
        <f t="shared" si="334"/>
        <v>6.0688309999999995E-2</v>
      </c>
      <c r="O1181" s="549">
        <f t="shared" si="334"/>
        <v>6.0688309999999995E-2</v>
      </c>
      <c r="P1181" s="549">
        <f t="shared" si="334"/>
        <v>6.0688309999999995E-2</v>
      </c>
      <c r="Q1181" s="549">
        <f t="shared" si="334"/>
        <v>6.0688309999999995E-2</v>
      </c>
      <c r="R1181" s="549">
        <f t="shared" si="334"/>
        <v>6.0688309999999995E-2</v>
      </c>
      <c r="S1181" s="549">
        <f t="shared" si="334"/>
        <v>6.0688309999999995E-2</v>
      </c>
      <c r="T1181" s="549">
        <f t="shared" si="334"/>
        <v>6.0688309999999995E-2</v>
      </c>
      <c r="U1181" s="549">
        <f t="shared" si="334"/>
        <v>6.0688309999999995E-2</v>
      </c>
      <c r="V1181" s="549">
        <f t="shared" si="334"/>
        <v>6.0688309999999995E-2</v>
      </c>
      <c r="W1181" s="544">
        <f t="shared" si="334"/>
        <v>1.2549746999999996</v>
      </c>
      <c r="X1181" s="131">
        <f t="shared" si="334"/>
        <v>6.2748734999999986E-2</v>
      </c>
      <c r="Z1181" s="112"/>
    </row>
    <row r="1182" spans="1:26">
      <c r="A1182" s="129"/>
      <c r="B1182" s="472" t="s">
        <v>146</v>
      </c>
      <c r="C1182" s="530">
        <v>0.96618357487922713</v>
      </c>
      <c r="D1182" s="530">
        <v>0.93351070036640305</v>
      </c>
      <c r="E1182" s="530">
        <v>0.90194270566802237</v>
      </c>
      <c r="F1182" s="530">
        <v>0.87144222769857238</v>
      </c>
      <c r="G1182" s="530">
        <v>0.84197316685852419</v>
      </c>
      <c r="H1182" s="530">
        <v>0.81350064430775282</v>
      </c>
      <c r="I1182" s="530">
        <v>0.78599096068381913</v>
      </c>
      <c r="J1182" s="530">
        <v>0.75941155621625056</v>
      </c>
      <c r="K1182" s="530">
        <v>0.73373097218961414</v>
      </c>
      <c r="L1182" s="530">
        <v>0.70891881370977217</v>
      </c>
      <c r="M1182" s="530">
        <v>0.68494571372924851</v>
      </c>
      <c r="N1182" s="530">
        <v>0.66178329828912896</v>
      </c>
      <c r="O1182" s="530">
        <v>0.63940415293635666</v>
      </c>
      <c r="P1182" s="530">
        <v>0.61778179027667302</v>
      </c>
      <c r="Q1182" s="530">
        <v>0.59689061862480497</v>
      </c>
      <c r="R1182" s="530">
        <v>0.57670591171478747</v>
      </c>
      <c r="S1182" s="530">
        <v>0.55720377943457733</v>
      </c>
      <c r="T1182" s="530">
        <v>0.53836113955031628</v>
      </c>
      <c r="U1182" s="530">
        <v>0.52015569038677911</v>
      </c>
      <c r="V1182" s="530">
        <v>0.50256588443167061</v>
      </c>
      <c r="W1182" s="543"/>
      <c r="X1182" s="531"/>
    </row>
    <row r="1183" spans="1:26">
      <c r="A1183" s="135"/>
      <c r="B1183" s="568" t="s">
        <v>1069</v>
      </c>
      <c r="C1183" s="136">
        <f t="shared" ref="C1183:V1183" si="335">C1182*C1181</f>
        <v>9.8451024154589381E-2</v>
      </c>
      <c r="D1183" s="136">
        <f t="shared" si="335"/>
        <v>5.6653186772153377E-2</v>
      </c>
      <c r="E1183" s="136">
        <f t="shared" si="335"/>
        <v>5.4737378523819692E-2</v>
      </c>
      <c r="F1183" s="136">
        <f t="shared" si="335"/>
        <v>5.2886356061661546E-2</v>
      </c>
      <c r="G1183" s="136">
        <f t="shared" si="335"/>
        <v>5.1097928561991836E-2</v>
      </c>
      <c r="H1183" s="136">
        <f t="shared" si="335"/>
        <v>4.9369979286948633E-2</v>
      </c>
      <c r="I1183" s="136">
        <f t="shared" si="335"/>
        <v>4.7700463079177427E-2</v>
      </c>
      <c r="J1183" s="136">
        <f t="shared" si="335"/>
        <v>4.6087403941234235E-2</v>
      </c>
      <c r="K1183" s="136">
        <f t="shared" si="335"/>
        <v>4.452889269684468E-2</v>
      </c>
      <c r="L1183" s="136">
        <f t="shared" si="335"/>
        <v>4.3023084731250903E-2</v>
      </c>
      <c r="M1183" s="136">
        <f t="shared" si="335"/>
        <v>4.1568197807971885E-2</v>
      </c>
      <c r="N1183" s="136">
        <f t="shared" si="335"/>
        <v>4.0162509959393126E-2</v>
      </c>
      <c r="O1183" s="136">
        <f t="shared" si="335"/>
        <v>3.8804357448689021E-2</v>
      </c>
      <c r="P1183" s="136">
        <f t="shared" si="335"/>
        <v>3.7492132800665712E-2</v>
      </c>
      <c r="Q1183" s="136">
        <f t="shared" si="335"/>
        <v>3.6224282899193938E-2</v>
      </c>
      <c r="R1183" s="136">
        <f t="shared" si="335"/>
        <v>3.4999307148979648E-2</v>
      </c>
      <c r="S1183" s="136">
        <f t="shared" si="335"/>
        <v>3.3815755699497248E-2</v>
      </c>
      <c r="T1183" s="136">
        <f t="shared" si="335"/>
        <v>3.2672227728982851E-2</v>
      </c>
      <c r="U1183" s="136">
        <f t="shared" si="335"/>
        <v>3.156736978645687E-2</v>
      </c>
      <c r="V1183" s="136">
        <f t="shared" si="335"/>
        <v>3.0499874189813397E-2</v>
      </c>
      <c r="W1183" s="564">
        <f>SUM(C1183:V1183)</f>
        <v>0.90234171327931534</v>
      </c>
      <c r="X1183" s="137"/>
    </row>
    <row r="1184" spans="1:26">
      <c r="A1184" s="129" t="s">
        <v>386</v>
      </c>
      <c r="B1184" s="138"/>
      <c r="C1184" s="132"/>
      <c r="D1184" s="132"/>
      <c r="E1184" s="132"/>
      <c r="F1184" s="132"/>
      <c r="G1184" s="132"/>
      <c r="H1184" s="132"/>
      <c r="I1184" s="132"/>
      <c r="J1184" s="132"/>
      <c r="K1184" s="132"/>
      <c r="L1184" s="132"/>
      <c r="M1184" s="132"/>
      <c r="N1184" s="132"/>
      <c r="O1184" s="132"/>
      <c r="P1184" s="132"/>
      <c r="Q1184" s="132"/>
      <c r="R1184" s="132"/>
      <c r="S1184" s="132"/>
      <c r="T1184" s="132"/>
      <c r="U1184" s="132"/>
      <c r="V1184" s="132"/>
      <c r="W1184" s="544"/>
      <c r="X1184" s="131"/>
    </row>
    <row r="1185" spans="1:26" ht="39" customHeight="1">
      <c r="A1185" s="71" t="s">
        <v>705</v>
      </c>
      <c r="B1185" s="138"/>
      <c r="C1185" s="132"/>
      <c r="D1185" s="132"/>
      <c r="E1185" s="132"/>
      <c r="F1185" s="132"/>
      <c r="G1185" s="132"/>
      <c r="H1185" s="132"/>
      <c r="I1185" s="132"/>
      <c r="J1185" s="132"/>
      <c r="K1185" s="132"/>
      <c r="L1185" s="132"/>
      <c r="M1185" s="132"/>
      <c r="N1185" s="132"/>
      <c r="O1185" s="132"/>
      <c r="P1185" s="132"/>
      <c r="Q1185" s="132"/>
      <c r="R1185" s="132"/>
      <c r="S1185" s="132"/>
      <c r="T1185" s="132"/>
      <c r="U1185" s="132"/>
      <c r="V1185" s="132"/>
      <c r="W1185" s="544"/>
      <c r="X1185" s="131"/>
    </row>
    <row r="1186" spans="1:26">
      <c r="A1186" s="126"/>
      <c r="B1186" s="134" t="s">
        <v>207</v>
      </c>
      <c r="C1186" s="527">
        <f>'27. rMCZ specific costs'!R180</f>
        <v>0</v>
      </c>
      <c r="D1186" s="527">
        <v>0</v>
      </c>
      <c r="E1186" s="527">
        <v>0</v>
      </c>
      <c r="F1186" s="527">
        <v>0</v>
      </c>
      <c r="G1186" s="527">
        <v>0</v>
      </c>
      <c r="H1186" s="527">
        <v>0</v>
      </c>
      <c r="I1186" s="527">
        <v>0</v>
      </c>
      <c r="J1186" s="527">
        <v>0</v>
      </c>
      <c r="K1186" s="527">
        <v>0</v>
      </c>
      <c r="L1186" s="527">
        <v>0</v>
      </c>
      <c r="M1186" s="527">
        <v>0</v>
      </c>
      <c r="N1186" s="527">
        <v>0</v>
      </c>
      <c r="O1186" s="527">
        <v>0</v>
      </c>
      <c r="P1186" s="527">
        <v>0</v>
      </c>
      <c r="Q1186" s="527">
        <v>0</v>
      </c>
      <c r="R1186" s="527">
        <v>0</v>
      </c>
      <c r="S1186" s="527">
        <v>0</v>
      </c>
      <c r="T1186" s="527">
        <v>0</v>
      </c>
      <c r="U1186" s="527">
        <v>0</v>
      </c>
      <c r="V1186" s="527">
        <v>0</v>
      </c>
      <c r="W1186" s="543">
        <f>SUM(C1186:V1186)</f>
        <v>0</v>
      </c>
      <c r="X1186" s="528">
        <f>W1186/20</f>
        <v>0</v>
      </c>
    </row>
    <row r="1187" spans="1:26">
      <c r="A1187" s="126"/>
      <c r="B1187" s="134" t="s">
        <v>208</v>
      </c>
      <c r="C1187" s="527">
        <f>'27. rMCZ specific costs'!$S$180</f>
        <v>0</v>
      </c>
      <c r="D1187" s="527">
        <f>'27. rMCZ specific costs'!$S$180</f>
        <v>0</v>
      </c>
      <c r="E1187" s="527">
        <f>'27. rMCZ specific costs'!$S$180</f>
        <v>0</v>
      </c>
      <c r="F1187" s="527">
        <f>'27. rMCZ specific costs'!$S$180</f>
        <v>0</v>
      </c>
      <c r="G1187" s="527">
        <f>'27. rMCZ specific costs'!$S$180</f>
        <v>0</v>
      </c>
      <c r="H1187" s="527">
        <f>'27. rMCZ specific costs'!$S$180</f>
        <v>0</v>
      </c>
      <c r="I1187" s="527">
        <f>'27. rMCZ specific costs'!$S$180</f>
        <v>0</v>
      </c>
      <c r="J1187" s="527">
        <f>'27. rMCZ specific costs'!$S$180</f>
        <v>0</v>
      </c>
      <c r="K1187" s="527">
        <f>'27. rMCZ specific costs'!$S$180</f>
        <v>0</v>
      </c>
      <c r="L1187" s="527">
        <f>'27. rMCZ specific costs'!$S$180</f>
        <v>0</v>
      </c>
      <c r="M1187" s="527">
        <f>'27. rMCZ specific costs'!$S$180</f>
        <v>0</v>
      </c>
      <c r="N1187" s="527">
        <f>'27. rMCZ specific costs'!$S$180</f>
        <v>0</v>
      </c>
      <c r="O1187" s="527">
        <f>'27. rMCZ specific costs'!$S$180</f>
        <v>0</v>
      </c>
      <c r="P1187" s="527">
        <f>'27. rMCZ specific costs'!$S$180</f>
        <v>0</v>
      </c>
      <c r="Q1187" s="527">
        <f>'27. rMCZ specific costs'!$S$180</f>
        <v>0</v>
      </c>
      <c r="R1187" s="527">
        <f>'27. rMCZ specific costs'!$S$180</f>
        <v>0</v>
      </c>
      <c r="S1187" s="527">
        <f>'27. rMCZ specific costs'!$S$180</f>
        <v>0</v>
      </c>
      <c r="T1187" s="527">
        <f>'27. rMCZ specific costs'!$S$180</f>
        <v>0</v>
      </c>
      <c r="U1187" s="527">
        <f>'27. rMCZ specific costs'!$S$180</f>
        <v>0</v>
      </c>
      <c r="V1187" s="527">
        <f>'27. rMCZ specific costs'!$S$180</f>
        <v>0</v>
      </c>
      <c r="W1187" s="543">
        <f>SUM(C1187:V1187)</f>
        <v>0</v>
      </c>
      <c r="X1187" s="528">
        <f>W1187/20</f>
        <v>0</v>
      </c>
    </row>
    <row r="1188" spans="1:26" s="55" customFormat="1">
      <c r="A1188" s="126"/>
      <c r="B1188" s="112" t="s">
        <v>144</v>
      </c>
      <c r="C1188" s="549">
        <f t="shared" ref="C1188:X1188" si="336">SUM(C1186:C1187)</f>
        <v>0</v>
      </c>
      <c r="D1188" s="549">
        <f t="shared" si="336"/>
        <v>0</v>
      </c>
      <c r="E1188" s="549">
        <f t="shared" si="336"/>
        <v>0</v>
      </c>
      <c r="F1188" s="549">
        <f t="shared" si="336"/>
        <v>0</v>
      </c>
      <c r="G1188" s="549">
        <f t="shared" si="336"/>
        <v>0</v>
      </c>
      <c r="H1188" s="549">
        <f t="shared" si="336"/>
        <v>0</v>
      </c>
      <c r="I1188" s="549">
        <f t="shared" si="336"/>
        <v>0</v>
      </c>
      <c r="J1188" s="549">
        <f t="shared" si="336"/>
        <v>0</v>
      </c>
      <c r="K1188" s="549">
        <f t="shared" si="336"/>
        <v>0</v>
      </c>
      <c r="L1188" s="549">
        <f t="shared" si="336"/>
        <v>0</v>
      </c>
      <c r="M1188" s="549">
        <f t="shared" si="336"/>
        <v>0</v>
      </c>
      <c r="N1188" s="549">
        <f t="shared" si="336"/>
        <v>0</v>
      </c>
      <c r="O1188" s="549">
        <f t="shared" si="336"/>
        <v>0</v>
      </c>
      <c r="P1188" s="549">
        <f t="shared" si="336"/>
        <v>0</v>
      </c>
      <c r="Q1188" s="549">
        <f t="shared" si="336"/>
        <v>0</v>
      </c>
      <c r="R1188" s="549">
        <f t="shared" si="336"/>
        <v>0</v>
      </c>
      <c r="S1188" s="549">
        <f t="shared" si="336"/>
        <v>0</v>
      </c>
      <c r="T1188" s="549">
        <f t="shared" si="336"/>
        <v>0</v>
      </c>
      <c r="U1188" s="549">
        <f t="shared" si="336"/>
        <v>0</v>
      </c>
      <c r="V1188" s="549">
        <f t="shared" si="336"/>
        <v>0</v>
      </c>
      <c r="W1188" s="544">
        <f t="shared" si="336"/>
        <v>0</v>
      </c>
      <c r="X1188" s="131">
        <f t="shared" si="336"/>
        <v>0</v>
      </c>
      <c r="Z1188" s="112"/>
    </row>
    <row r="1189" spans="1:26">
      <c r="A1189" s="129"/>
      <c r="B1189" s="472" t="s">
        <v>146</v>
      </c>
      <c r="C1189" s="530">
        <v>0.96618357487922713</v>
      </c>
      <c r="D1189" s="530">
        <v>0.93351070036640305</v>
      </c>
      <c r="E1189" s="530">
        <v>0.90194270566802237</v>
      </c>
      <c r="F1189" s="530">
        <v>0.87144222769857238</v>
      </c>
      <c r="G1189" s="530">
        <v>0.84197316685852419</v>
      </c>
      <c r="H1189" s="530">
        <v>0.81350064430775282</v>
      </c>
      <c r="I1189" s="530">
        <v>0.78599096068381913</v>
      </c>
      <c r="J1189" s="530">
        <v>0.75941155621625056</v>
      </c>
      <c r="K1189" s="530">
        <v>0.73373097218961414</v>
      </c>
      <c r="L1189" s="530">
        <v>0.70891881370977217</v>
      </c>
      <c r="M1189" s="530">
        <v>0.68494571372924851</v>
      </c>
      <c r="N1189" s="530">
        <v>0.66178329828912896</v>
      </c>
      <c r="O1189" s="530">
        <v>0.63940415293635666</v>
      </c>
      <c r="P1189" s="530">
        <v>0.61778179027667302</v>
      </c>
      <c r="Q1189" s="530">
        <v>0.59689061862480497</v>
      </c>
      <c r="R1189" s="530">
        <v>0.57670591171478747</v>
      </c>
      <c r="S1189" s="530">
        <v>0.55720377943457733</v>
      </c>
      <c r="T1189" s="530">
        <v>0.53836113955031628</v>
      </c>
      <c r="U1189" s="530">
        <v>0.52015569038677911</v>
      </c>
      <c r="V1189" s="530">
        <v>0.50256588443167061</v>
      </c>
      <c r="W1189" s="543"/>
      <c r="X1189" s="531"/>
    </row>
    <row r="1190" spans="1:26">
      <c r="A1190" s="135"/>
      <c r="B1190" s="568" t="s">
        <v>1069</v>
      </c>
      <c r="C1190" s="136">
        <f t="shared" ref="C1190:V1190" si="337">C1189*C1188</f>
        <v>0</v>
      </c>
      <c r="D1190" s="136">
        <f t="shared" si="337"/>
        <v>0</v>
      </c>
      <c r="E1190" s="136">
        <f t="shared" si="337"/>
        <v>0</v>
      </c>
      <c r="F1190" s="136">
        <f t="shared" si="337"/>
        <v>0</v>
      </c>
      <c r="G1190" s="136">
        <f t="shared" si="337"/>
        <v>0</v>
      </c>
      <c r="H1190" s="136">
        <f t="shared" si="337"/>
        <v>0</v>
      </c>
      <c r="I1190" s="136">
        <f t="shared" si="337"/>
        <v>0</v>
      </c>
      <c r="J1190" s="136">
        <f t="shared" si="337"/>
        <v>0</v>
      </c>
      <c r="K1190" s="136">
        <f t="shared" si="337"/>
        <v>0</v>
      </c>
      <c r="L1190" s="136">
        <f t="shared" si="337"/>
        <v>0</v>
      </c>
      <c r="M1190" s="136">
        <f t="shared" si="337"/>
        <v>0</v>
      </c>
      <c r="N1190" s="136">
        <f t="shared" si="337"/>
        <v>0</v>
      </c>
      <c r="O1190" s="136">
        <f t="shared" si="337"/>
        <v>0</v>
      </c>
      <c r="P1190" s="136">
        <f t="shared" si="337"/>
        <v>0</v>
      </c>
      <c r="Q1190" s="136">
        <f t="shared" si="337"/>
        <v>0</v>
      </c>
      <c r="R1190" s="136">
        <f t="shared" si="337"/>
        <v>0</v>
      </c>
      <c r="S1190" s="136">
        <f t="shared" si="337"/>
        <v>0</v>
      </c>
      <c r="T1190" s="136">
        <f t="shared" si="337"/>
        <v>0</v>
      </c>
      <c r="U1190" s="136">
        <f t="shared" si="337"/>
        <v>0</v>
      </c>
      <c r="V1190" s="136">
        <f t="shared" si="337"/>
        <v>0</v>
      </c>
      <c r="W1190" s="564">
        <f>SUM(C1190:V1190)</f>
        <v>0</v>
      </c>
      <c r="X1190" s="137"/>
    </row>
    <row r="1191" spans="1:26">
      <c r="A1191" s="129" t="s">
        <v>386</v>
      </c>
      <c r="B1191" s="138"/>
      <c r="C1191" s="132"/>
      <c r="D1191" s="132"/>
      <c r="E1191" s="132"/>
      <c r="F1191" s="132"/>
      <c r="G1191" s="132"/>
      <c r="H1191" s="132"/>
      <c r="I1191" s="132"/>
      <c r="J1191" s="132"/>
      <c r="K1191" s="132"/>
      <c r="L1191" s="132"/>
      <c r="M1191" s="132"/>
      <c r="N1191" s="132"/>
      <c r="O1191" s="132"/>
      <c r="P1191" s="132"/>
      <c r="Q1191" s="132"/>
      <c r="R1191" s="132"/>
      <c r="S1191" s="132"/>
      <c r="T1191" s="132"/>
      <c r="U1191" s="132"/>
      <c r="V1191" s="132"/>
      <c r="W1191" s="544"/>
      <c r="X1191" s="131"/>
    </row>
    <row r="1192" spans="1:26" ht="36.75" customHeight="1">
      <c r="A1192" s="71" t="s">
        <v>706</v>
      </c>
      <c r="B1192" s="138"/>
      <c r="C1192" s="132"/>
      <c r="D1192" s="132"/>
      <c r="E1192" s="132"/>
      <c r="F1192" s="132"/>
      <c r="G1192" s="132"/>
      <c r="H1192" s="132"/>
      <c r="I1192" s="132"/>
      <c r="J1192" s="132"/>
      <c r="K1192" s="132"/>
      <c r="L1192" s="132"/>
      <c r="M1192" s="132"/>
      <c r="N1192" s="132"/>
      <c r="O1192" s="132"/>
      <c r="P1192" s="132"/>
      <c r="Q1192" s="132"/>
      <c r="R1192" s="132"/>
      <c r="S1192" s="132"/>
      <c r="T1192" s="132"/>
      <c r="U1192" s="132"/>
      <c r="V1192" s="132"/>
      <c r="W1192" s="544"/>
      <c r="X1192" s="131"/>
    </row>
    <row r="1193" spans="1:26">
      <c r="A1193" s="126"/>
      <c r="B1193" s="134" t="s">
        <v>207</v>
      </c>
      <c r="C1193" s="527">
        <f>'27. rMCZ specific costs'!R181</f>
        <v>5.1198500000000001E-2</v>
      </c>
      <c r="D1193" s="527">
        <v>0</v>
      </c>
      <c r="E1193" s="527">
        <v>0</v>
      </c>
      <c r="F1193" s="527">
        <v>0</v>
      </c>
      <c r="G1193" s="527">
        <v>0</v>
      </c>
      <c r="H1193" s="527">
        <v>0</v>
      </c>
      <c r="I1193" s="527">
        <v>0</v>
      </c>
      <c r="J1193" s="527">
        <v>0</v>
      </c>
      <c r="K1193" s="527">
        <v>0</v>
      </c>
      <c r="L1193" s="527">
        <v>0</v>
      </c>
      <c r="M1193" s="527">
        <v>0</v>
      </c>
      <c r="N1193" s="527">
        <v>0</v>
      </c>
      <c r="O1193" s="527">
        <v>0</v>
      </c>
      <c r="P1193" s="527">
        <v>0</v>
      </c>
      <c r="Q1193" s="527">
        <v>0</v>
      </c>
      <c r="R1193" s="527">
        <v>0</v>
      </c>
      <c r="S1193" s="527">
        <v>0</v>
      </c>
      <c r="T1193" s="527">
        <v>0</v>
      </c>
      <c r="U1193" s="527">
        <v>0</v>
      </c>
      <c r="V1193" s="527">
        <v>0</v>
      </c>
      <c r="W1193" s="543">
        <f>SUM(C1193:V1193)</f>
        <v>5.1198500000000001E-2</v>
      </c>
      <c r="X1193" s="528">
        <f>W1193/20</f>
        <v>2.5599250000000002E-3</v>
      </c>
    </row>
    <row r="1194" spans="1:26">
      <c r="A1194" s="126"/>
      <c r="B1194" s="134" t="s">
        <v>208</v>
      </c>
      <c r="C1194" s="527">
        <f>'27. rMCZ specific costs'!$S$181</f>
        <v>6.1188309999999996E-2</v>
      </c>
      <c r="D1194" s="527">
        <f>'27. rMCZ specific costs'!$S$181</f>
        <v>6.1188309999999996E-2</v>
      </c>
      <c r="E1194" s="527">
        <f>'27. rMCZ specific costs'!$S$181</f>
        <v>6.1188309999999996E-2</v>
      </c>
      <c r="F1194" s="527">
        <f>'27. rMCZ specific costs'!$S$181</f>
        <v>6.1188309999999996E-2</v>
      </c>
      <c r="G1194" s="527">
        <f>'27. rMCZ specific costs'!$S$181</f>
        <v>6.1188309999999996E-2</v>
      </c>
      <c r="H1194" s="527">
        <f>'27. rMCZ specific costs'!$S$181</f>
        <v>6.1188309999999996E-2</v>
      </c>
      <c r="I1194" s="527">
        <f>'27. rMCZ specific costs'!$S$181</f>
        <v>6.1188309999999996E-2</v>
      </c>
      <c r="J1194" s="527">
        <f>'27. rMCZ specific costs'!$S$181</f>
        <v>6.1188309999999996E-2</v>
      </c>
      <c r="K1194" s="527">
        <f>'27. rMCZ specific costs'!$S$181</f>
        <v>6.1188309999999996E-2</v>
      </c>
      <c r="L1194" s="527">
        <f>'27. rMCZ specific costs'!$S$181</f>
        <v>6.1188309999999996E-2</v>
      </c>
      <c r="M1194" s="527">
        <f>'27. rMCZ specific costs'!$S$181</f>
        <v>6.1188309999999996E-2</v>
      </c>
      <c r="N1194" s="527">
        <f>'27. rMCZ specific costs'!$S$181</f>
        <v>6.1188309999999996E-2</v>
      </c>
      <c r="O1194" s="527">
        <f>'27. rMCZ specific costs'!$S$181</f>
        <v>6.1188309999999996E-2</v>
      </c>
      <c r="P1194" s="527">
        <f>'27. rMCZ specific costs'!$S$181</f>
        <v>6.1188309999999996E-2</v>
      </c>
      <c r="Q1194" s="527">
        <f>'27. rMCZ specific costs'!$S$181</f>
        <v>6.1188309999999996E-2</v>
      </c>
      <c r="R1194" s="527">
        <f>'27. rMCZ specific costs'!$S$181</f>
        <v>6.1188309999999996E-2</v>
      </c>
      <c r="S1194" s="527">
        <f>'27. rMCZ specific costs'!$S$181</f>
        <v>6.1188309999999996E-2</v>
      </c>
      <c r="T1194" s="527">
        <f>'27. rMCZ specific costs'!$S$181</f>
        <v>6.1188309999999996E-2</v>
      </c>
      <c r="U1194" s="527">
        <f>'27. rMCZ specific costs'!$S$181</f>
        <v>6.1188309999999996E-2</v>
      </c>
      <c r="V1194" s="527">
        <f>'27. rMCZ specific costs'!$S$181</f>
        <v>6.1188309999999996E-2</v>
      </c>
      <c r="W1194" s="543">
        <f>SUM(C1194:V1194)</f>
        <v>1.2237662</v>
      </c>
      <c r="X1194" s="528">
        <f>W1194/20</f>
        <v>6.1188310000000003E-2</v>
      </c>
    </row>
    <row r="1195" spans="1:26" s="55" customFormat="1">
      <c r="A1195" s="126"/>
      <c r="B1195" s="567" t="s">
        <v>144</v>
      </c>
      <c r="C1195" s="549">
        <f t="shared" ref="C1195:X1195" si="338">SUM(C1193:C1194)</f>
        <v>0.11238681</v>
      </c>
      <c r="D1195" s="549">
        <f t="shared" si="338"/>
        <v>6.1188309999999996E-2</v>
      </c>
      <c r="E1195" s="549">
        <f t="shared" si="338"/>
        <v>6.1188309999999996E-2</v>
      </c>
      <c r="F1195" s="549">
        <f t="shared" si="338"/>
        <v>6.1188309999999996E-2</v>
      </c>
      <c r="G1195" s="549">
        <f t="shared" si="338"/>
        <v>6.1188309999999996E-2</v>
      </c>
      <c r="H1195" s="549">
        <f t="shared" si="338"/>
        <v>6.1188309999999996E-2</v>
      </c>
      <c r="I1195" s="549">
        <f t="shared" si="338"/>
        <v>6.1188309999999996E-2</v>
      </c>
      <c r="J1195" s="549">
        <f t="shared" si="338"/>
        <v>6.1188309999999996E-2</v>
      </c>
      <c r="K1195" s="549">
        <f t="shared" si="338"/>
        <v>6.1188309999999996E-2</v>
      </c>
      <c r="L1195" s="549">
        <f t="shared" si="338"/>
        <v>6.1188309999999996E-2</v>
      </c>
      <c r="M1195" s="549">
        <f t="shared" si="338"/>
        <v>6.1188309999999996E-2</v>
      </c>
      <c r="N1195" s="549">
        <f t="shared" si="338"/>
        <v>6.1188309999999996E-2</v>
      </c>
      <c r="O1195" s="549">
        <f t="shared" si="338"/>
        <v>6.1188309999999996E-2</v>
      </c>
      <c r="P1195" s="549">
        <f t="shared" si="338"/>
        <v>6.1188309999999996E-2</v>
      </c>
      <c r="Q1195" s="549">
        <f t="shared" si="338"/>
        <v>6.1188309999999996E-2</v>
      </c>
      <c r="R1195" s="549">
        <f t="shared" si="338"/>
        <v>6.1188309999999996E-2</v>
      </c>
      <c r="S1195" s="549">
        <f t="shared" si="338"/>
        <v>6.1188309999999996E-2</v>
      </c>
      <c r="T1195" s="549">
        <f t="shared" si="338"/>
        <v>6.1188309999999996E-2</v>
      </c>
      <c r="U1195" s="549">
        <f t="shared" si="338"/>
        <v>6.1188309999999996E-2</v>
      </c>
      <c r="V1195" s="549">
        <f t="shared" si="338"/>
        <v>6.1188309999999996E-2</v>
      </c>
      <c r="W1195" s="544">
        <f t="shared" si="338"/>
        <v>1.2749647</v>
      </c>
      <c r="X1195" s="131">
        <f t="shared" si="338"/>
        <v>6.3748235E-2</v>
      </c>
      <c r="Z1195" s="112"/>
    </row>
    <row r="1196" spans="1:26">
      <c r="A1196" s="129"/>
      <c r="B1196" s="472" t="s">
        <v>146</v>
      </c>
      <c r="C1196" s="530">
        <v>0.96618357487922713</v>
      </c>
      <c r="D1196" s="530">
        <v>0.93351070036640305</v>
      </c>
      <c r="E1196" s="530">
        <v>0.90194270566802237</v>
      </c>
      <c r="F1196" s="530">
        <v>0.87144222769857238</v>
      </c>
      <c r="G1196" s="530">
        <v>0.84197316685852419</v>
      </c>
      <c r="H1196" s="530">
        <v>0.81350064430775282</v>
      </c>
      <c r="I1196" s="530">
        <v>0.78599096068381913</v>
      </c>
      <c r="J1196" s="530">
        <v>0.75941155621625056</v>
      </c>
      <c r="K1196" s="530">
        <v>0.73373097218961414</v>
      </c>
      <c r="L1196" s="530">
        <v>0.70891881370977217</v>
      </c>
      <c r="M1196" s="530">
        <v>0.68494571372924851</v>
      </c>
      <c r="N1196" s="530">
        <v>0.66178329828912896</v>
      </c>
      <c r="O1196" s="530">
        <v>0.63940415293635666</v>
      </c>
      <c r="P1196" s="530">
        <v>0.61778179027667302</v>
      </c>
      <c r="Q1196" s="530">
        <v>0.59689061862480497</v>
      </c>
      <c r="R1196" s="530">
        <v>0.57670591171478747</v>
      </c>
      <c r="S1196" s="530">
        <v>0.55720377943457733</v>
      </c>
      <c r="T1196" s="530">
        <v>0.53836113955031628</v>
      </c>
      <c r="U1196" s="530">
        <v>0.52015569038677911</v>
      </c>
      <c r="V1196" s="530">
        <v>0.50256588443167061</v>
      </c>
      <c r="W1196" s="543"/>
      <c r="X1196" s="531"/>
    </row>
    <row r="1197" spans="1:26">
      <c r="A1197" s="135"/>
      <c r="B1197" s="568" t="s">
        <v>1069</v>
      </c>
      <c r="C1197" s="136">
        <f t="shared" ref="C1197:V1197" si="339">C1196*C1195</f>
        <v>0.10858628985507247</v>
      </c>
      <c r="D1197" s="136">
        <f t="shared" si="339"/>
        <v>5.7119942122336578E-2</v>
      </c>
      <c r="E1197" s="136">
        <f t="shared" si="339"/>
        <v>5.5188349876653706E-2</v>
      </c>
      <c r="F1197" s="136">
        <f t="shared" si="339"/>
        <v>5.3322077175510831E-2</v>
      </c>
      <c r="G1197" s="136">
        <f t="shared" si="339"/>
        <v>5.1518915145421104E-2</v>
      </c>
      <c r="H1197" s="136">
        <f t="shared" si="339"/>
        <v>4.977672960910251E-2</v>
      </c>
      <c r="I1197" s="136">
        <f t="shared" si="339"/>
        <v>4.8093458559519332E-2</v>
      </c>
      <c r="J1197" s="136">
        <f t="shared" si="339"/>
        <v>4.6467109719342363E-2</v>
      </c>
      <c r="K1197" s="136">
        <f t="shared" si="339"/>
        <v>4.4895758182939484E-2</v>
      </c>
      <c r="L1197" s="136">
        <f t="shared" si="339"/>
        <v>4.3377544138105788E-2</v>
      </c>
      <c r="M1197" s="136">
        <f t="shared" si="339"/>
        <v>4.1910670664836509E-2</v>
      </c>
      <c r="N1197" s="136">
        <f t="shared" si="339"/>
        <v>4.0493401608537691E-2</v>
      </c>
      <c r="O1197" s="136">
        <f t="shared" si="339"/>
        <v>3.9124059525157198E-2</v>
      </c>
      <c r="P1197" s="136">
        <f t="shared" si="339"/>
        <v>3.7801023695804049E-2</v>
      </c>
      <c r="Q1197" s="136">
        <f t="shared" si="339"/>
        <v>3.6522728208506335E-2</v>
      </c>
      <c r="R1197" s="136">
        <f t="shared" si="339"/>
        <v>3.5287660104837047E-2</v>
      </c>
      <c r="S1197" s="136">
        <f t="shared" si="339"/>
        <v>3.4094357589214537E-2</v>
      </c>
      <c r="T1197" s="136">
        <f t="shared" si="339"/>
        <v>3.294140829875801E-2</v>
      </c>
      <c r="U1197" s="136">
        <f t="shared" si="339"/>
        <v>3.1827447631650255E-2</v>
      </c>
      <c r="V1197" s="136">
        <f t="shared" si="339"/>
        <v>3.0751157132029232E-2</v>
      </c>
      <c r="W1197" s="564">
        <f>SUM(C1197:V1197)</f>
        <v>0.91910008884333516</v>
      </c>
      <c r="X1197" s="137"/>
    </row>
    <row r="1198" spans="1:26">
      <c r="A1198" s="129" t="s">
        <v>386</v>
      </c>
      <c r="B1198" s="138"/>
      <c r="C1198" s="132"/>
      <c r="D1198" s="132"/>
      <c r="E1198" s="132"/>
      <c r="F1198" s="132"/>
      <c r="G1198" s="132"/>
      <c r="H1198" s="132"/>
      <c r="I1198" s="132"/>
      <c r="J1198" s="132"/>
      <c r="K1198" s="132"/>
      <c r="L1198" s="132"/>
      <c r="M1198" s="132"/>
      <c r="N1198" s="132"/>
      <c r="O1198" s="132"/>
      <c r="P1198" s="132"/>
      <c r="Q1198" s="132"/>
      <c r="R1198" s="132"/>
      <c r="S1198" s="132"/>
      <c r="T1198" s="132"/>
      <c r="U1198" s="132"/>
      <c r="V1198" s="132"/>
      <c r="W1198" s="544"/>
      <c r="X1198" s="131"/>
    </row>
    <row r="1199" spans="1:26" ht="35.25" customHeight="1">
      <c r="A1199" s="71" t="s">
        <v>1092</v>
      </c>
      <c r="B1199" s="138"/>
      <c r="C1199" s="132"/>
      <c r="D1199" s="132"/>
      <c r="E1199" s="132"/>
      <c r="F1199" s="132"/>
      <c r="G1199" s="132"/>
      <c r="H1199" s="132"/>
      <c r="I1199" s="132"/>
      <c r="J1199" s="132"/>
      <c r="K1199" s="132"/>
      <c r="L1199" s="132"/>
      <c r="M1199" s="132"/>
      <c r="N1199" s="132"/>
      <c r="O1199" s="132"/>
      <c r="P1199" s="132"/>
      <c r="Q1199" s="132"/>
      <c r="R1199" s="132"/>
      <c r="S1199" s="132"/>
      <c r="T1199" s="132"/>
      <c r="U1199" s="132"/>
      <c r="V1199" s="132"/>
      <c r="W1199" s="544"/>
      <c r="X1199" s="131"/>
    </row>
    <row r="1200" spans="1:26">
      <c r="A1200" s="126"/>
      <c r="B1200" s="134" t="s">
        <v>207</v>
      </c>
      <c r="C1200" s="527">
        <f>'27. rMCZ specific costs'!R182</f>
        <v>4.1208500000000002E-2</v>
      </c>
      <c r="D1200" s="527">
        <v>0</v>
      </c>
      <c r="E1200" s="527">
        <v>0</v>
      </c>
      <c r="F1200" s="527">
        <v>0</v>
      </c>
      <c r="G1200" s="527">
        <v>0</v>
      </c>
      <c r="H1200" s="527">
        <v>0</v>
      </c>
      <c r="I1200" s="527">
        <v>0</v>
      </c>
      <c r="J1200" s="527">
        <v>0</v>
      </c>
      <c r="K1200" s="527">
        <v>0</v>
      </c>
      <c r="L1200" s="527">
        <v>0</v>
      </c>
      <c r="M1200" s="527">
        <v>0</v>
      </c>
      <c r="N1200" s="527">
        <v>0</v>
      </c>
      <c r="O1200" s="527">
        <v>0</v>
      </c>
      <c r="P1200" s="527">
        <v>0</v>
      </c>
      <c r="Q1200" s="527">
        <v>0</v>
      </c>
      <c r="R1200" s="527">
        <v>0</v>
      </c>
      <c r="S1200" s="527">
        <v>0</v>
      </c>
      <c r="T1200" s="527">
        <v>0</v>
      </c>
      <c r="U1200" s="527">
        <v>0</v>
      </c>
      <c r="V1200" s="527">
        <v>0</v>
      </c>
      <c r="W1200" s="543">
        <f>SUM(C1200:V1200)</f>
        <v>4.1208500000000002E-2</v>
      </c>
      <c r="X1200" s="528">
        <f>W1200/20</f>
        <v>2.0604250000000003E-3</v>
      </c>
    </row>
    <row r="1201" spans="1:26">
      <c r="A1201" s="126"/>
      <c r="B1201" s="134" t="s">
        <v>208</v>
      </c>
      <c r="C1201" s="527">
        <f>'27. rMCZ specific costs'!$S$182</f>
        <v>6.0688309999999995E-2</v>
      </c>
      <c r="D1201" s="527">
        <f>'27. rMCZ specific costs'!$S$182</f>
        <v>6.0688309999999995E-2</v>
      </c>
      <c r="E1201" s="527">
        <f>'27. rMCZ specific costs'!$S$182</f>
        <v>6.0688309999999995E-2</v>
      </c>
      <c r="F1201" s="527">
        <f>'27. rMCZ specific costs'!$S$182</f>
        <v>6.0688309999999995E-2</v>
      </c>
      <c r="G1201" s="527">
        <f>'27. rMCZ specific costs'!$S$182</f>
        <v>6.0688309999999995E-2</v>
      </c>
      <c r="H1201" s="527">
        <f>'27. rMCZ specific costs'!$S$182</f>
        <v>6.0688309999999995E-2</v>
      </c>
      <c r="I1201" s="527">
        <f>'27. rMCZ specific costs'!$S$182</f>
        <v>6.0688309999999995E-2</v>
      </c>
      <c r="J1201" s="527">
        <f>'27. rMCZ specific costs'!$S$182</f>
        <v>6.0688309999999995E-2</v>
      </c>
      <c r="K1201" s="527">
        <f>'27. rMCZ specific costs'!$S$182</f>
        <v>6.0688309999999995E-2</v>
      </c>
      <c r="L1201" s="527">
        <f>'27. rMCZ specific costs'!$S$182</f>
        <v>6.0688309999999995E-2</v>
      </c>
      <c r="M1201" s="527">
        <f>'27. rMCZ specific costs'!$S$182</f>
        <v>6.0688309999999995E-2</v>
      </c>
      <c r="N1201" s="527">
        <f>'27. rMCZ specific costs'!$S$182</f>
        <v>6.0688309999999995E-2</v>
      </c>
      <c r="O1201" s="527">
        <f>'27. rMCZ specific costs'!$S$182</f>
        <v>6.0688309999999995E-2</v>
      </c>
      <c r="P1201" s="527">
        <f>'27. rMCZ specific costs'!$S$182</f>
        <v>6.0688309999999995E-2</v>
      </c>
      <c r="Q1201" s="527">
        <f>'27. rMCZ specific costs'!$S$182</f>
        <v>6.0688309999999995E-2</v>
      </c>
      <c r="R1201" s="527">
        <f>'27. rMCZ specific costs'!$S$182</f>
        <v>6.0688309999999995E-2</v>
      </c>
      <c r="S1201" s="527">
        <f>'27. rMCZ specific costs'!$S$182</f>
        <v>6.0688309999999995E-2</v>
      </c>
      <c r="T1201" s="527">
        <f>'27. rMCZ specific costs'!$S$182</f>
        <v>6.0688309999999995E-2</v>
      </c>
      <c r="U1201" s="527">
        <f>'27. rMCZ specific costs'!$S$182</f>
        <v>6.0688309999999995E-2</v>
      </c>
      <c r="V1201" s="527">
        <f>'27. rMCZ specific costs'!$S$182</f>
        <v>6.0688309999999995E-2</v>
      </c>
      <c r="W1201" s="543">
        <f>SUM(C1201:V1201)</f>
        <v>1.2137661999999996</v>
      </c>
      <c r="X1201" s="528">
        <f>W1201/20</f>
        <v>6.0688309999999981E-2</v>
      </c>
    </row>
    <row r="1202" spans="1:26" s="55" customFormat="1">
      <c r="A1202" s="126"/>
      <c r="B1202" s="567" t="s">
        <v>144</v>
      </c>
      <c r="C1202" s="549">
        <f t="shared" ref="C1202:X1202" si="340">SUM(C1200:C1201)</f>
        <v>0.10189681</v>
      </c>
      <c r="D1202" s="549">
        <f t="shared" si="340"/>
        <v>6.0688309999999995E-2</v>
      </c>
      <c r="E1202" s="549">
        <f t="shared" si="340"/>
        <v>6.0688309999999995E-2</v>
      </c>
      <c r="F1202" s="549">
        <f t="shared" si="340"/>
        <v>6.0688309999999995E-2</v>
      </c>
      <c r="G1202" s="549">
        <f t="shared" si="340"/>
        <v>6.0688309999999995E-2</v>
      </c>
      <c r="H1202" s="549">
        <f t="shared" si="340"/>
        <v>6.0688309999999995E-2</v>
      </c>
      <c r="I1202" s="549">
        <f t="shared" si="340"/>
        <v>6.0688309999999995E-2</v>
      </c>
      <c r="J1202" s="549">
        <f t="shared" si="340"/>
        <v>6.0688309999999995E-2</v>
      </c>
      <c r="K1202" s="549">
        <f t="shared" si="340"/>
        <v>6.0688309999999995E-2</v>
      </c>
      <c r="L1202" s="549">
        <f t="shared" si="340"/>
        <v>6.0688309999999995E-2</v>
      </c>
      <c r="M1202" s="549">
        <f t="shared" si="340"/>
        <v>6.0688309999999995E-2</v>
      </c>
      <c r="N1202" s="549">
        <f t="shared" si="340"/>
        <v>6.0688309999999995E-2</v>
      </c>
      <c r="O1202" s="549">
        <f t="shared" si="340"/>
        <v>6.0688309999999995E-2</v>
      </c>
      <c r="P1202" s="549">
        <f t="shared" si="340"/>
        <v>6.0688309999999995E-2</v>
      </c>
      <c r="Q1202" s="549">
        <f t="shared" si="340"/>
        <v>6.0688309999999995E-2</v>
      </c>
      <c r="R1202" s="549">
        <f t="shared" si="340"/>
        <v>6.0688309999999995E-2</v>
      </c>
      <c r="S1202" s="549">
        <f t="shared" si="340"/>
        <v>6.0688309999999995E-2</v>
      </c>
      <c r="T1202" s="549">
        <f t="shared" si="340"/>
        <v>6.0688309999999995E-2</v>
      </c>
      <c r="U1202" s="549">
        <f t="shared" si="340"/>
        <v>6.0688309999999995E-2</v>
      </c>
      <c r="V1202" s="549">
        <f t="shared" si="340"/>
        <v>6.0688309999999995E-2</v>
      </c>
      <c r="W1202" s="544">
        <f t="shared" si="340"/>
        <v>1.2549746999999996</v>
      </c>
      <c r="X1202" s="131">
        <f t="shared" si="340"/>
        <v>6.2748734999999986E-2</v>
      </c>
      <c r="Z1202" s="112"/>
    </row>
    <row r="1203" spans="1:26">
      <c r="A1203" s="129"/>
      <c r="B1203" s="472" t="s">
        <v>146</v>
      </c>
      <c r="C1203" s="530">
        <v>0.96618357487922713</v>
      </c>
      <c r="D1203" s="530">
        <v>0.93351070036640305</v>
      </c>
      <c r="E1203" s="530">
        <v>0.90194270566802237</v>
      </c>
      <c r="F1203" s="530">
        <v>0.87144222769857238</v>
      </c>
      <c r="G1203" s="530">
        <v>0.84197316685852419</v>
      </c>
      <c r="H1203" s="530">
        <v>0.81350064430775282</v>
      </c>
      <c r="I1203" s="530">
        <v>0.78599096068381913</v>
      </c>
      <c r="J1203" s="530">
        <v>0.75941155621625056</v>
      </c>
      <c r="K1203" s="530">
        <v>0.73373097218961414</v>
      </c>
      <c r="L1203" s="530">
        <v>0.70891881370977217</v>
      </c>
      <c r="M1203" s="530">
        <v>0.68494571372924851</v>
      </c>
      <c r="N1203" s="530">
        <v>0.66178329828912896</v>
      </c>
      <c r="O1203" s="530">
        <v>0.63940415293635666</v>
      </c>
      <c r="P1203" s="530">
        <v>0.61778179027667302</v>
      </c>
      <c r="Q1203" s="530">
        <v>0.59689061862480497</v>
      </c>
      <c r="R1203" s="530">
        <v>0.57670591171478747</v>
      </c>
      <c r="S1203" s="530">
        <v>0.55720377943457733</v>
      </c>
      <c r="T1203" s="530">
        <v>0.53836113955031628</v>
      </c>
      <c r="U1203" s="530">
        <v>0.52015569038677911</v>
      </c>
      <c r="V1203" s="530">
        <v>0.50256588443167061</v>
      </c>
      <c r="W1203" s="543"/>
      <c r="X1203" s="531"/>
    </row>
    <row r="1204" spans="1:26">
      <c r="A1204" s="135"/>
      <c r="B1204" s="568" t="s">
        <v>1069</v>
      </c>
      <c r="C1204" s="136">
        <f t="shared" ref="C1204:V1204" si="341">C1203*C1202</f>
        <v>9.8451024154589381E-2</v>
      </c>
      <c r="D1204" s="136">
        <f t="shared" si="341"/>
        <v>5.6653186772153377E-2</v>
      </c>
      <c r="E1204" s="136">
        <f t="shared" si="341"/>
        <v>5.4737378523819692E-2</v>
      </c>
      <c r="F1204" s="136">
        <f t="shared" si="341"/>
        <v>5.2886356061661546E-2</v>
      </c>
      <c r="G1204" s="136">
        <f t="shared" si="341"/>
        <v>5.1097928561991836E-2</v>
      </c>
      <c r="H1204" s="136">
        <f t="shared" si="341"/>
        <v>4.9369979286948633E-2</v>
      </c>
      <c r="I1204" s="136">
        <f t="shared" si="341"/>
        <v>4.7700463079177427E-2</v>
      </c>
      <c r="J1204" s="136">
        <f t="shared" si="341"/>
        <v>4.6087403941234235E-2</v>
      </c>
      <c r="K1204" s="136">
        <f t="shared" si="341"/>
        <v>4.452889269684468E-2</v>
      </c>
      <c r="L1204" s="136">
        <f t="shared" si="341"/>
        <v>4.3023084731250903E-2</v>
      </c>
      <c r="M1204" s="136">
        <f t="shared" si="341"/>
        <v>4.1568197807971885E-2</v>
      </c>
      <c r="N1204" s="136">
        <f t="shared" si="341"/>
        <v>4.0162509959393126E-2</v>
      </c>
      <c r="O1204" s="136">
        <f t="shared" si="341"/>
        <v>3.8804357448689021E-2</v>
      </c>
      <c r="P1204" s="136">
        <f t="shared" si="341"/>
        <v>3.7492132800665712E-2</v>
      </c>
      <c r="Q1204" s="136">
        <f t="shared" si="341"/>
        <v>3.6224282899193938E-2</v>
      </c>
      <c r="R1204" s="136">
        <f t="shared" si="341"/>
        <v>3.4999307148979648E-2</v>
      </c>
      <c r="S1204" s="136">
        <f t="shared" si="341"/>
        <v>3.3815755699497248E-2</v>
      </c>
      <c r="T1204" s="136">
        <f t="shared" si="341"/>
        <v>3.2672227728982851E-2</v>
      </c>
      <c r="U1204" s="136">
        <f t="shared" si="341"/>
        <v>3.156736978645687E-2</v>
      </c>
      <c r="V1204" s="136">
        <f t="shared" si="341"/>
        <v>3.0499874189813397E-2</v>
      </c>
      <c r="W1204" s="564">
        <f>SUM(C1204:V1204)</f>
        <v>0.90234171327931534</v>
      </c>
      <c r="X1204" s="137"/>
    </row>
  </sheetData>
  <sheetProtection password="8725" sheet="1" objects="1" scenarios="1"/>
  <mergeCells count="4">
    <mergeCell ref="A6:A7"/>
    <mergeCell ref="W6:W7"/>
    <mergeCell ref="X6:X7"/>
    <mergeCell ref="A5:X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dimension ref="A1:B7"/>
  <sheetViews>
    <sheetView workbookViewId="0">
      <selection activeCell="H17" sqref="H17"/>
    </sheetView>
  </sheetViews>
  <sheetFormatPr defaultRowHeight="15"/>
  <cols>
    <col min="1" max="1" width="19" customWidth="1"/>
  </cols>
  <sheetData>
    <row r="1" spans="1:2">
      <c r="A1" t="s">
        <v>385</v>
      </c>
    </row>
    <row r="3" spans="1:2">
      <c r="A3" t="s">
        <v>35</v>
      </c>
      <c r="B3">
        <f>('30. High Cost Scenario'!W29+'29. Low Cost Scenario'!W33)/2</f>
        <v>25.391428081148298</v>
      </c>
    </row>
    <row r="4" spans="1:2">
      <c r="A4" t="s">
        <v>386</v>
      </c>
      <c r="B4">
        <f>('29. Low Cost Scenario'!W87+'30. High Cost Scenario'!W75)/2</f>
        <v>35.506481298432064</v>
      </c>
    </row>
    <row r="5" spans="1:2">
      <c r="A5" t="s">
        <v>387</v>
      </c>
      <c r="B5">
        <f>('29. Low Cost Scenario'!W114+'30. High Cost Scenario'!W98)/2</f>
        <v>35.412383251487839</v>
      </c>
    </row>
    <row r="6" spans="1:2">
      <c r="A6" t="s">
        <v>388</v>
      </c>
      <c r="B6">
        <f>('29. Low Cost Scenario'!W60+'30. High Cost Scenario'!W52)/2</f>
        <v>15.295937182961429</v>
      </c>
    </row>
    <row r="7" spans="1:2">
      <c r="A7" t="s">
        <v>389</v>
      </c>
      <c r="B7">
        <f>('29. Low Cost Scenario'!W141+'30. High Cost Scenario'!W121)/2</f>
        <v>111.53666459663835</v>
      </c>
    </row>
  </sheetData>
  <sheetProtection password="8725" sheet="1" objects="1" scenarios="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35"/>
  <sheetViews>
    <sheetView zoomScale="80" zoomScaleNormal="80" zoomScaleSheetLayoutView="80" workbookViewId="0">
      <selection activeCell="D9" sqref="D9"/>
    </sheetView>
  </sheetViews>
  <sheetFormatPr defaultRowHeight="12.75"/>
  <cols>
    <col min="1" max="1" width="11.85546875" style="237" customWidth="1"/>
    <col min="2" max="2" width="12.85546875" style="237" customWidth="1"/>
    <col min="3" max="3" width="84.5703125" style="237" customWidth="1"/>
    <col min="4" max="4" width="15.140625" style="237" customWidth="1"/>
    <col min="5" max="5" width="21.85546875" style="237" customWidth="1"/>
    <col min="6" max="6" width="18" style="239" customWidth="1"/>
    <col min="7" max="7" width="16.5703125" style="237" customWidth="1"/>
    <col min="8" max="16384" width="9.140625" style="237"/>
  </cols>
  <sheetData>
    <row r="1" spans="1:9" s="235" customFormat="1" ht="40.5" customHeight="1">
      <c r="A1" s="575" t="s">
        <v>520</v>
      </c>
      <c r="B1" s="575"/>
      <c r="C1" s="575"/>
      <c r="D1" s="575"/>
      <c r="E1" s="575"/>
      <c r="F1" s="575"/>
      <c r="G1" s="575"/>
      <c r="H1" s="243"/>
      <c r="I1" s="243"/>
    </row>
    <row r="2" spans="1:9" s="216" customFormat="1">
      <c r="A2" s="216" t="s">
        <v>291</v>
      </c>
      <c r="C2" s="230"/>
      <c r="E2" s="219"/>
      <c r="F2" s="219"/>
      <c r="G2" s="219"/>
    </row>
    <row r="3" spans="1:9" s="216" customFormat="1">
      <c r="A3" s="216" t="s">
        <v>198</v>
      </c>
      <c r="C3" s="230"/>
      <c r="E3" s="219"/>
      <c r="F3" s="219"/>
      <c r="G3" s="219"/>
    </row>
    <row r="4" spans="1:9" s="216" customFormat="1">
      <c r="C4" s="230"/>
      <c r="E4" s="219"/>
      <c r="F4" s="219"/>
      <c r="G4" s="219"/>
    </row>
    <row r="5" spans="1:9" s="241" customFormat="1" ht="21" customHeight="1" thickBot="1">
      <c r="A5" s="574" t="s">
        <v>521</v>
      </c>
      <c r="B5" s="574"/>
      <c r="C5" s="574"/>
      <c r="D5" s="574"/>
      <c r="E5" s="574"/>
      <c r="F5" s="574"/>
      <c r="G5" s="574"/>
    </row>
    <row r="6" spans="1:9" s="230" customFormat="1" ht="132.75" customHeight="1" thickBot="1">
      <c r="A6" s="201" t="s">
        <v>475</v>
      </c>
      <c r="B6" s="202" t="s">
        <v>485</v>
      </c>
      <c r="C6" s="202" t="s">
        <v>292</v>
      </c>
      <c r="D6" s="202" t="s">
        <v>43</v>
      </c>
      <c r="E6" s="203" t="s">
        <v>336</v>
      </c>
      <c r="F6" s="203" t="s">
        <v>337</v>
      </c>
      <c r="G6" s="204" t="s">
        <v>476</v>
      </c>
    </row>
    <row r="7" spans="1:9" ht="68.25" customHeight="1">
      <c r="A7" s="24" t="s">
        <v>508</v>
      </c>
      <c r="B7" s="25" t="s">
        <v>387</v>
      </c>
      <c r="C7" s="24" t="s">
        <v>522</v>
      </c>
      <c r="D7" s="199" t="s">
        <v>13</v>
      </c>
      <c r="E7" s="208">
        <f>SUM('19. IFCA Cost Assumptions'!$C$47:$C$47)</f>
        <v>2287</v>
      </c>
      <c r="F7" s="236">
        <f>'19. IFCA Cost Assumptions'!$C$61</f>
        <v>23415</v>
      </c>
      <c r="G7" s="221" t="s">
        <v>12</v>
      </c>
    </row>
    <row r="8" spans="1:9" ht="51">
      <c r="A8" s="24" t="s">
        <v>509</v>
      </c>
      <c r="B8" s="25" t="s">
        <v>387</v>
      </c>
      <c r="C8" s="24" t="s">
        <v>523</v>
      </c>
      <c r="D8" s="199" t="s">
        <v>13</v>
      </c>
      <c r="E8" s="208">
        <f>SUM('19. IFCA Cost Assumptions'!$C$47:$C$47)</f>
        <v>2287</v>
      </c>
      <c r="F8" s="236">
        <f>'19. IFCA Cost Assumptions'!$C$61</f>
        <v>23415</v>
      </c>
      <c r="G8" s="221" t="s">
        <v>12</v>
      </c>
    </row>
    <row r="9" spans="1:9" ht="51">
      <c r="A9" s="24" t="s">
        <v>510</v>
      </c>
      <c r="B9" s="25" t="s">
        <v>387</v>
      </c>
      <c r="C9" s="24" t="s">
        <v>524</v>
      </c>
      <c r="D9" s="199" t="s">
        <v>13</v>
      </c>
      <c r="E9" s="208">
        <f>SUM('19. IFCA Cost Assumptions'!$C$47:$C$47)</f>
        <v>2287</v>
      </c>
      <c r="F9" s="236">
        <f>'19. IFCA Cost Assumptions'!$C$61</f>
        <v>23415</v>
      </c>
      <c r="G9" s="221" t="s">
        <v>12</v>
      </c>
    </row>
    <row r="10" spans="1:9" ht="25.5">
      <c r="A10" s="24" t="s">
        <v>511</v>
      </c>
      <c r="B10" s="25" t="s">
        <v>387</v>
      </c>
      <c r="C10" s="24" t="s">
        <v>216</v>
      </c>
      <c r="D10" s="211" t="s">
        <v>15</v>
      </c>
      <c r="E10" s="233" t="s">
        <v>15</v>
      </c>
      <c r="F10" s="233" t="s">
        <v>15</v>
      </c>
      <c r="G10" s="221" t="s">
        <v>12</v>
      </c>
    </row>
    <row r="11" spans="1:9" ht="35.25" customHeight="1">
      <c r="A11" s="24" t="s">
        <v>512</v>
      </c>
      <c r="B11" s="25" t="s">
        <v>387</v>
      </c>
      <c r="C11" s="24" t="s">
        <v>216</v>
      </c>
      <c r="D11" s="211" t="s">
        <v>15</v>
      </c>
      <c r="E11" s="233" t="s">
        <v>15</v>
      </c>
      <c r="F11" s="233" t="s">
        <v>15</v>
      </c>
      <c r="G11" s="221" t="s">
        <v>12</v>
      </c>
    </row>
    <row r="12" spans="1:9" ht="54" customHeight="1">
      <c r="A12" s="24" t="s">
        <v>513</v>
      </c>
      <c r="B12" s="25" t="s">
        <v>387</v>
      </c>
      <c r="C12" s="24" t="s">
        <v>216</v>
      </c>
      <c r="D12" s="211" t="s">
        <v>15</v>
      </c>
      <c r="E12" s="233" t="s">
        <v>15</v>
      </c>
      <c r="F12" s="233" t="s">
        <v>15</v>
      </c>
      <c r="G12" s="221" t="s">
        <v>12</v>
      </c>
    </row>
    <row r="13" spans="1:9" ht="55.5" customHeight="1">
      <c r="A13" s="24" t="s">
        <v>514</v>
      </c>
      <c r="B13" s="25" t="s">
        <v>387</v>
      </c>
      <c r="C13" s="24" t="s">
        <v>216</v>
      </c>
      <c r="D13" s="207" t="s">
        <v>15</v>
      </c>
      <c r="E13" s="232" t="s">
        <v>15</v>
      </c>
      <c r="F13" s="232" t="s">
        <v>15</v>
      </c>
      <c r="G13" s="221" t="s">
        <v>12</v>
      </c>
    </row>
    <row r="14" spans="1:9" ht="67.5" customHeight="1">
      <c r="A14" s="27" t="s">
        <v>515</v>
      </c>
      <c r="B14" s="25" t="s">
        <v>387</v>
      </c>
      <c r="C14" s="24" t="s">
        <v>525</v>
      </c>
      <c r="D14" s="199" t="s">
        <v>13</v>
      </c>
      <c r="E14" s="208">
        <f>SUM('19. IFCA Cost Assumptions'!$C$47:$C$47)</f>
        <v>2287</v>
      </c>
      <c r="F14" s="236">
        <f>'19. IFCA Cost Assumptions'!$C$61</f>
        <v>23415</v>
      </c>
      <c r="G14" s="221" t="s">
        <v>12</v>
      </c>
    </row>
    <row r="15" spans="1:9" ht="54.75" customHeight="1">
      <c r="A15" s="27" t="s">
        <v>516</v>
      </c>
      <c r="B15" s="25" t="s">
        <v>387</v>
      </c>
      <c r="C15" s="24" t="s">
        <v>216</v>
      </c>
      <c r="D15" s="207" t="s">
        <v>15</v>
      </c>
      <c r="E15" s="232" t="s">
        <v>15</v>
      </c>
      <c r="F15" s="232" t="s">
        <v>15</v>
      </c>
      <c r="G15" s="221" t="s">
        <v>12</v>
      </c>
    </row>
    <row r="16" spans="1:9" ht="54.75" customHeight="1">
      <c r="A16" s="27" t="s">
        <v>517</v>
      </c>
      <c r="B16" s="25" t="s">
        <v>387</v>
      </c>
      <c r="C16" s="24" t="s">
        <v>216</v>
      </c>
      <c r="D16" s="207" t="s">
        <v>15</v>
      </c>
      <c r="E16" s="232" t="s">
        <v>15</v>
      </c>
      <c r="F16" s="232" t="s">
        <v>15</v>
      </c>
      <c r="G16" s="221" t="s">
        <v>12</v>
      </c>
    </row>
    <row r="17" spans="1:7" ht="54.75" customHeight="1" thickBot="1">
      <c r="A17" s="27" t="s">
        <v>518</v>
      </c>
      <c r="B17" s="25" t="s">
        <v>387</v>
      </c>
      <c r="C17" s="24" t="s">
        <v>216</v>
      </c>
      <c r="D17" s="207" t="s">
        <v>15</v>
      </c>
      <c r="E17" s="232" t="s">
        <v>15</v>
      </c>
      <c r="F17" s="232" t="s">
        <v>15</v>
      </c>
      <c r="G17" s="221" t="s">
        <v>12</v>
      </c>
    </row>
    <row r="18" spans="1:7" ht="26.25" thickBot="1">
      <c r="A18" s="238"/>
      <c r="B18" s="214"/>
      <c r="C18" s="234"/>
      <c r="D18" s="16" t="s">
        <v>16</v>
      </c>
      <c r="E18" s="155">
        <f>SUM(E7:E14)</f>
        <v>9148</v>
      </c>
      <c r="F18" s="155">
        <f>SUM(F7:F14)</f>
        <v>93660</v>
      </c>
      <c r="G18" s="215"/>
    </row>
    <row r="19" spans="1:7">
      <c r="D19" s="18" t="s">
        <v>44</v>
      </c>
      <c r="E19" s="217">
        <f>SUM(E18)</f>
        <v>9148</v>
      </c>
      <c r="F19" s="217">
        <f>SUM(F18)</f>
        <v>93660</v>
      </c>
    </row>
    <row r="20" spans="1:7">
      <c r="D20" s="18" t="s">
        <v>503</v>
      </c>
      <c r="E20" s="218">
        <v>4</v>
      </c>
      <c r="F20" s="218">
        <v>4</v>
      </c>
    </row>
    <row r="21" spans="1:7">
      <c r="D21" s="20" t="s">
        <v>504</v>
      </c>
      <c r="E21" s="231">
        <v>4</v>
      </c>
      <c r="F21" s="237">
        <v>4</v>
      </c>
    </row>
    <row r="22" spans="1:7">
      <c r="F22" s="237"/>
    </row>
    <row r="24" spans="1:7">
      <c r="A24" s="28"/>
      <c r="F24" s="237"/>
    </row>
    <row r="25" spans="1:7">
      <c r="A25" s="28"/>
      <c r="F25" s="237"/>
    </row>
    <row r="26" spans="1:7">
      <c r="A26" s="28"/>
      <c r="F26" s="237"/>
    </row>
    <row r="27" spans="1:7">
      <c r="A27" s="28"/>
      <c r="F27" s="237"/>
    </row>
    <row r="28" spans="1:7">
      <c r="A28" s="28"/>
      <c r="F28" s="237"/>
    </row>
    <row r="29" spans="1:7">
      <c r="A29" s="28"/>
      <c r="F29" s="237"/>
    </row>
    <row r="30" spans="1:7">
      <c r="A30" s="240"/>
      <c r="F30" s="237"/>
    </row>
    <row r="31" spans="1:7">
      <c r="A31" s="240"/>
      <c r="F31" s="237"/>
    </row>
    <row r="32" spans="1:7">
      <c r="F32" s="237"/>
    </row>
    <row r="33" spans="6:6">
      <c r="F33" s="237"/>
    </row>
    <row r="34" spans="6:6">
      <c r="F34" s="237"/>
    </row>
    <row r="35" spans="6:6">
      <c r="F35" s="237"/>
    </row>
  </sheetData>
  <sheetProtection password="8725" sheet="1" objects="1" scenarios="1"/>
  <mergeCells count="2">
    <mergeCell ref="A1:G1"/>
    <mergeCell ref="A5:G5"/>
  </mergeCells>
  <pageMargins left="0.25" right="0.25" top="0.75" bottom="0.75" header="0.3" footer="0.3"/>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dimension ref="A1:G38"/>
  <sheetViews>
    <sheetView zoomScale="80" zoomScaleNormal="80" zoomScaleSheetLayoutView="80" workbookViewId="0">
      <selection activeCell="E9" sqref="E9"/>
    </sheetView>
  </sheetViews>
  <sheetFormatPr defaultRowHeight="12.75"/>
  <cols>
    <col min="1" max="1" width="12.42578125" style="237" customWidth="1"/>
    <col min="2" max="2" width="10.140625" style="237" customWidth="1"/>
    <col min="3" max="3" width="63.140625" style="237" customWidth="1"/>
    <col min="4" max="4" width="16.42578125" style="237" customWidth="1"/>
    <col min="5" max="5" width="21" style="237" customWidth="1"/>
    <col min="6" max="6" width="26.42578125" style="239" customWidth="1"/>
    <col min="7" max="7" width="23.5703125" style="237" customWidth="1"/>
    <col min="8" max="16384" width="9.140625" style="237"/>
  </cols>
  <sheetData>
    <row r="1" spans="1:7" s="235" customFormat="1" ht="42" customHeight="1">
      <c r="A1" s="244" t="s">
        <v>529</v>
      </c>
      <c r="B1" s="244"/>
      <c r="C1" s="244"/>
      <c r="D1" s="244"/>
      <c r="E1" s="244"/>
      <c r="F1" s="244"/>
      <c r="G1" s="244"/>
    </row>
    <row r="2" spans="1:7" s="216" customFormat="1">
      <c r="A2" s="216" t="s">
        <v>291</v>
      </c>
      <c r="C2" s="230"/>
      <c r="E2" s="219"/>
      <c r="F2" s="219"/>
      <c r="G2" s="219"/>
    </row>
    <row r="3" spans="1:7" s="216" customFormat="1">
      <c r="A3" s="216" t="s">
        <v>163</v>
      </c>
      <c r="C3" s="230"/>
      <c r="E3" s="219"/>
      <c r="F3" s="219"/>
      <c r="G3" s="219"/>
    </row>
    <row r="4" spans="1:7" s="216" customFormat="1">
      <c r="C4" s="230"/>
      <c r="E4" s="219"/>
      <c r="F4" s="219"/>
      <c r="G4" s="219"/>
    </row>
    <row r="5" spans="1:7" s="245" customFormat="1" ht="42" customHeight="1" thickBot="1">
      <c r="A5" s="576" t="s">
        <v>526</v>
      </c>
      <c r="B5" s="576"/>
      <c r="C5" s="576"/>
      <c r="D5" s="576"/>
      <c r="E5" s="576"/>
      <c r="F5" s="576"/>
      <c r="G5" s="576"/>
    </row>
    <row r="6" spans="1:7" s="230" customFormat="1" ht="119.25" customHeight="1" thickBot="1">
      <c r="A6" s="201" t="s">
        <v>475</v>
      </c>
      <c r="B6" s="202" t="s">
        <v>485</v>
      </c>
      <c r="C6" s="202" t="s">
        <v>292</v>
      </c>
      <c r="D6" s="202" t="s">
        <v>43</v>
      </c>
      <c r="E6" s="229" t="s">
        <v>334</v>
      </c>
      <c r="F6" s="229" t="s">
        <v>335</v>
      </c>
      <c r="G6" s="204" t="s">
        <v>476</v>
      </c>
    </row>
    <row r="7" spans="1:7" ht="97.5" customHeight="1">
      <c r="A7" s="24" t="s">
        <v>508</v>
      </c>
      <c r="B7" s="25" t="s">
        <v>387</v>
      </c>
      <c r="C7" s="24" t="s">
        <v>527</v>
      </c>
      <c r="D7" s="199" t="s">
        <v>13</v>
      </c>
      <c r="E7" s="209">
        <f>SUM('19. IFCA Cost Assumptions'!$D$26)</f>
        <v>17200</v>
      </c>
      <c r="F7" s="208">
        <f>SUM('19. IFCA Cost Assumptions'!$E$26)</f>
        <v>28575</v>
      </c>
      <c r="G7" s="221" t="s">
        <v>12</v>
      </c>
    </row>
    <row r="8" spans="1:7" ht="54" customHeight="1">
      <c r="A8" s="24" t="s">
        <v>509</v>
      </c>
      <c r="B8" s="25" t="s">
        <v>387</v>
      </c>
      <c r="C8" s="24" t="s">
        <v>523</v>
      </c>
      <c r="D8" s="199" t="s">
        <v>13</v>
      </c>
      <c r="E8" s="209">
        <f>SUM('19. IFCA Cost Assumptions'!$D$26)</f>
        <v>17200</v>
      </c>
      <c r="F8" s="208">
        <f>SUM('19. IFCA Cost Assumptions'!$E$26)</f>
        <v>28575</v>
      </c>
      <c r="G8" s="221" t="s">
        <v>12</v>
      </c>
    </row>
    <row r="9" spans="1:7" ht="54" customHeight="1">
      <c r="A9" s="24" t="s">
        <v>510</v>
      </c>
      <c r="B9" s="25" t="s">
        <v>387</v>
      </c>
      <c r="C9" s="24" t="s">
        <v>528</v>
      </c>
      <c r="D9" s="199" t="s">
        <v>13</v>
      </c>
      <c r="E9" s="209">
        <f>SUM('19. IFCA Cost Assumptions'!$D$26)</f>
        <v>17200</v>
      </c>
      <c r="F9" s="208">
        <f>SUM('19. IFCA Cost Assumptions'!$E$26)</f>
        <v>28575</v>
      </c>
      <c r="G9" s="221" t="s">
        <v>12</v>
      </c>
    </row>
    <row r="10" spans="1:7" ht="30" customHeight="1">
      <c r="A10" s="24" t="s">
        <v>511</v>
      </c>
      <c r="B10" s="25" t="s">
        <v>387</v>
      </c>
      <c r="C10" s="24" t="s">
        <v>216</v>
      </c>
      <c r="D10" s="211" t="s">
        <v>15</v>
      </c>
      <c r="E10" s="233" t="s">
        <v>15</v>
      </c>
      <c r="F10" s="233" t="s">
        <v>15</v>
      </c>
      <c r="G10" s="221" t="s">
        <v>12</v>
      </c>
    </row>
    <row r="11" spans="1:7" ht="28.5" customHeight="1">
      <c r="A11" s="24" t="s">
        <v>512</v>
      </c>
      <c r="B11" s="25" t="s">
        <v>387</v>
      </c>
      <c r="C11" s="24" t="s">
        <v>216</v>
      </c>
      <c r="D11" s="211" t="s">
        <v>15</v>
      </c>
      <c r="E11" s="233" t="s">
        <v>15</v>
      </c>
      <c r="F11" s="233" t="s">
        <v>15</v>
      </c>
      <c r="G11" s="221" t="s">
        <v>12</v>
      </c>
    </row>
    <row r="12" spans="1:7" ht="38.25">
      <c r="A12" s="24" t="s">
        <v>513</v>
      </c>
      <c r="B12" s="25" t="s">
        <v>387</v>
      </c>
      <c r="C12" s="24" t="s">
        <v>216</v>
      </c>
      <c r="D12" s="211" t="s">
        <v>15</v>
      </c>
      <c r="E12" s="233" t="s">
        <v>15</v>
      </c>
      <c r="F12" s="233" t="s">
        <v>15</v>
      </c>
      <c r="G12" s="221" t="s">
        <v>12</v>
      </c>
    </row>
    <row r="13" spans="1:7" ht="41.25" customHeight="1">
      <c r="A13" s="24" t="s">
        <v>514</v>
      </c>
      <c r="B13" s="25" t="s">
        <v>387</v>
      </c>
      <c r="C13" s="24" t="s">
        <v>216</v>
      </c>
      <c r="D13" s="207" t="s">
        <v>15</v>
      </c>
      <c r="E13" s="232" t="s">
        <v>15</v>
      </c>
      <c r="F13" s="232" t="s">
        <v>15</v>
      </c>
      <c r="G13" s="221" t="s">
        <v>12</v>
      </c>
    </row>
    <row r="14" spans="1:7" ht="52.5" customHeight="1">
      <c r="A14" s="27" t="s">
        <v>515</v>
      </c>
      <c r="B14" s="25" t="s">
        <v>387</v>
      </c>
      <c r="C14" s="24" t="s">
        <v>525</v>
      </c>
      <c r="D14" s="199" t="s">
        <v>13</v>
      </c>
      <c r="E14" s="209">
        <f>SUM('19. IFCA Cost Assumptions'!$D$26)</f>
        <v>17200</v>
      </c>
      <c r="F14" s="208">
        <f>SUM('19. IFCA Cost Assumptions'!$E$26)</f>
        <v>28575</v>
      </c>
      <c r="G14" s="221" t="s">
        <v>12</v>
      </c>
    </row>
    <row r="15" spans="1:7" ht="54.75" customHeight="1">
      <c r="A15" s="27" t="s">
        <v>516</v>
      </c>
      <c r="B15" s="25" t="s">
        <v>387</v>
      </c>
      <c r="C15" s="24" t="s">
        <v>216</v>
      </c>
      <c r="D15" s="207" t="s">
        <v>15</v>
      </c>
      <c r="E15" s="232" t="s">
        <v>15</v>
      </c>
      <c r="F15" s="232" t="s">
        <v>15</v>
      </c>
      <c r="G15" s="221" t="s">
        <v>12</v>
      </c>
    </row>
    <row r="16" spans="1:7" ht="54.75" customHeight="1">
      <c r="A16" s="27" t="s">
        <v>517</v>
      </c>
      <c r="B16" s="25" t="s">
        <v>387</v>
      </c>
      <c r="C16" s="24" t="s">
        <v>216</v>
      </c>
      <c r="D16" s="207" t="s">
        <v>15</v>
      </c>
      <c r="E16" s="232" t="s">
        <v>15</v>
      </c>
      <c r="F16" s="232" t="s">
        <v>15</v>
      </c>
      <c r="G16" s="221" t="s">
        <v>12</v>
      </c>
    </row>
    <row r="17" spans="1:7" ht="54.75" customHeight="1" thickBot="1">
      <c r="A17" s="27" t="s">
        <v>518</v>
      </c>
      <c r="B17" s="25" t="s">
        <v>387</v>
      </c>
      <c r="C17" s="24" t="s">
        <v>216</v>
      </c>
      <c r="D17" s="207" t="s">
        <v>15</v>
      </c>
      <c r="E17" s="232" t="s">
        <v>15</v>
      </c>
      <c r="F17" s="232" t="s">
        <v>15</v>
      </c>
      <c r="G17" s="221" t="s">
        <v>12</v>
      </c>
    </row>
    <row r="18" spans="1:7" s="216" customFormat="1" ht="13.5" thickBot="1">
      <c r="A18" s="213"/>
      <c r="B18" s="214"/>
      <c r="C18" s="234"/>
      <c r="D18" s="22" t="s">
        <v>36</v>
      </c>
      <c r="E18" s="155">
        <f>SUM(E7:E14)</f>
        <v>68800</v>
      </c>
      <c r="F18" s="155">
        <f>SUM(F7:F14)</f>
        <v>114300</v>
      </c>
      <c r="G18" s="215"/>
    </row>
    <row r="19" spans="1:7">
      <c r="D19" s="18" t="s">
        <v>387</v>
      </c>
      <c r="E19" s="217">
        <f>SUM(E18)</f>
        <v>68800</v>
      </c>
      <c r="F19" s="217">
        <f>SUM(F18)</f>
        <v>114300</v>
      </c>
    </row>
    <row r="20" spans="1:7">
      <c r="D20" s="18" t="s">
        <v>503</v>
      </c>
      <c r="E20" s="218">
        <v>4</v>
      </c>
      <c r="F20" s="218">
        <v>4</v>
      </c>
    </row>
    <row r="21" spans="1:7">
      <c r="D21" s="20" t="s">
        <v>504</v>
      </c>
      <c r="E21" s="231">
        <v>4</v>
      </c>
      <c r="F21" s="237">
        <v>4</v>
      </c>
    </row>
    <row r="24" spans="1:7">
      <c r="A24" s="28"/>
      <c r="F24" s="237"/>
    </row>
    <row r="25" spans="1:7">
      <c r="A25" s="28"/>
      <c r="F25" s="237"/>
    </row>
    <row r="26" spans="1:7">
      <c r="A26" s="28"/>
      <c r="F26" s="237"/>
    </row>
    <row r="27" spans="1:7">
      <c r="A27" s="28"/>
      <c r="F27" s="237"/>
    </row>
    <row r="28" spans="1:7">
      <c r="A28" s="28"/>
      <c r="F28" s="237"/>
    </row>
    <row r="29" spans="1:7">
      <c r="A29" s="28"/>
      <c r="F29" s="237"/>
    </row>
    <row r="30" spans="1:7">
      <c r="A30" s="240"/>
      <c r="F30" s="237"/>
    </row>
    <row r="31" spans="1:7">
      <c r="A31" s="240"/>
      <c r="F31" s="237"/>
    </row>
    <row r="32" spans="1:7">
      <c r="F32" s="237"/>
    </row>
    <row r="33" spans="6:6">
      <c r="F33" s="237"/>
    </row>
    <row r="34" spans="6:6">
      <c r="F34" s="237"/>
    </row>
    <row r="35" spans="6:6">
      <c r="F35" s="237"/>
    </row>
    <row r="36" spans="6:6">
      <c r="F36" s="237"/>
    </row>
    <row r="37" spans="6:6">
      <c r="F37" s="237"/>
    </row>
    <row r="38" spans="6:6">
      <c r="F38" s="237"/>
    </row>
  </sheetData>
  <sheetProtection password="8725" sheet="1" objects="1" scenarios="1"/>
  <mergeCells count="1">
    <mergeCell ref="A5:G5"/>
  </mergeCells>
  <pageMargins left="0.25" right="0.25"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dimension ref="A1:O29"/>
  <sheetViews>
    <sheetView zoomScaleNormal="100" zoomScaleSheetLayoutView="80" workbookViewId="0">
      <selection activeCell="C7" sqref="C7"/>
    </sheetView>
  </sheetViews>
  <sheetFormatPr defaultRowHeight="36.75" customHeight="1"/>
  <cols>
    <col min="1" max="1" width="13" style="231" customWidth="1"/>
    <col min="2" max="2" width="10.42578125" style="231" customWidth="1"/>
    <col min="3" max="3" width="49.28515625" style="231" customWidth="1"/>
    <col min="4" max="4" width="13.28515625" style="231" customWidth="1"/>
    <col min="5" max="5" width="23.140625" style="231" customWidth="1"/>
    <col min="6" max="6" width="18.140625" style="263" customWidth="1"/>
    <col min="7" max="7" width="11.140625" style="231" customWidth="1"/>
    <col min="8" max="16384" width="9.140625" style="231"/>
  </cols>
  <sheetData>
    <row r="1" spans="1:11" s="235" customFormat="1" ht="36.75" customHeight="1">
      <c r="A1" s="244" t="s">
        <v>550</v>
      </c>
      <c r="B1" s="243"/>
      <c r="C1" s="243"/>
      <c r="D1" s="243"/>
      <c r="E1" s="243"/>
      <c r="F1" s="243"/>
      <c r="G1" s="243"/>
      <c r="H1" s="243"/>
      <c r="I1" s="243"/>
    </row>
    <row r="2" spans="1:11" s="216" customFormat="1" ht="17.25" customHeight="1">
      <c r="A2" s="216" t="s">
        <v>291</v>
      </c>
      <c r="C2" s="230"/>
      <c r="E2" s="219"/>
      <c r="F2" s="219"/>
      <c r="G2" s="219"/>
    </row>
    <row r="3" spans="1:11" s="216" customFormat="1" ht="15.75" customHeight="1">
      <c r="A3" s="216" t="s">
        <v>198</v>
      </c>
      <c r="C3" s="230"/>
      <c r="E3" s="219"/>
      <c r="F3" s="219"/>
      <c r="G3" s="219"/>
    </row>
    <row r="4" spans="1:11" s="216" customFormat="1" ht="14.25" customHeight="1">
      <c r="C4" s="230"/>
      <c r="E4" s="219"/>
      <c r="F4" s="219"/>
      <c r="G4" s="219"/>
    </row>
    <row r="5" spans="1:11" s="216" customFormat="1" ht="36.75" customHeight="1" thickBot="1">
      <c r="A5" s="578" t="s">
        <v>551</v>
      </c>
      <c r="B5" s="578"/>
      <c r="C5" s="578"/>
      <c r="D5" s="578"/>
      <c r="E5" s="578"/>
      <c r="F5" s="578"/>
      <c r="G5" s="578"/>
    </row>
    <row r="6" spans="1:11" s="216" customFormat="1" ht="102.75" customHeight="1" thickBot="1">
      <c r="A6" s="264" t="s">
        <v>475</v>
      </c>
      <c r="B6" s="265" t="s">
        <v>45</v>
      </c>
      <c r="C6" s="265" t="s">
        <v>292</v>
      </c>
      <c r="D6" s="265" t="s">
        <v>43</v>
      </c>
      <c r="E6" s="266" t="s">
        <v>338</v>
      </c>
      <c r="F6" s="266" t="s">
        <v>339</v>
      </c>
      <c r="G6" s="267" t="s">
        <v>476</v>
      </c>
    </row>
    <row r="7" spans="1:11" ht="54" customHeight="1">
      <c r="A7" s="30" t="s">
        <v>542</v>
      </c>
      <c r="B7" s="53" t="s">
        <v>387</v>
      </c>
      <c r="C7" s="31" t="s">
        <v>552</v>
      </c>
      <c r="D7" s="246" t="s">
        <v>13</v>
      </c>
      <c r="E7" s="247">
        <f>SUM('19. IFCA Cost Assumptions'!$C$47:$C$47)</f>
        <v>2287</v>
      </c>
      <c r="F7" s="248">
        <f>'19. IFCA Cost Assumptions'!$B$68</f>
        <v>100000</v>
      </c>
      <c r="G7" s="249" t="s">
        <v>12</v>
      </c>
    </row>
    <row r="8" spans="1:11" ht="36.75" customHeight="1">
      <c r="A8" s="250" t="s">
        <v>543</v>
      </c>
      <c r="B8" s="24" t="s">
        <v>387</v>
      </c>
      <c r="C8" s="27" t="s">
        <v>216</v>
      </c>
      <c r="D8" s="251" t="s">
        <v>15</v>
      </c>
      <c r="E8" s="252" t="s">
        <v>15</v>
      </c>
      <c r="F8" s="252" t="s">
        <v>15</v>
      </c>
      <c r="G8" s="253" t="s">
        <v>12</v>
      </c>
      <c r="J8" s="254"/>
      <c r="K8" s="254"/>
    </row>
    <row r="9" spans="1:11" ht="53.25" customHeight="1">
      <c r="A9" s="32" t="s">
        <v>544</v>
      </c>
      <c r="B9" s="24" t="s">
        <v>387</v>
      </c>
      <c r="C9" s="24" t="s">
        <v>268</v>
      </c>
      <c r="D9" s="207" t="s">
        <v>13</v>
      </c>
      <c r="E9" s="209">
        <f>SUM('19. IFCA Cost Assumptions'!$C$47:$C$47)</f>
        <v>2287</v>
      </c>
      <c r="F9" s="255">
        <f>'19. IFCA Cost Assumptions'!$B$68</f>
        <v>100000</v>
      </c>
      <c r="G9" s="222" t="s">
        <v>12</v>
      </c>
    </row>
    <row r="10" spans="1:11" ht="53.25" customHeight="1">
      <c r="A10" s="32" t="s">
        <v>541</v>
      </c>
      <c r="B10" s="24" t="s">
        <v>387</v>
      </c>
      <c r="C10" s="24" t="s">
        <v>268</v>
      </c>
      <c r="D10" s="207" t="s">
        <v>13</v>
      </c>
      <c r="E10" s="209">
        <f>SUM('19. IFCA Cost Assumptions'!$C$47:$C$47)</f>
        <v>2287</v>
      </c>
      <c r="F10" s="255">
        <f>'19. IFCA Cost Assumptions'!$B$68</f>
        <v>100000</v>
      </c>
      <c r="G10" s="222" t="s">
        <v>12</v>
      </c>
    </row>
    <row r="11" spans="1:11" ht="52.5" customHeight="1">
      <c r="A11" s="32" t="s">
        <v>540</v>
      </c>
      <c r="B11" s="24" t="s">
        <v>387</v>
      </c>
      <c r="C11" s="24" t="s">
        <v>268</v>
      </c>
      <c r="D11" s="207" t="s">
        <v>13</v>
      </c>
      <c r="E11" s="209">
        <f>SUM('19. IFCA Cost Assumptions'!$C$47:$C$47)</f>
        <v>2287</v>
      </c>
      <c r="F11" s="255">
        <f>'19. IFCA Cost Assumptions'!$B$68</f>
        <v>100000</v>
      </c>
      <c r="G11" s="222" t="s">
        <v>12</v>
      </c>
    </row>
    <row r="12" spans="1:11" ht="44.25" customHeight="1">
      <c r="A12" s="32" t="s">
        <v>539</v>
      </c>
      <c r="B12" s="24" t="s">
        <v>387</v>
      </c>
      <c r="C12" s="24" t="s">
        <v>242</v>
      </c>
      <c r="D12" s="207" t="s">
        <v>15</v>
      </c>
      <c r="E12" s="232" t="s">
        <v>15</v>
      </c>
      <c r="F12" s="232" t="s">
        <v>15</v>
      </c>
      <c r="G12" s="222" t="s">
        <v>12</v>
      </c>
    </row>
    <row r="13" spans="1:11" ht="36.75" customHeight="1">
      <c r="A13" s="32" t="s">
        <v>538</v>
      </c>
      <c r="B13" s="24" t="s">
        <v>387</v>
      </c>
      <c r="C13" s="24" t="s">
        <v>329</v>
      </c>
      <c r="D13" s="207" t="s">
        <v>15</v>
      </c>
      <c r="E13" s="232" t="s">
        <v>15</v>
      </c>
      <c r="F13" s="232" t="s">
        <v>15</v>
      </c>
      <c r="G13" s="222" t="s">
        <v>12</v>
      </c>
    </row>
    <row r="14" spans="1:11" ht="36.75" customHeight="1">
      <c r="A14" s="32" t="s">
        <v>537</v>
      </c>
      <c r="B14" s="24" t="s">
        <v>387</v>
      </c>
      <c r="C14" s="24" t="s">
        <v>329</v>
      </c>
      <c r="D14" s="207" t="s">
        <v>15</v>
      </c>
      <c r="E14" s="232" t="s">
        <v>15</v>
      </c>
      <c r="F14" s="232" t="s">
        <v>15</v>
      </c>
      <c r="G14" s="222" t="s">
        <v>12</v>
      </c>
    </row>
    <row r="15" spans="1:11" ht="36.75" customHeight="1">
      <c r="A15" s="32" t="s">
        <v>536</v>
      </c>
      <c r="B15" s="24" t="s">
        <v>387</v>
      </c>
      <c r="C15" s="24" t="s">
        <v>329</v>
      </c>
      <c r="D15" s="207" t="s">
        <v>15</v>
      </c>
      <c r="E15" s="232" t="s">
        <v>15</v>
      </c>
      <c r="F15" s="232" t="s">
        <v>15</v>
      </c>
      <c r="G15" s="222" t="s">
        <v>12</v>
      </c>
    </row>
    <row r="16" spans="1:11" ht="28.5" customHeight="1">
      <c r="A16" s="32" t="s">
        <v>535</v>
      </c>
      <c r="B16" s="24" t="s">
        <v>387</v>
      </c>
      <c r="C16" s="24" t="s">
        <v>329</v>
      </c>
      <c r="D16" s="207" t="s">
        <v>15</v>
      </c>
      <c r="E16" s="232" t="s">
        <v>15</v>
      </c>
      <c r="F16" s="232" t="s">
        <v>15</v>
      </c>
      <c r="G16" s="222" t="s">
        <v>12</v>
      </c>
    </row>
    <row r="17" spans="1:15" ht="28.5" customHeight="1">
      <c r="A17" s="32" t="s">
        <v>534</v>
      </c>
      <c r="B17" s="24" t="s">
        <v>387</v>
      </c>
      <c r="C17" s="24" t="s">
        <v>329</v>
      </c>
      <c r="D17" s="207" t="s">
        <v>15</v>
      </c>
      <c r="E17" s="232" t="s">
        <v>15</v>
      </c>
      <c r="F17" s="232" t="s">
        <v>15</v>
      </c>
      <c r="G17" s="222" t="s">
        <v>12</v>
      </c>
    </row>
    <row r="18" spans="1:15" ht="36.75" customHeight="1">
      <c r="A18" s="32" t="s">
        <v>533</v>
      </c>
      <c r="B18" s="24" t="s">
        <v>387</v>
      </c>
      <c r="C18" s="24" t="s">
        <v>329</v>
      </c>
      <c r="D18" s="207" t="s">
        <v>15</v>
      </c>
      <c r="E18" s="232" t="s">
        <v>15</v>
      </c>
      <c r="F18" s="232" t="s">
        <v>15</v>
      </c>
      <c r="G18" s="222" t="s">
        <v>12</v>
      </c>
    </row>
    <row r="19" spans="1:15" ht="51.75" customHeight="1">
      <c r="A19" s="32" t="s">
        <v>532</v>
      </c>
      <c r="B19" s="24" t="s">
        <v>387</v>
      </c>
      <c r="C19" s="24" t="s">
        <v>547</v>
      </c>
      <c r="D19" s="207" t="s">
        <v>13</v>
      </c>
      <c r="E19" s="209">
        <f>SUM('19. IFCA Cost Assumptions'!$C$47:$C$47)</f>
        <v>2287</v>
      </c>
      <c r="F19" s="255">
        <f>'19. IFCA Cost Assumptions'!$B$68</f>
        <v>100000</v>
      </c>
      <c r="G19" s="222" t="s">
        <v>12</v>
      </c>
      <c r="L19" s="254"/>
      <c r="M19" s="577"/>
      <c r="N19" s="256"/>
      <c r="O19" s="257"/>
    </row>
    <row r="20" spans="1:15" ht="51" customHeight="1">
      <c r="A20" s="32" t="s">
        <v>531</v>
      </c>
      <c r="B20" s="24" t="s">
        <v>387</v>
      </c>
      <c r="C20" s="24" t="s">
        <v>548</v>
      </c>
      <c r="D20" s="207" t="s">
        <v>13</v>
      </c>
      <c r="E20" s="209">
        <f>SUM('19. IFCA Cost Assumptions'!$C$47:$C$47)</f>
        <v>2287</v>
      </c>
      <c r="F20" s="255">
        <f>'19. IFCA Cost Assumptions'!$B$68</f>
        <v>100000</v>
      </c>
      <c r="G20" s="222" t="s">
        <v>12</v>
      </c>
      <c r="L20" s="254"/>
      <c r="M20" s="577"/>
      <c r="N20" s="256"/>
      <c r="O20" s="257"/>
    </row>
    <row r="21" spans="1:15" ht="66.75" customHeight="1">
      <c r="A21" s="32" t="s">
        <v>530</v>
      </c>
      <c r="B21" s="24" t="s">
        <v>387</v>
      </c>
      <c r="C21" s="24" t="s">
        <v>549</v>
      </c>
      <c r="D21" s="207" t="s">
        <v>13</v>
      </c>
      <c r="E21" s="209">
        <f>SUM('19. IFCA Cost Assumptions'!$C$47:$C$47)</f>
        <v>2287</v>
      </c>
      <c r="F21" s="255">
        <f>'19. IFCA Cost Assumptions'!$B$68</f>
        <v>100000</v>
      </c>
      <c r="G21" s="222" t="s">
        <v>12</v>
      </c>
    </row>
    <row r="22" spans="1:15" s="237" customFormat="1" ht="36.75" customHeight="1" thickBot="1">
      <c r="A22" s="258"/>
      <c r="B22" s="259"/>
      <c r="C22" s="260"/>
      <c r="D22" s="50" t="s">
        <v>16</v>
      </c>
      <c r="E22" s="156">
        <f>SUM(E7:E21)</f>
        <v>16009</v>
      </c>
      <c r="F22" s="156">
        <f>SUM(F7:F21)</f>
        <v>700000</v>
      </c>
      <c r="G22" s="261"/>
    </row>
    <row r="23" spans="1:15" ht="18" customHeight="1">
      <c r="D23" s="18" t="s">
        <v>387</v>
      </c>
      <c r="E23" s="217">
        <f>SUM(E22)</f>
        <v>16009</v>
      </c>
      <c r="F23" s="217">
        <f>SUM(F22)</f>
        <v>700000</v>
      </c>
    </row>
    <row r="24" spans="1:15" ht="15" customHeight="1">
      <c r="D24" s="18" t="s">
        <v>503</v>
      </c>
      <c r="E24" s="218">
        <v>7</v>
      </c>
      <c r="F24" s="218">
        <v>7</v>
      </c>
    </row>
    <row r="25" spans="1:15" ht="12" customHeight="1">
      <c r="D25" s="20" t="s">
        <v>504</v>
      </c>
      <c r="E25" s="231">
        <v>7</v>
      </c>
      <c r="F25" s="262">
        <v>7</v>
      </c>
    </row>
    <row r="27" spans="1:15" ht="36.75" customHeight="1">
      <c r="F27" s="231"/>
    </row>
    <row r="28" spans="1:15" ht="36.75" customHeight="1">
      <c r="F28" s="231"/>
    </row>
    <row r="29" spans="1:15" ht="36.75" customHeight="1">
      <c r="F29" s="231"/>
    </row>
  </sheetData>
  <sheetProtection password="8725" sheet="1" objects="1" scenarios="1"/>
  <mergeCells count="2">
    <mergeCell ref="M19:M20"/>
    <mergeCell ref="A5:G5"/>
  </mergeCells>
  <pageMargins left="0.75" right="0.75" top="1" bottom="1" header="0.5" footer="0.5"/>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dimension ref="A1:K26"/>
  <sheetViews>
    <sheetView zoomScale="80" zoomScaleNormal="80" zoomScaleSheetLayoutView="80" workbookViewId="0">
      <selection activeCell="C7" sqref="C7"/>
    </sheetView>
  </sheetViews>
  <sheetFormatPr defaultRowHeight="12.75"/>
  <cols>
    <col min="1" max="1" width="9.140625" style="231" customWidth="1"/>
    <col min="2" max="2" width="12.28515625" style="231" customWidth="1"/>
    <col min="3" max="3" width="59.5703125" style="231" customWidth="1"/>
    <col min="4" max="4" width="15.140625" style="231" customWidth="1"/>
    <col min="5" max="5" width="20.28515625" style="231" customWidth="1"/>
    <col min="6" max="6" width="18.5703125" style="263" customWidth="1"/>
    <col min="7" max="7" width="12" style="231" customWidth="1"/>
    <col min="8" max="16384" width="9.140625" style="231"/>
  </cols>
  <sheetData>
    <row r="1" spans="1:11" s="225" customFormat="1" ht="45" customHeight="1">
      <c r="A1" s="244" t="s">
        <v>545</v>
      </c>
      <c r="B1" s="224"/>
      <c r="C1" s="224"/>
      <c r="D1" s="224"/>
      <c r="E1" s="224"/>
      <c r="F1" s="224"/>
      <c r="G1" s="224"/>
    </row>
    <row r="2" spans="1:11" s="216" customFormat="1">
      <c r="A2" s="216" t="s">
        <v>291</v>
      </c>
      <c r="C2" s="230"/>
      <c r="E2" s="219"/>
      <c r="F2" s="219"/>
      <c r="G2" s="219"/>
    </row>
    <row r="3" spans="1:11" s="216" customFormat="1">
      <c r="A3" s="216" t="s">
        <v>163</v>
      </c>
      <c r="C3" s="230"/>
      <c r="E3" s="219"/>
      <c r="F3" s="219"/>
      <c r="G3" s="219"/>
    </row>
    <row r="4" spans="1:11" s="216" customFormat="1">
      <c r="C4" s="230"/>
      <c r="E4" s="219"/>
      <c r="F4" s="219"/>
      <c r="G4" s="219"/>
    </row>
    <row r="5" spans="1:11" s="241" customFormat="1" ht="36" customHeight="1" thickBot="1">
      <c r="A5" s="576" t="s">
        <v>546</v>
      </c>
      <c r="B5" s="576"/>
      <c r="C5" s="576"/>
      <c r="D5" s="576"/>
      <c r="E5" s="576"/>
      <c r="F5" s="576"/>
      <c r="G5" s="576"/>
    </row>
    <row r="6" spans="1:11" s="216" customFormat="1" ht="139.5" customHeight="1" thickBot="1">
      <c r="A6" s="201" t="s">
        <v>475</v>
      </c>
      <c r="B6" s="202" t="s">
        <v>485</v>
      </c>
      <c r="C6" s="202" t="s">
        <v>292</v>
      </c>
      <c r="D6" s="202" t="s">
        <v>43</v>
      </c>
      <c r="E6" s="229" t="s">
        <v>334</v>
      </c>
      <c r="F6" s="229" t="s">
        <v>335</v>
      </c>
      <c r="G6" s="204" t="s">
        <v>476</v>
      </c>
    </row>
    <row r="7" spans="1:11" ht="54.75" customHeight="1">
      <c r="A7" s="30" t="s">
        <v>542</v>
      </c>
      <c r="B7" s="53" t="s">
        <v>387</v>
      </c>
      <c r="C7" s="31" t="s">
        <v>528</v>
      </c>
      <c r="D7" s="246" t="s">
        <v>13</v>
      </c>
      <c r="E7" s="247">
        <f>SUM('19. IFCA Cost Assumptions'!$D$26)</f>
        <v>17200</v>
      </c>
      <c r="F7" s="247">
        <f>SUM('19. IFCA Cost Assumptions'!$E$26)</f>
        <v>28575</v>
      </c>
      <c r="G7" s="249" t="s">
        <v>12</v>
      </c>
    </row>
    <row r="8" spans="1:11" ht="51">
      <c r="A8" s="250" t="s">
        <v>543</v>
      </c>
      <c r="B8" s="24" t="s">
        <v>387</v>
      </c>
      <c r="C8" s="27" t="s">
        <v>216</v>
      </c>
      <c r="D8" s="251" t="s">
        <v>15</v>
      </c>
      <c r="E8" s="252" t="s">
        <v>15</v>
      </c>
      <c r="F8" s="268" t="s">
        <v>15</v>
      </c>
      <c r="G8" s="253" t="s">
        <v>12</v>
      </c>
      <c r="J8" s="254"/>
      <c r="K8" s="254"/>
    </row>
    <row r="9" spans="1:11" ht="63.75">
      <c r="A9" s="32" t="s">
        <v>544</v>
      </c>
      <c r="B9" s="24" t="s">
        <v>387</v>
      </c>
      <c r="C9" s="24" t="s">
        <v>268</v>
      </c>
      <c r="D9" s="207" t="s">
        <v>13</v>
      </c>
      <c r="E9" s="209">
        <f>SUM('19. IFCA Cost Assumptions'!$D$26)</f>
        <v>17200</v>
      </c>
      <c r="F9" s="208">
        <f>SUM('19. IFCA Cost Assumptions'!$E$26)</f>
        <v>28575</v>
      </c>
      <c r="G9" s="222" t="s">
        <v>12</v>
      </c>
    </row>
    <row r="10" spans="1:11" ht="60.75" customHeight="1">
      <c r="A10" s="32" t="s">
        <v>541</v>
      </c>
      <c r="B10" s="24" t="s">
        <v>387</v>
      </c>
      <c r="C10" s="24" t="s">
        <v>268</v>
      </c>
      <c r="D10" s="207" t="s">
        <v>13</v>
      </c>
      <c r="E10" s="209">
        <f>SUM('19. IFCA Cost Assumptions'!$D$26)</f>
        <v>17200</v>
      </c>
      <c r="F10" s="208">
        <f>SUM('19. IFCA Cost Assumptions'!$E$26)</f>
        <v>28575</v>
      </c>
      <c r="G10" s="222" t="s">
        <v>12</v>
      </c>
    </row>
    <row r="11" spans="1:11" ht="60.75" customHeight="1">
      <c r="A11" s="32" t="s">
        <v>321</v>
      </c>
      <c r="B11" s="24" t="s">
        <v>387</v>
      </c>
      <c r="C11" s="24" t="s">
        <v>268</v>
      </c>
      <c r="D11" s="207" t="s">
        <v>13</v>
      </c>
      <c r="E11" s="209">
        <f>SUM('19. IFCA Cost Assumptions'!$D$26)</f>
        <v>17200</v>
      </c>
      <c r="F11" s="208">
        <f>SUM('19. IFCA Cost Assumptions'!$E$26)</f>
        <v>28575</v>
      </c>
      <c r="G11" s="222" t="s">
        <v>12</v>
      </c>
    </row>
    <row r="12" spans="1:11" ht="63.75">
      <c r="A12" s="32" t="s">
        <v>539</v>
      </c>
      <c r="B12" s="24" t="s">
        <v>387</v>
      </c>
      <c r="C12" s="24" t="s">
        <v>242</v>
      </c>
      <c r="D12" s="211" t="s">
        <v>15</v>
      </c>
      <c r="E12" s="233" t="s">
        <v>15</v>
      </c>
      <c r="F12" s="232" t="s">
        <v>15</v>
      </c>
      <c r="G12" s="222" t="s">
        <v>12</v>
      </c>
    </row>
    <row r="13" spans="1:11" ht="51">
      <c r="A13" s="32" t="s">
        <v>536</v>
      </c>
      <c r="B13" s="24" t="s">
        <v>387</v>
      </c>
      <c r="C13" s="24" t="s">
        <v>329</v>
      </c>
      <c r="D13" s="207" t="s">
        <v>15</v>
      </c>
      <c r="E13" s="232" t="s">
        <v>15</v>
      </c>
      <c r="F13" s="232" t="s">
        <v>15</v>
      </c>
      <c r="G13" s="222" t="s">
        <v>12</v>
      </c>
    </row>
    <row r="14" spans="1:11" ht="51">
      <c r="A14" s="32" t="s">
        <v>535</v>
      </c>
      <c r="B14" s="24" t="s">
        <v>387</v>
      </c>
      <c r="C14" s="24" t="s">
        <v>329</v>
      </c>
      <c r="D14" s="207" t="s">
        <v>15</v>
      </c>
      <c r="E14" s="232" t="s">
        <v>15</v>
      </c>
      <c r="F14" s="232" t="s">
        <v>15</v>
      </c>
      <c r="G14" s="222" t="s">
        <v>12</v>
      </c>
    </row>
    <row r="15" spans="1:11" ht="51">
      <c r="A15" s="32" t="s">
        <v>534</v>
      </c>
      <c r="B15" s="24" t="s">
        <v>387</v>
      </c>
      <c r="C15" s="24" t="s">
        <v>329</v>
      </c>
      <c r="D15" s="207" t="s">
        <v>15</v>
      </c>
      <c r="E15" s="232" t="s">
        <v>15</v>
      </c>
      <c r="F15" s="232" t="s">
        <v>15</v>
      </c>
      <c r="G15" s="222" t="s">
        <v>12</v>
      </c>
    </row>
    <row r="16" spans="1:11" ht="51">
      <c r="A16" s="32" t="s">
        <v>533</v>
      </c>
      <c r="B16" s="24" t="s">
        <v>387</v>
      </c>
      <c r="C16" s="24" t="s">
        <v>329</v>
      </c>
      <c r="D16" s="207" t="s">
        <v>15</v>
      </c>
      <c r="E16" s="232" t="s">
        <v>15</v>
      </c>
      <c r="F16" s="232" t="s">
        <v>15</v>
      </c>
      <c r="G16" s="222" t="s">
        <v>12</v>
      </c>
    </row>
    <row r="17" spans="1:7" ht="125.25" customHeight="1">
      <c r="A17" s="32" t="s">
        <v>532</v>
      </c>
      <c r="B17" s="24" t="s">
        <v>387</v>
      </c>
      <c r="C17" s="24" t="s">
        <v>547</v>
      </c>
      <c r="D17" s="207" t="s">
        <v>13</v>
      </c>
      <c r="E17" s="209">
        <f>SUM('19. IFCA Cost Assumptions'!$D$26)</f>
        <v>17200</v>
      </c>
      <c r="F17" s="208">
        <f>SUM('19. IFCA Cost Assumptions'!$E$26)</f>
        <v>28575</v>
      </c>
      <c r="G17" s="222" t="s">
        <v>12</v>
      </c>
    </row>
    <row r="18" spans="1:7" ht="63.75" customHeight="1">
      <c r="A18" s="32" t="s">
        <v>531</v>
      </c>
      <c r="B18" s="273" t="s">
        <v>387</v>
      </c>
      <c r="C18" s="24" t="s">
        <v>548</v>
      </c>
      <c r="D18" s="207" t="s">
        <v>13</v>
      </c>
      <c r="E18" s="209">
        <f>SUM('19. IFCA Cost Assumptions'!$D$26)</f>
        <v>17200</v>
      </c>
      <c r="F18" s="208">
        <f>SUM('19. IFCA Cost Assumptions'!$E$26)</f>
        <v>28575</v>
      </c>
      <c r="G18" s="222" t="s">
        <v>12</v>
      </c>
    </row>
    <row r="19" spans="1:7" ht="61.5" customHeight="1" thickBot="1">
      <c r="A19" s="51" t="s">
        <v>530</v>
      </c>
      <c r="B19" s="52" t="s">
        <v>387</v>
      </c>
      <c r="C19" s="52" t="s">
        <v>549</v>
      </c>
      <c r="D19" s="269" t="s">
        <v>13</v>
      </c>
      <c r="E19" s="270">
        <f>SUM('19. IFCA Cost Assumptions'!$D$26)</f>
        <v>17200</v>
      </c>
      <c r="F19" s="271">
        <f>SUM('19. IFCA Cost Assumptions'!$E$26)</f>
        <v>28575</v>
      </c>
      <c r="G19" s="272" t="s">
        <v>12</v>
      </c>
    </row>
    <row r="20" spans="1:7" s="216" customFormat="1" ht="13.5" thickBot="1">
      <c r="A20" s="213"/>
      <c r="B20" s="214"/>
      <c r="C20" s="234"/>
      <c r="D20" s="22" t="s">
        <v>36</v>
      </c>
      <c r="E20" s="155">
        <f>SUM(E7:E19)</f>
        <v>120400</v>
      </c>
      <c r="F20" s="155">
        <f>SUM(F7:F19)</f>
        <v>200025</v>
      </c>
      <c r="G20" s="215"/>
    </row>
    <row r="21" spans="1:7">
      <c r="D21" s="18" t="s">
        <v>387</v>
      </c>
      <c r="E21" s="217">
        <f>SUM(E20)</f>
        <v>120400</v>
      </c>
      <c r="F21" s="217">
        <f>SUM(F20)</f>
        <v>200025</v>
      </c>
    </row>
    <row r="22" spans="1:7">
      <c r="D22" s="18" t="s">
        <v>503</v>
      </c>
      <c r="E22" s="218">
        <v>7</v>
      </c>
      <c r="F22" s="218">
        <v>7</v>
      </c>
    </row>
    <row r="23" spans="1:7">
      <c r="D23" s="20" t="s">
        <v>504</v>
      </c>
      <c r="E23" s="231">
        <v>7</v>
      </c>
      <c r="F23" s="218">
        <v>7</v>
      </c>
    </row>
    <row r="25" spans="1:7">
      <c r="F25" s="231"/>
    </row>
    <row r="26" spans="1:7">
      <c r="F26" s="231"/>
    </row>
  </sheetData>
  <sheetProtection password="8725" sheet="1" objects="1" scenarios="1"/>
  <mergeCells count="1">
    <mergeCell ref="A5:G5"/>
  </mergeCells>
  <pageMargins left="0.25" right="0.25"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dimension ref="A1:M31"/>
  <sheetViews>
    <sheetView zoomScaleNormal="100" zoomScaleSheetLayoutView="80" workbookViewId="0">
      <selection activeCell="C6" sqref="C6"/>
    </sheetView>
  </sheetViews>
  <sheetFormatPr defaultRowHeight="12.75"/>
  <cols>
    <col min="1" max="1" width="16.85546875" style="231" customWidth="1"/>
    <col min="2" max="2" width="10.28515625" style="231" customWidth="1"/>
    <col min="3" max="3" width="50.5703125" style="231" customWidth="1"/>
    <col min="4" max="4" width="13" style="231" customWidth="1"/>
    <col min="5" max="5" width="19.7109375" style="231" customWidth="1"/>
    <col min="6" max="6" width="20.5703125" style="231" customWidth="1"/>
    <col min="7" max="7" width="11.140625" style="231" customWidth="1"/>
    <col min="8" max="16384" width="9.140625" style="231"/>
  </cols>
  <sheetData>
    <row r="1" spans="1:11" s="235" customFormat="1" ht="42.75" customHeight="1">
      <c r="A1" s="244" t="s">
        <v>553</v>
      </c>
      <c r="B1" s="244"/>
      <c r="C1" s="244"/>
      <c r="D1" s="244"/>
      <c r="E1" s="244"/>
      <c r="F1" s="244"/>
      <c r="G1" s="244"/>
    </row>
    <row r="2" spans="1:11" s="216" customFormat="1">
      <c r="A2" s="216" t="s">
        <v>291</v>
      </c>
      <c r="C2" s="230"/>
      <c r="E2" s="219"/>
      <c r="F2" s="219"/>
      <c r="G2" s="219"/>
    </row>
    <row r="3" spans="1:11" s="216" customFormat="1">
      <c r="A3" s="216" t="s">
        <v>198</v>
      </c>
      <c r="C3" s="230"/>
      <c r="E3" s="219"/>
      <c r="F3" s="219"/>
      <c r="G3" s="219"/>
    </row>
    <row r="4" spans="1:11" s="216" customFormat="1">
      <c r="C4" s="230"/>
      <c r="E4" s="219"/>
      <c r="F4" s="219"/>
      <c r="G4" s="219"/>
    </row>
    <row r="5" spans="1:11" s="216" customFormat="1" ht="37.5" customHeight="1" thickBot="1">
      <c r="A5" s="576" t="s">
        <v>554</v>
      </c>
      <c r="B5" s="576"/>
      <c r="C5" s="576"/>
      <c r="D5" s="576"/>
      <c r="E5" s="576"/>
      <c r="F5" s="576"/>
      <c r="G5" s="576"/>
    </row>
    <row r="6" spans="1:11" s="216" customFormat="1" ht="149.25" customHeight="1" thickBot="1">
      <c r="A6" s="201" t="s">
        <v>475</v>
      </c>
      <c r="B6" s="202" t="s">
        <v>485</v>
      </c>
      <c r="C6" s="202" t="s">
        <v>292</v>
      </c>
      <c r="D6" s="202" t="s">
        <v>43</v>
      </c>
      <c r="E6" s="203" t="s">
        <v>340</v>
      </c>
      <c r="F6" s="203" t="s">
        <v>341</v>
      </c>
      <c r="G6" s="204" t="s">
        <v>476</v>
      </c>
    </row>
    <row r="7" spans="1:11" ht="107.25" customHeight="1">
      <c r="A7" s="39" t="s">
        <v>560</v>
      </c>
      <c r="B7" s="39" t="s">
        <v>387</v>
      </c>
      <c r="C7" s="24" t="s">
        <v>555</v>
      </c>
      <c r="D7" s="199" t="s">
        <v>13</v>
      </c>
      <c r="E7" s="208">
        <f>SUM('19. IFCA Cost Assumptions'!$C$47)</f>
        <v>2287</v>
      </c>
      <c r="F7" s="236">
        <f>'19. IFCA Cost Assumptions'!$B$191</f>
        <v>42493.928571428572</v>
      </c>
      <c r="G7" s="199" t="s">
        <v>12</v>
      </c>
    </row>
    <row r="8" spans="1:11" ht="107.25" customHeight="1">
      <c r="A8" s="39" t="s">
        <v>561</v>
      </c>
      <c r="B8" s="39" t="s">
        <v>387</v>
      </c>
      <c r="C8" s="24" t="s">
        <v>268</v>
      </c>
      <c r="D8" s="199" t="s">
        <v>13</v>
      </c>
      <c r="E8" s="208">
        <f>SUM('19. IFCA Cost Assumptions'!$C$47)</f>
        <v>2287</v>
      </c>
      <c r="F8" s="236">
        <f>'19. IFCA Cost Assumptions'!$B$191</f>
        <v>42493.928571428572</v>
      </c>
      <c r="G8" s="199" t="s">
        <v>12</v>
      </c>
    </row>
    <row r="9" spans="1:11" ht="63.75">
      <c r="A9" s="5" t="s">
        <v>562</v>
      </c>
      <c r="B9" s="39" t="s">
        <v>387</v>
      </c>
      <c r="C9" s="24" t="s">
        <v>556</v>
      </c>
      <c r="D9" s="207" t="s">
        <v>13</v>
      </c>
      <c r="E9" s="209">
        <f>SUM('19. IFCA Cost Assumptions'!$C$47)</f>
        <v>2287</v>
      </c>
      <c r="F9" s="236">
        <f>'19. IFCA Cost Assumptions'!$B$191</f>
        <v>42493.928571428572</v>
      </c>
      <c r="G9" s="207" t="s">
        <v>12</v>
      </c>
    </row>
    <row r="10" spans="1:11" ht="66.75" customHeight="1">
      <c r="A10" s="5" t="s">
        <v>564</v>
      </c>
      <c r="B10" s="39" t="s">
        <v>387</v>
      </c>
      <c r="C10" s="24" t="s">
        <v>330</v>
      </c>
      <c r="D10" s="207" t="s">
        <v>13</v>
      </c>
      <c r="E10" s="209">
        <f>SUM('19. IFCA Cost Assumptions'!$C$47)</f>
        <v>2287</v>
      </c>
      <c r="F10" s="236">
        <f>'19. IFCA Cost Assumptions'!$B$191</f>
        <v>42493.928571428572</v>
      </c>
      <c r="G10" s="207" t="s">
        <v>12</v>
      </c>
    </row>
    <row r="11" spans="1:11" ht="25.5">
      <c r="A11" s="250" t="s">
        <v>563</v>
      </c>
      <c r="B11" s="39" t="s">
        <v>387</v>
      </c>
      <c r="C11" s="27" t="s">
        <v>216</v>
      </c>
      <c r="D11" s="251" t="s">
        <v>15</v>
      </c>
      <c r="E11" s="252" t="s">
        <v>15</v>
      </c>
      <c r="F11" s="252" t="s">
        <v>15</v>
      </c>
      <c r="G11" s="253" t="s">
        <v>12</v>
      </c>
      <c r="J11" s="254"/>
      <c r="K11" s="254"/>
    </row>
    <row r="12" spans="1:11" ht="51">
      <c r="A12" s="250" t="s">
        <v>565</v>
      </c>
      <c r="B12" s="39" t="s">
        <v>387</v>
      </c>
      <c r="C12" s="27" t="s">
        <v>216</v>
      </c>
      <c r="D12" s="251" t="s">
        <v>15</v>
      </c>
      <c r="E12" s="252" t="s">
        <v>15</v>
      </c>
      <c r="F12" s="252" t="s">
        <v>15</v>
      </c>
      <c r="G12" s="253" t="s">
        <v>12</v>
      </c>
      <c r="J12" s="254"/>
      <c r="K12" s="254"/>
    </row>
    <row r="13" spans="1:11" ht="25.5">
      <c r="A13" s="274" t="s">
        <v>566</v>
      </c>
      <c r="B13" s="39" t="s">
        <v>387</v>
      </c>
      <c r="C13" s="27" t="s">
        <v>216</v>
      </c>
      <c r="D13" s="251" t="s">
        <v>15</v>
      </c>
      <c r="E13" s="252" t="s">
        <v>15</v>
      </c>
      <c r="F13" s="252" t="s">
        <v>15</v>
      </c>
      <c r="G13" s="253" t="s">
        <v>12</v>
      </c>
      <c r="J13" s="254"/>
      <c r="K13" s="254"/>
    </row>
    <row r="14" spans="1:11" ht="38.25">
      <c r="A14" s="250" t="s">
        <v>567</v>
      </c>
      <c r="B14" s="39" t="s">
        <v>387</v>
      </c>
      <c r="C14" s="27" t="s">
        <v>216</v>
      </c>
      <c r="D14" s="251" t="s">
        <v>15</v>
      </c>
      <c r="E14" s="252" t="s">
        <v>15</v>
      </c>
      <c r="F14" s="252" t="s">
        <v>15</v>
      </c>
      <c r="G14" s="253" t="s">
        <v>12</v>
      </c>
      <c r="J14" s="254"/>
      <c r="K14" s="254"/>
    </row>
    <row r="15" spans="1:11" ht="25.5">
      <c r="A15" s="6" t="s">
        <v>568</v>
      </c>
      <c r="B15" s="6" t="s">
        <v>386</v>
      </c>
      <c r="C15" s="24" t="s">
        <v>216</v>
      </c>
      <c r="D15" s="211" t="s">
        <v>15</v>
      </c>
      <c r="E15" s="233" t="s">
        <v>15</v>
      </c>
      <c r="F15" s="232" t="s">
        <v>15</v>
      </c>
      <c r="G15" s="207" t="s">
        <v>12</v>
      </c>
    </row>
    <row r="16" spans="1:11" ht="73.5" customHeight="1">
      <c r="A16" s="5" t="s">
        <v>569</v>
      </c>
      <c r="B16" s="6" t="s">
        <v>386</v>
      </c>
      <c r="C16" s="27" t="s">
        <v>557</v>
      </c>
      <c r="D16" s="207" t="s">
        <v>105</v>
      </c>
      <c r="E16" s="209">
        <f>SUM('19. IFCA Cost Assumptions'!$C$47)</f>
        <v>2287</v>
      </c>
      <c r="F16" s="255">
        <f>'19. IFCA Cost Assumptions'!$B$191</f>
        <v>42493.928571428572</v>
      </c>
      <c r="G16" s="207" t="s">
        <v>12</v>
      </c>
    </row>
    <row r="17" spans="1:13" ht="63.75">
      <c r="A17" s="207" t="s">
        <v>570</v>
      </c>
      <c r="B17" s="6" t="s">
        <v>386</v>
      </c>
      <c r="C17" s="27" t="s">
        <v>227</v>
      </c>
      <c r="D17" s="207" t="s">
        <v>105</v>
      </c>
      <c r="E17" s="209">
        <f>SUM('19. IFCA Cost Assumptions'!$C$47)</f>
        <v>2287</v>
      </c>
      <c r="F17" s="255">
        <f>'19. IFCA Cost Assumptions'!$B$191</f>
        <v>42493.928571428572</v>
      </c>
      <c r="G17" s="207" t="s">
        <v>12</v>
      </c>
    </row>
    <row r="18" spans="1:13" ht="108" customHeight="1">
      <c r="A18" s="207" t="s">
        <v>571</v>
      </c>
      <c r="B18" s="6" t="s">
        <v>386</v>
      </c>
      <c r="C18" s="27" t="s">
        <v>558</v>
      </c>
      <c r="D18" s="207" t="s">
        <v>106</v>
      </c>
      <c r="E18" s="209">
        <f>SUM('19. IFCA Cost Assumptions'!$C$47)</f>
        <v>2287</v>
      </c>
      <c r="F18" s="236">
        <f>'19. IFCA Cost Assumptions'!$B$191</f>
        <v>42493.928571428572</v>
      </c>
      <c r="G18" s="207" t="s">
        <v>12</v>
      </c>
    </row>
    <row r="19" spans="1:13" ht="96" customHeight="1">
      <c r="A19" s="207" t="s">
        <v>572</v>
      </c>
      <c r="B19" s="6" t="s">
        <v>386</v>
      </c>
      <c r="C19" s="27" t="s">
        <v>559</v>
      </c>
      <c r="D19" s="207" t="s">
        <v>106</v>
      </c>
      <c r="E19" s="209">
        <f>SUM('19. IFCA Cost Assumptions'!$C$47)</f>
        <v>2287</v>
      </c>
      <c r="F19" s="236">
        <f>'19. IFCA Cost Assumptions'!$B$191</f>
        <v>42493.928571428572</v>
      </c>
      <c r="G19" s="207" t="s">
        <v>12</v>
      </c>
    </row>
    <row r="20" spans="1:13" s="280" customFormat="1" ht="45" customHeight="1">
      <c r="A20" s="253" t="s">
        <v>573</v>
      </c>
      <c r="B20" s="6" t="s">
        <v>386</v>
      </c>
      <c r="C20" s="27" t="s">
        <v>244</v>
      </c>
      <c r="D20" s="6" t="s">
        <v>15</v>
      </c>
      <c r="E20" s="40" t="s">
        <v>15</v>
      </c>
      <c r="F20" s="40" t="s">
        <v>15</v>
      </c>
      <c r="G20" s="253" t="s">
        <v>12</v>
      </c>
      <c r="M20" s="231"/>
    </row>
    <row r="21" spans="1:13" s="280" customFormat="1" ht="54.75" customHeight="1">
      <c r="A21" s="253" t="s">
        <v>579</v>
      </c>
      <c r="B21" s="6" t="s">
        <v>386</v>
      </c>
      <c r="C21" s="27" t="s">
        <v>244</v>
      </c>
      <c r="D21" s="6" t="s">
        <v>15</v>
      </c>
      <c r="E21" s="40" t="s">
        <v>15</v>
      </c>
      <c r="F21" s="40" t="s">
        <v>15</v>
      </c>
      <c r="G21" s="253" t="s">
        <v>12</v>
      </c>
      <c r="M21" s="231"/>
    </row>
    <row r="22" spans="1:13" s="280" customFormat="1" ht="45.75" customHeight="1">
      <c r="A22" s="253" t="s">
        <v>578</v>
      </c>
      <c r="B22" s="6" t="s">
        <v>386</v>
      </c>
      <c r="C22" s="27" t="s">
        <v>244</v>
      </c>
      <c r="D22" s="6" t="s">
        <v>15</v>
      </c>
      <c r="E22" s="40" t="s">
        <v>15</v>
      </c>
      <c r="F22" s="40" t="s">
        <v>15</v>
      </c>
      <c r="G22" s="253" t="s">
        <v>12</v>
      </c>
      <c r="M22" s="231"/>
    </row>
    <row r="23" spans="1:13" s="280" customFormat="1" ht="72" customHeight="1">
      <c r="A23" s="253" t="s">
        <v>577</v>
      </c>
      <c r="B23" s="6" t="s">
        <v>386</v>
      </c>
      <c r="C23" s="27" t="s">
        <v>430</v>
      </c>
      <c r="D23" s="253" t="s">
        <v>13</v>
      </c>
      <c r="E23" s="275">
        <f>SUM('19. IFCA Cost Assumptions'!$C$47)</f>
        <v>2287</v>
      </c>
      <c r="F23" s="276">
        <f>'19. IFCA Cost Assumptions'!$B$191</f>
        <v>42493.928571428572</v>
      </c>
      <c r="G23" s="253" t="s">
        <v>12</v>
      </c>
      <c r="M23" s="231"/>
    </row>
    <row r="24" spans="1:13" s="280" customFormat="1" ht="66.75" customHeight="1">
      <c r="A24" s="253" t="s">
        <v>576</v>
      </c>
      <c r="B24" s="6" t="s">
        <v>386</v>
      </c>
      <c r="C24" s="27" t="s">
        <v>430</v>
      </c>
      <c r="D24" s="253" t="s">
        <v>13</v>
      </c>
      <c r="E24" s="275">
        <f>SUM('19. IFCA Cost Assumptions'!$C$47)</f>
        <v>2287</v>
      </c>
      <c r="F24" s="276">
        <f>'19. IFCA Cost Assumptions'!$B$191</f>
        <v>42493.928571428572</v>
      </c>
      <c r="G24" s="253" t="s">
        <v>12</v>
      </c>
    </row>
    <row r="25" spans="1:13" s="280" customFormat="1" ht="57.75" customHeight="1">
      <c r="A25" s="253" t="s">
        <v>575</v>
      </c>
      <c r="B25" s="6" t="s">
        <v>386</v>
      </c>
      <c r="C25" s="177" t="s">
        <v>431</v>
      </c>
      <c r="D25" s="6" t="s">
        <v>15</v>
      </c>
      <c r="E25" s="40" t="s">
        <v>15</v>
      </c>
      <c r="F25" s="40" t="s">
        <v>15</v>
      </c>
      <c r="G25" s="253" t="s">
        <v>12</v>
      </c>
    </row>
    <row r="26" spans="1:13" s="280" customFormat="1" ht="63.75">
      <c r="A26" s="253" t="s">
        <v>574</v>
      </c>
      <c r="B26" s="6" t="s">
        <v>386</v>
      </c>
      <c r="C26" s="27" t="s">
        <v>430</v>
      </c>
      <c r="D26" s="253" t="s">
        <v>13</v>
      </c>
      <c r="E26" s="275">
        <f>SUM('19. IFCA Cost Assumptions'!$C$47)</f>
        <v>2287</v>
      </c>
      <c r="F26" s="276">
        <f>'19. IFCA Cost Assumptions'!$B$191</f>
        <v>42493.928571428572</v>
      </c>
      <c r="G26" s="253" t="s">
        <v>12</v>
      </c>
    </row>
    <row r="27" spans="1:13" s="237" customFormat="1" ht="26.25" thickBot="1">
      <c r="A27" s="238"/>
      <c r="B27" s="277"/>
      <c r="C27" s="278"/>
      <c r="D27" s="36" t="s">
        <v>16</v>
      </c>
      <c r="E27" s="157">
        <f>SUM(E7:E26)</f>
        <v>25157</v>
      </c>
      <c r="F27" s="157">
        <f>SUM(F7:F26)</f>
        <v>467433.21428571432</v>
      </c>
      <c r="G27" s="279"/>
    </row>
    <row r="28" spans="1:13">
      <c r="D28" s="18" t="s">
        <v>387</v>
      </c>
      <c r="E28" s="217">
        <f>SUM(E7:E10)</f>
        <v>9148</v>
      </c>
      <c r="F28" s="217">
        <f>SUM(F7:F10)</f>
        <v>169975.71428571429</v>
      </c>
    </row>
    <row r="29" spans="1:13">
      <c r="D29" s="18" t="s">
        <v>386</v>
      </c>
      <c r="E29" s="217">
        <f>SUM(E16:E26)</f>
        <v>16009</v>
      </c>
      <c r="F29" s="217">
        <f>SUM(F16:F26)</f>
        <v>297457.5</v>
      </c>
    </row>
    <row r="30" spans="1:13">
      <c r="D30" s="18" t="s">
        <v>503</v>
      </c>
      <c r="E30" s="218">
        <v>11</v>
      </c>
      <c r="F30" s="218">
        <v>11</v>
      </c>
    </row>
    <row r="31" spans="1:13">
      <c r="D31" s="20" t="s">
        <v>504</v>
      </c>
      <c r="E31" s="231">
        <v>11</v>
      </c>
      <c r="F31" s="231">
        <v>11</v>
      </c>
    </row>
  </sheetData>
  <sheetProtection password="8725" sheet="1" objects="1" scenarios="1"/>
  <mergeCells count="1">
    <mergeCell ref="A5:G5"/>
  </mergeCells>
  <pageMargins left="0.23622047244094491" right="0.23622047244094491" top="0.74803149606299213" bottom="0.74803149606299213" header="0.31496062992125984" footer="0.31496062992125984"/>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dimension ref="A1:K31"/>
  <sheetViews>
    <sheetView zoomScale="80" zoomScaleNormal="80" zoomScaleSheetLayoutView="80" workbookViewId="0">
      <selection sqref="A1:XFD1048576"/>
    </sheetView>
  </sheetViews>
  <sheetFormatPr defaultRowHeight="12.75"/>
  <cols>
    <col min="1" max="1" width="12.85546875" style="231" customWidth="1"/>
    <col min="2" max="2" width="9.7109375" style="231" customWidth="1"/>
    <col min="3" max="3" width="53.5703125" style="231" customWidth="1"/>
    <col min="4" max="4" width="20.5703125" style="231" customWidth="1"/>
    <col min="5" max="5" width="20.7109375" style="231" customWidth="1"/>
    <col min="6" max="6" width="17.5703125" style="231" customWidth="1"/>
    <col min="7" max="7" width="11.42578125" style="231" customWidth="1"/>
    <col min="8" max="16384" width="9.140625" style="231"/>
  </cols>
  <sheetData>
    <row r="1" spans="1:11" s="235" customFormat="1" ht="42" customHeight="1">
      <c r="A1" s="244" t="s">
        <v>584</v>
      </c>
      <c r="B1" s="244"/>
      <c r="C1" s="244"/>
      <c r="D1" s="244"/>
      <c r="E1" s="244"/>
      <c r="F1" s="244"/>
      <c r="G1" s="244"/>
    </row>
    <row r="2" spans="1:11" s="216" customFormat="1">
      <c r="A2" s="216" t="s">
        <v>291</v>
      </c>
      <c r="C2" s="230"/>
      <c r="E2" s="219"/>
      <c r="F2" s="219"/>
      <c r="G2" s="219"/>
    </row>
    <row r="3" spans="1:11" s="216" customFormat="1">
      <c r="A3" s="216" t="s">
        <v>163</v>
      </c>
      <c r="C3" s="230"/>
      <c r="E3" s="219"/>
      <c r="F3" s="219"/>
      <c r="G3" s="219"/>
    </row>
    <row r="4" spans="1:11" s="216" customFormat="1">
      <c r="C4" s="230"/>
      <c r="E4" s="219"/>
      <c r="F4" s="219"/>
      <c r="G4" s="219"/>
    </row>
    <row r="5" spans="1:11" s="216" customFormat="1" ht="26.25" customHeight="1" thickBot="1">
      <c r="A5" s="579" t="s">
        <v>585</v>
      </c>
      <c r="B5" s="579"/>
      <c r="C5" s="579"/>
      <c r="D5" s="579"/>
      <c r="E5" s="579"/>
      <c r="F5" s="579"/>
      <c r="G5" s="579"/>
    </row>
    <row r="6" spans="1:11" s="216" customFormat="1" ht="122.25" customHeight="1" thickBot="1">
      <c r="A6" s="201" t="s">
        <v>475</v>
      </c>
      <c r="B6" s="202" t="s">
        <v>485</v>
      </c>
      <c r="C6" s="202" t="s">
        <v>292</v>
      </c>
      <c r="D6" s="202" t="s">
        <v>43</v>
      </c>
      <c r="E6" s="229" t="s">
        <v>342</v>
      </c>
      <c r="F6" s="229" t="s">
        <v>343</v>
      </c>
      <c r="G6" s="204" t="s">
        <v>476</v>
      </c>
    </row>
    <row r="7" spans="1:11" ht="108" customHeight="1">
      <c r="A7" s="39" t="s">
        <v>560</v>
      </c>
      <c r="B7" s="39" t="s">
        <v>387</v>
      </c>
      <c r="C7" s="24" t="s">
        <v>555</v>
      </c>
      <c r="D7" s="199" t="s">
        <v>13</v>
      </c>
      <c r="E7" s="208">
        <f>SUM('19. IFCA Cost Assumptions'!$D$26)</f>
        <v>17200</v>
      </c>
      <c r="F7" s="208">
        <f>SUM('19. IFCA Cost Assumptions'!$E$26)</f>
        <v>28575</v>
      </c>
      <c r="G7" s="199" t="s">
        <v>12</v>
      </c>
    </row>
    <row r="8" spans="1:11" ht="107.25" customHeight="1">
      <c r="A8" s="39" t="s">
        <v>580</v>
      </c>
      <c r="B8" s="39" t="s">
        <v>387</v>
      </c>
      <c r="C8" s="24" t="s">
        <v>268</v>
      </c>
      <c r="D8" s="199" t="s">
        <v>13</v>
      </c>
      <c r="E8" s="208">
        <f>SUM('19. IFCA Cost Assumptions'!$D$26)</f>
        <v>17200</v>
      </c>
      <c r="F8" s="208">
        <f>SUM('19. IFCA Cost Assumptions'!$E$26)</f>
        <v>28575</v>
      </c>
      <c r="G8" s="199" t="s">
        <v>12</v>
      </c>
    </row>
    <row r="9" spans="1:11" ht="63.75">
      <c r="A9" s="5" t="s">
        <v>562</v>
      </c>
      <c r="B9" s="39" t="s">
        <v>387</v>
      </c>
      <c r="C9" s="24" t="s">
        <v>556</v>
      </c>
      <c r="D9" s="207" t="s">
        <v>13</v>
      </c>
      <c r="E9" s="209">
        <f>SUM('19. IFCA Cost Assumptions'!$D$26)</f>
        <v>17200</v>
      </c>
      <c r="F9" s="209">
        <f>SUM('19. IFCA Cost Assumptions'!$E$26)</f>
        <v>28575</v>
      </c>
      <c r="G9" s="207" t="s">
        <v>12</v>
      </c>
    </row>
    <row r="10" spans="1:11" ht="51">
      <c r="A10" s="5" t="s">
        <v>581</v>
      </c>
      <c r="B10" s="39" t="s">
        <v>387</v>
      </c>
      <c r="C10" s="24" t="s">
        <v>330</v>
      </c>
      <c r="D10" s="207" t="s">
        <v>13</v>
      </c>
      <c r="E10" s="209">
        <f>SUM('19. IFCA Cost Assumptions'!$D$26)</f>
        <v>17200</v>
      </c>
      <c r="F10" s="209">
        <f>SUM('19. IFCA Cost Assumptions'!$E$26)</f>
        <v>28575</v>
      </c>
      <c r="G10" s="207" t="s">
        <v>12</v>
      </c>
    </row>
    <row r="11" spans="1:11" ht="25.5">
      <c r="A11" s="250" t="s">
        <v>563</v>
      </c>
      <c r="B11" s="39" t="s">
        <v>387</v>
      </c>
      <c r="C11" s="27" t="s">
        <v>216</v>
      </c>
      <c r="D11" s="251" t="s">
        <v>15</v>
      </c>
      <c r="E11" s="252" t="s">
        <v>15</v>
      </c>
      <c r="F11" s="252" t="s">
        <v>15</v>
      </c>
      <c r="G11" s="253" t="s">
        <v>12</v>
      </c>
      <c r="J11" s="254"/>
      <c r="K11" s="254"/>
    </row>
    <row r="12" spans="1:11" ht="63.75">
      <c r="A12" s="250" t="s">
        <v>565</v>
      </c>
      <c r="B12" s="39" t="s">
        <v>387</v>
      </c>
      <c r="C12" s="27" t="s">
        <v>216</v>
      </c>
      <c r="D12" s="251" t="s">
        <v>15</v>
      </c>
      <c r="E12" s="252" t="s">
        <v>15</v>
      </c>
      <c r="F12" s="252" t="s">
        <v>15</v>
      </c>
      <c r="G12" s="253" t="s">
        <v>12</v>
      </c>
      <c r="J12" s="254"/>
      <c r="K12" s="254"/>
    </row>
    <row r="13" spans="1:11" ht="25.5">
      <c r="A13" s="274" t="s">
        <v>566</v>
      </c>
      <c r="B13" s="39" t="s">
        <v>387</v>
      </c>
      <c r="C13" s="27" t="s">
        <v>216</v>
      </c>
      <c r="D13" s="251" t="s">
        <v>15</v>
      </c>
      <c r="E13" s="252" t="s">
        <v>15</v>
      </c>
      <c r="F13" s="252" t="s">
        <v>15</v>
      </c>
      <c r="G13" s="253" t="s">
        <v>12</v>
      </c>
      <c r="J13" s="254"/>
      <c r="K13" s="254"/>
    </row>
    <row r="14" spans="1:11" ht="38.25">
      <c r="A14" s="250" t="s">
        <v>567</v>
      </c>
      <c r="B14" s="39" t="s">
        <v>387</v>
      </c>
      <c r="C14" s="27" t="s">
        <v>216</v>
      </c>
      <c r="D14" s="251" t="s">
        <v>15</v>
      </c>
      <c r="E14" s="252" t="s">
        <v>15</v>
      </c>
      <c r="F14" s="252" t="s">
        <v>15</v>
      </c>
      <c r="G14" s="253" t="s">
        <v>12</v>
      </c>
      <c r="J14" s="254"/>
      <c r="K14" s="254"/>
    </row>
    <row r="15" spans="1:11" s="280" customFormat="1" ht="38.25">
      <c r="A15" s="6" t="s">
        <v>568</v>
      </c>
      <c r="B15" s="253" t="s">
        <v>386</v>
      </c>
      <c r="C15" s="27" t="s">
        <v>216</v>
      </c>
      <c r="D15" s="251" t="s">
        <v>15</v>
      </c>
      <c r="E15" s="252" t="s">
        <v>15</v>
      </c>
      <c r="F15" s="252" t="s">
        <v>15</v>
      </c>
      <c r="G15" s="253" t="s">
        <v>12</v>
      </c>
    </row>
    <row r="16" spans="1:11" s="280" customFormat="1" ht="71.25" customHeight="1">
      <c r="A16" s="6" t="s">
        <v>569</v>
      </c>
      <c r="B16" s="253" t="s">
        <v>386</v>
      </c>
      <c r="C16" s="27" t="s">
        <v>557</v>
      </c>
      <c r="D16" s="253" t="s">
        <v>105</v>
      </c>
      <c r="E16" s="275">
        <f>SUM('19. IFCA Cost Assumptions'!$D$26)</f>
        <v>17200</v>
      </c>
      <c r="F16" s="275">
        <f>SUM('19. IFCA Cost Assumptions'!$E$26)</f>
        <v>28575</v>
      </c>
      <c r="G16" s="253" t="s">
        <v>12</v>
      </c>
    </row>
    <row r="17" spans="1:7" s="280" customFormat="1" ht="38.25">
      <c r="A17" s="253" t="s">
        <v>570</v>
      </c>
      <c r="B17" s="253" t="s">
        <v>386</v>
      </c>
      <c r="C17" s="27" t="s">
        <v>432</v>
      </c>
      <c r="D17" s="253" t="s">
        <v>105</v>
      </c>
      <c r="E17" s="275">
        <f>SUM('19. IFCA Cost Assumptions'!$D$26)</f>
        <v>17200</v>
      </c>
      <c r="F17" s="275">
        <f>SUM('19. IFCA Cost Assumptions'!$E$26)</f>
        <v>28575</v>
      </c>
      <c r="G17" s="253" t="s">
        <v>12</v>
      </c>
    </row>
    <row r="18" spans="1:7" s="280" customFormat="1" ht="107.25" customHeight="1">
      <c r="A18" s="253" t="s">
        <v>571</v>
      </c>
      <c r="B18" s="253" t="s">
        <v>386</v>
      </c>
      <c r="C18" s="27" t="s">
        <v>558</v>
      </c>
      <c r="D18" s="253" t="s">
        <v>106</v>
      </c>
      <c r="E18" s="275">
        <f>SUM('19. IFCA Cost Assumptions'!$D$26)</f>
        <v>17200</v>
      </c>
      <c r="F18" s="275">
        <f>SUM('19. IFCA Cost Assumptions'!$E$26)</f>
        <v>28575</v>
      </c>
      <c r="G18" s="253" t="s">
        <v>12</v>
      </c>
    </row>
    <row r="19" spans="1:7" s="280" customFormat="1" ht="96.75" customHeight="1">
      <c r="A19" s="253" t="s">
        <v>572</v>
      </c>
      <c r="B19" s="253" t="s">
        <v>386</v>
      </c>
      <c r="C19" s="27" t="s">
        <v>559</v>
      </c>
      <c r="D19" s="253" t="s">
        <v>106</v>
      </c>
      <c r="E19" s="275">
        <f>SUM('19. IFCA Cost Assumptions'!$D$26)</f>
        <v>17200</v>
      </c>
      <c r="F19" s="275">
        <f>SUM('19. IFCA Cost Assumptions'!$E$26)</f>
        <v>28575</v>
      </c>
      <c r="G19" s="253" t="s">
        <v>12</v>
      </c>
    </row>
    <row r="20" spans="1:7" s="280" customFormat="1" ht="51">
      <c r="A20" s="253" t="s">
        <v>582</v>
      </c>
      <c r="B20" s="253" t="s">
        <v>386</v>
      </c>
      <c r="C20" s="27" t="s">
        <v>244</v>
      </c>
      <c r="D20" s="6" t="s">
        <v>15</v>
      </c>
      <c r="E20" s="40" t="s">
        <v>15</v>
      </c>
      <c r="F20" s="40" t="s">
        <v>15</v>
      </c>
      <c r="G20" s="253" t="s">
        <v>12</v>
      </c>
    </row>
    <row r="21" spans="1:7" s="280" customFormat="1" ht="63.75">
      <c r="A21" s="253" t="s">
        <v>579</v>
      </c>
      <c r="B21" s="253" t="s">
        <v>386</v>
      </c>
      <c r="C21" s="27" t="s">
        <v>244</v>
      </c>
      <c r="D21" s="6" t="s">
        <v>15</v>
      </c>
      <c r="E21" s="40" t="s">
        <v>15</v>
      </c>
      <c r="F21" s="40" t="s">
        <v>15</v>
      </c>
      <c r="G21" s="253" t="s">
        <v>12</v>
      </c>
    </row>
    <row r="22" spans="1:7" s="280" customFormat="1" ht="51">
      <c r="A22" s="253" t="s">
        <v>578</v>
      </c>
      <c r="B22" s="253" t="s">
        <v>386</v>
      </c>
      <c r="C22" s="27" t="s">
        <v>244</v>
      </c>
      <c r="D22" s="6" t="s">
        <v>15</v>
      </c>
      <c r="E22" s="40" t="s">
        <v>15</v>
      </c>
      <c r="F22" s="40" t="s">
        <v>15</v>
      </c>
      <c r="G22" s="253" t="s">
        <v>12</v>
      </c>
    </row>
    <row r="23" spans="1:7" s="280" customFormat="1" ht="63.75">
      <c r="A23" s="253" t="s">
        <v>577</v>
      </c>
      <c r="B23" s="253" t="s">
        <v>386</v>
      </c>
      <c r="C23" s="27" t="s">
        <v>430</v>
      </c>
      <c r="D23" s="253" t="s">
        <v>13</v>
      </c>
      <c r="E23" s="275">
        <f>SUM('19. IFCA Cost Assumptions'!$D$26)</f>
        <v>17200</v>
      </c>
      <c r="F23" s="275">
        <f>SUM('19. IFCA Cost Assumptions'!$E$26)</f>
        <v>28575</v>
      </c>
      <c r="G23" s="253" t="s">
        <v>12</v>
      </c>
    </row>
    <row r="24" spans="1:7" s="280" customFormat="1" ht="63.75">
      <c r="A24" s="253" t="s">
        <v>576</v>
      </c>
      <c r="B24" s="253" t="s">
        <v>386</v>
      </c>
      <c r="C24" s="27" t="s">
        <v>430</v>
      </c>
      <c r="D24" s="253" t="s">
        <v>13</v>
      </c>
      <c r="E24" s="275">
        <f>SUM('19. IFCA Cost Assumptions'!$D$26)</f>
        <v>17200</v>
      </c>
      <c r="F24" s="275">
        <f>SUM('19. IFCA Cost Assumptions'!$E$26)</f>
        <v>28575</v>
      </c>
      <c r="G24" s="253" t="s">
        <v>12</v>
      </c>
    </row>
    <row r="25" spans="1:7" s="280" customFormat="1" ht="89.25">
      <c r="A25" s="253" t="s">
        <v>583</v>
      </c>
      <c r="B25" s="253" t="s">
        <v>386</v>
      </c>
      <c r="C25" s="177" t="s">
        <v>431</v>
      </c>
      <c r="D25" s="6" t="s">
        <v>15</v>
      </c>
      <c r="E25" s="40" t="s">
        <v>15</v>
      </c>
      <c r="F25" s="40" t="s">
        <v>15</v>
      </c>
      <c r="G25" s="253" t="s">
        <v>12</v>
      </c>
    </row>
    <row r="26" spans="1:7" s="280" customFormat="1" ht="51">
      <c r="A26" s="253" t="s">
        <v>574</v>
      </c>
      <c r="B26" s="253" t="s">
        <v>386</v>
      </c>
      <c r="C26" s="27" t="s">
        <v>430</v>
      </c>
      <c r="D26" s="253" t="s">
        <v>13</v>
      </c>
      <c r="E26" s="275">
        <f>SUM('19. IFCA Cost Assumptions'!$D$26)</f>
        <v>17200</v>
      </c>
      <c r="F26" s="275">
        <f>SUM('19. IFCA Cost Assumptions'!$E$26)</f>
        <v>28575</v>
      </c>
      <c r="G26" s="253" t="s">
        <v>12</v>
      </c>
    </row>
    <row r="27" spans="1:7" s="216" customFormat="1" ht="13.5" thickBot="1">
      <c r="A27" s="281"/>
      <c r="B27" s="277"/>
      <c r="C27" s="278"/>
      <c r="D27" s="43" t="s">
        <v>36</v>
      </c>
      <c r="E27" s="37">
        <f>SUM(E7:E26)</f>
        <v>189200</v>
      </c>
      <c r="F27" s="37">
        <f>SUM(F7:F26)</f>
        <v>314325</v>
      </c>
      <c r="G27" s="279"/>
    </row>
    <row r="28" spans="1:7">
      <c r="D28" s="44" t="s">
        <v>387</v>
      </c>
      <c r="E28" s="282">
        <f>SUM(E16:E26)</f>
        <v>120400</v>
      </c>
      <c r="F28" s="282">
        <f>SUM(F16:F26)</f>
        <v>200025</v>
      </c>
    </row>
    <row r="29" spans="1:7">
      <c r="D29" s="18" t="s">
        <v>386</v>
      </c>
      <c r="E29" s="217">
        <f>SUM(E7:E10)</f>
        <v>68800</v>
      </c>
      <c r="F29" s="217">
        <f>SUM(F7:F10)</f>
        <v>114300</v>
      </c>
    </row>
    <row r="30" spans="1:7">
      <c r="D30" s="18" t="s">
        <v>503</v>
      </c>
      <c r="E30" s="218">
        <v>11</v>
      </c>
      <c r="F30" s="218">
        <v>11</v>
      </c>
    </row>
    <row r="31" spans="1:7">
      <c r="D31" s="20" t="s">
        <v>504</v>
      </c>
      <c r="E31" s="231">
        <v>11</v>
      </c>
      <c r="F31" s="231">
        <v>11</v>
      </c>
    </row>
  </sheetData>
  <sheetProtection password="8725" sheet="1" objects="1" scenarios="1"/>
  <mergeCells count="1">
    <mergeCell ref="A5:G5"/>
  </mergeCells>
  <pageMargins left="0.23622047244094491" right="0.23622047244094491"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36</vt:i4>
      </vt:variant>
      <vt:variant>
        <vt:lpstr>Named Ranges</vt:lpstr>
      </vt:variant>
      <vt:variant>
        <vt:i4>47</vt:i4>
      </vt:variant>
    </vt:vector>
  </HeadingPairs>
  <TitlesOfParts>
    <vt:vector size="83" baseType="lpstr">
      <vt:lpstr>Contents</vt:lpstr>
      <vt:lpstr>1. NWIFCA Implementation Costs</vt:lpstr>
      <vt:lpstr>2. NWIFCA Enforcement Costs</vt:lpstr>
      <vt:lpstr>3. CIFCA Implementation Costs</vt:lpstr>
      <vt:lpstr>4. CIFCA Enforcement Costs</vt:lpstr>
      <vt:lpstr>5. D&amp;SIFCA Implementation Costs</vt:lpstr>
      <vt:lpstr>6. D&amp;SIFCA Enforcement Costs</vt:lpstr>
      <vt:lpstr>7. SIFCA Implementation Costs</vt:lpstr>
      <vt:lpstr>8. SIFCA Enforcement Costs</vt:lpstr>
      <vt:lpstr>9. IoSIFCA Implementation Costs</vt:lpstr>
      <vt:lpstr>10. IoSIFCA Enforcement Costs</vt:lpstr>
      <vt:lpstr>11. NIFCA Implementation Costs</vt:lpstr>
      <vt:lpstr>12. NIFCA Enforcement Costs</vt:lpstr>
      <vt:lpstr>13. EIFCA Implementation Costs</vt:lpstr>
      <vt:lpstr>14. EIFCA Enforcement Costs</vt:lpstr>
      <vt:lpstr>15. K&amp;EIFCA Implementation Cost</vt:lpstr>
      <vt:lpstr>16. K&amp;EIFCA Enforcement Costs</vt:lpstr>
      <vt:lpstr>17. SuIFCA Implementation Costs</vt:lpstr>
      <vt:lpstr>18. SuIFCA Enforcement Costs</vt:lpstr>
      <vt:lpstr>19. IFCA Cost Assumptions</vt:lpstr>
      <vt:lpstr>20.MMO Implementation Costs-Rec</vt:lpstr>
      <vt:lpstr>21. MMO Enforcement Costs -Rec</vt:lpstr>
      <vt:lpstr>22. MMO Enforcement Costs -Fish</vt:lpstr>
      <vt:lpstr>23. MMO Assumptions</vt:lpstr>
      <vt:lpstr>24. Signage Costs</vt:lpstr>
      <vt:lpstr>25. CFP pMCZs</vt:lpstr>
      <vt:lpstr>26. Defra Cost Assumptions</vt:lpstr>
      <vt:lpstr>27. rMCZ specific costs</vt:lpstr>
      <vt:lpstr>28. Total Costs - Reg &amp; Nat</vt:lpstr>
      <vt:lpstr>29. Low Cost Scenario</vt:lpstr>
      <vt:lpstr>30. High Cost Scenario</vt:lpstr>
      <vt:lpstr>29. Low Cost Scenario - Enforc</vt:lpstr>
      <vt:lpstr>31. High Cost Scenario - Enforc</vt:lpstr>
      <vt:lpstr>31. rMCZ specific NPV</vt:lpstr>
      <vt:lpstr>Sheet1</vt:lpstr>
      <vt:lpstr>Sheet2</vt:lpstr>
      <vt:lpstr>'1. NWIFCA Implementation Costs'!Print_Area</vt:lpstr>
      <vt:lpstr>'10. IoSIFCA Enforcement Costs'!Print_Area</vt:lpstr>
      <vt:lpstr>'11. NIFCA Implementation Costs'!Print_Area</vt:lpstr>
      <vt:lpstr>'12. NIFCA Enforcement Costs'!Print_Area</vt:lpstr>
      <vt:lpstr>'13. EIFCA Implementation Costs'!Print_Area</vt:lpstr>
      <vt:lpstr>'14. EIFCA Enforcement Costs'!Print_Area</vt:lpstr>
      <vt:lpstr>'15. K&amp;EIFCA Implementation Cost'!Print_Area</vt:lpstr>
      <vt:lpstr>'16. K&amp;EIFCA Enforcement Costs'!Print_Area</vt:lpstr>
      <vt:lpstr>'17. SuIFCA Implementation Costs'!Print_Area</vt:lpstr>
      <vt:lpstr>'18. SuIFCA Enforcement Costs'!Print_Area</vt:lpstr>
      <vt:lpstr>'19. IFCA Cost Assumptions'!Print_Area</vt:lpstr>
      <vt:lpstr>'2. NWIFCA Enforcement Costs'!Print_Area</vt:lpstr>
      <vt:lpstr>'20.MMO Implementation Costs-Rec'!Print_Area</vt:lpstr>
      <vt:lpstr>'21. MMO Enforcement Costs -Rec'!Print_Area</vt:lpstr>
      <vt:lpstr>'22. MMO Enforcement Costs -Fish'!Print_Area</vt:lpstr>
      <vt:lpstr>'24. Signage Costs'!Print_Area</vt:lpstr>
      <vt:lpstr>'25. CFP pMCZs'!Print_Area</vt:lpstr>
      <vt:lpstr>'26. Defra Cost Assumptions'!Print_Area</vt:lpstr>
      <vt:lpstr>'28. Total Costs - Reg &amp; Nat'!Print_Area</vt:lpstr>
      <vt:lpstr>'29. Low Cost Scenario'!Print_Area</vt:lpstr>
      <vt:lpstr>'29. Low Cost Scenario - Enforc'!Print_Area</vt:lpstr>
      <vt:lpstr>'3. CIFCA Implementation Costs'!Print_Area</vt:lpstr>
      <vt:lpstr>'30. High Cost Scenario'!Print_Area</vt:lpstr>
      <vt:lpstr>'31. High Cost Scenario - Enforc'!Print_Area</vt:lpstr>
      <vt:lpstr>'4. CIFCA Enforcement Costs'!Print_Area</vt:lpstr>
      <vt:lpstr>'5. D&amp;SIFCA Implementation Costs'!Print_Area</vt:lpstr>
      <vt:lpstr>'6. D&amp;SIFCA Enforcement Costs'!Print_Area</vt:lpstr>
      <vt:lpstr>'7. SIFCA Implementation Costs'!Print_Area</vt:lpstr>
      <vt:lpstr>'8. SIFCA Enforcement Costs'!Print_Area</vt:lpstr>
      <vt:lpstr>'9. IoSIFCA Implementation Costs'!Print_Area</vt:lpstr>
      <vt:lpstr>'1. NWIFCA Implementation Costs'!Print_Titles</vt:lpstr>
      <vt:lpstr>'13. EIFCA Implementation Costs'!Print_Titles</vt:lpstr>
      <vt:lpstr>'15. K&amp;EIFCA Implementation Cost'!Print_Titles</vt:lpstr>
      <vt:lpstr>'16. K&amp;EIFCA Enforcement Costs'!Print_Titles</vt:lpstr>
      <vt:lpstr>'17. SuIFCA Implementation Costs'!Print_Titles</vt:lpstr>
      <vt:lpstr>'18. SuIFCA Enforcement Costs'!Print_Titles</vt:lpstr>
      <vt:lpstr>'2. NWIFCA Enforcement Costs'!Print_Titles</vt:lpstr>
      <vt:lpstr>'20.MMO Implementation Costs-Rec'!Print_Titles</vt:lpstr>
      <vt:lpstr>'21. MMO Enforcement Costs -Rec'!Print_Titles</vt:lpstr>
      <vt:lpstr>'22. MMO Enforcement Costs -Fish'!Print_Titles</vt:lpstr>
      <vt:lpstr>'24. Signage Costs'!Print_Titles</vt:lpstr>
      <vt:lpstr>'29. Low Cost Scenario'!Print_Titles</vt:lpstr>
      <vt:lpstr>'29. Low Cost Scenario - Enforc'!Print_Titles</vt:lpstr>
      <vt:lpstr>'30. High Cost Scenario'!Print_Titles</vt:lpstr>
      <vt:lpstr>'31. High Cost Scenario - Enforc'!Print_Titles</vt:lpstr>
      <vt:lpstr>'7. SIFCA Implementation Costs'!Print_Titles</vt:lpstr>
      <vt:lpstr>'8. SIFCA Enforcement Costs'!Print_Titles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dc:creator>
  <cp:lastModifiedBy>M291374</cp:lastModifiedBy>
  <cp:lastPrinted>2011-10-18T09:02:49Z</cp:lastPrinted>
  <dcterms:created xsi:type="dcterms:W3CDTF">2011-09-13T15:31:19Z</dcterms:created>
  <dcterms:modified xsi:type="dcterms:W3CDTF">2012-07-19T08:10:26Z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-114668923</vt:i4>
  </property>
  <property fmtid="{D5CDD505-2E9C-101B-9397-08002B2CF9AE}" pid="3" name="_NewReviewCycle">
    <vt:lpwstr/>
  </property>
  <property fmtid="{D5CDD505-2E9C-101B-9397-08002B2CF9AE}" pid="4" name="_EmailSubject">
    <vt:lpwstr/>
  </property>
  <property fmtid="{D5CDD505-2E9C-101B-9397-08002B2CF9AE}" pid="5" name="_AuthorEmail">
    <vt:lpwstr>Carolyn.Worfolk@naturalengland.org.uk</vt:lpwstr>
  </property>
  <property fmtid="{D5CDD505-2E9C-101B-9397-08002B2CF9AE}" pid="6" name="_AuthorEmailDisplayName">
    <vt:lpwstr>Worfolk, Carolyn (NE)</vt:lpwstr>
  </property>
  <property fmtid="{D5CDD505-2E9C-101B-9397-08002B2CF9AE}" pid="7" name="_ReviewingToolsShownOnce">
    <vt:lpwstr/>
  </property>
</Properties>
</file>